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"/>
    </mc:Choice>
  </mc:AlternateContent>
  <xr:revisionPtr revIDLastSave="0" documentId="13_ncr:1_{A0D94C91-4FFC-4690-8BCC-B76C07BE901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9" i="1" l="1"/>
  <c r="O99" i="1"/>
  <c r="S99" i="1" s="1"/>
  <c r="AF97" i="1"/>
  <c r="O97" i="1"/>
  <c r="S97" i="1" s="1"/>
  <c r="AF105" i="1"/>
  <c r="O105" i="1"/>
  <c r="S105" i="1" s="1"/>
  <c r="O90" i="1"/>
  <c r="T90" i="1" s="1"/>
  <c r="AF90" i="1"/>
  <c r="AF95" i="1"/>
  <c r="O95" i="1"/>
  <c r="S95" i="1" s="1"/>
  <c r="O103" i="1"/>
  <c r="T103" i="1" s="1"/>
  <c r="AF103" i="1"/>
  <c r="S103" i="1"/>
  <c r="T99" i="1" l="1"/>
  <c r="S90" i="1"/>
  <c r="T97" i="1"/>
  <c r="T105" i="1"/>
  <c r="T95" i="1"/>
  <c r="F118" i="1"/>
  <c r="E118" i="1"/>
  <c r="F73" i="1"/>
  <c r="E73" i="1"/>
  <c r="F34" i="1"/>
  <c r="F75" i="1"/>
  <c r="E75" i="1"/>
  <c r="F116" i="1"/>
  <c r="E116" i="1"/>
  <c r="F101" i="1"/>
  <c r="E87" i="1"/>
  <c r="F87" i="1"/>
  <c r="F79" i="1" l="1"/>
  <c r="E79" i="1"/>
  <c r="E60" i="1"/>
  <c r="F69" i="1"/>
  <c r="E69" i="1"/>
  <c r="F67" i="1"/>
  <c r="E67" i="1"/>
  <c r="F64" i="1"/>
  <c r="F56" i="1"/>
  <c r="E56" i="1"/>
  <c r="O8" i="1" l="1"/>
  <c r="O9" i="1"/>
  <c r="O10" i="1"/>
  <c r="S10" i="1" s="1"/>
  <c r="O11" i="1"/>
  <c r="O12" i="1"/>
  <c r="O13" i="1"/>
  <c r="O14" i="1"/>
  <c r="O15" i="1"/>
  <c r="O16" i="1"/>
  <c r="O17" i="1"/>
  <c r="S17" i="1" s="1"/>
  <c r="O19" i="1"/>
  <c r="O20" i="1"/>
  <c r="O21" i="1"/>
  <c r="O22" i="1"/>
  <c r="S22" i="1" s="1"/>
  <c r="O23" i="1"/>
  <c r="O24" i="1"/>
  <c r="O25" i="1"/>
  <c r="O26" i="1"/>
  <c r="O27" i="1"/>
  <c r="S27" i="1" s="1"/>
  <c r="O28" i="1"/>
  <c r="O29" i="1"/>
  <c r="S29" i="1" s="1"/>
  <c r="O30" i="1"/>
  <c r="O31" i="1"/>
  <c r="O32" i="1"/>
  <c r="O33" i="1"/>
  <c r="S33" i="1" s="1"/>
  <c r="O35" i="1"/>
  <c r="S35" i="1" s="1"/>
  <c r="O36" i="1"/>
  <c r="O37" i="1"/>
  <c r="P37" i="1" s="1"/>
  <c r="O38" i="1"/>
  <c r="P38" i="1" s="1"/>
  <c r="O39" i="1"/>
  <c r="P39" i="1" s="1"/>
  <c r="O40" i="1"/>
  <c r="O41" i="1"/>
  <c r="O42" i="1"/>
  <c r="P42" i="1" s="1"/>
  <c r="O43" i="1"/>
  <c r="S43" i="1" s="1"/>
  <c r="O44" i="1"/>
  <c r="S44" i="1" s="1"/>
  <c r="O45" i="1"/>
  <c r="O46" i="1"/>
  <c r="S46" i="1" s="1"/>
  <c r="O48" i="1"/>
  <c r="O49" i="1"/>
  <c r="O50" i="1"/>
  <c r="O51" i="1"/>
  <c r="O52" i="1"/>
  <c r="O53" i="1"/>
  <c r="O54" i="1"/>
  <c r="S54" i="1" s="1"/>
  <c r="O55" i="1"/>
  <c r="O56" i="1"/>
  <c r="O57" i="1"/>
  <c r="S57" i="1" s="1"/>
  <c r="O58" i="1"/>
  <c r="O59" i="1"/>
  <c r="S59" i="1" s="1"/>
  <c r="O60" i="1"/>
  <c r="O61" i="1"/>
  <c r="O62" i="1"/>
  <c r="S62" i="1" s="1"/>
  <c r="O64" i="1"/>
  <c r="S64" i="1" s="1"/>
  <c r="O66" i="1"/>
  <c r="O67" i="1"/>
  <c r="S67" i="1" s="1"/>
  <c r="O69" i="1"/>
  <c r="O70" i="1"/>
  <c r="O71" i="1"/>
  <c r="O72" i="1"/>
  <c r="S72" i="1" s="1"/>
  <c r="O74" i="1"/>
  <c r="S74" i="1" s="1"/>
  <c r="O76" i="1"/>
  <c r="S76" i="1" s="1"/>
  <c r="O77" i="1"/>
  <c r="O78" i="1"/>
  <c r="O79" i="1"/>
  <c r="O80" i="1"/>
  <c r="O81" i="1"/>
  <c r="O82" i="1"/>
  <c r="O83" i="1"/>
  <c r="O84" i="1"/>
  <c r="O85" i="1"/>
  <c r="O86" i="1"/>
  <c r="S86" i="1" s="1"/>
  <c r="O88" i="1"/>
  <c r="P88" i="1" s="1"/>
  <c r="O89" i="1"/>
  <c r="O91" i="1"/>
  <c r="O92" i="1"/>
  <c r="O93" i="1"/>
  <c r="O94" i="1"/>
  <c r="O96" i="1"/>
  <c r="O98" i="1"/>
  <c r="O100" i="1"/>
  <c r="S100" i="1" s="1"/>
  <c r="O102" i="1"/>
  <c r="O104" i="1"/>
  <c r="O106" i="1"/>
  <c r="O107" i="1"/>
  <c r="O108" i="1"/>
  <c r="O109" i="1"/>
  <c r="O110" i="1"/>
  <c r="T110" i="1" s="1"/>
  <c r="O111" i="1"/>
  <c r="O112" i="1"/>
  <c r="O113" i="1"/>
  <c r="O7" i="1"/>
  <c r="T7" i="1" s="1"/>
  <c r="O114" i="1"/>
  <c r="O115" i="1"/>
  <c r="T115" i="1" s="1"/>
  <c r="O117" i="1"/>
  <c r="T117" i="1" s="1"/>
  <c r="O119" i="1"/>
  <c r="O73" i="1"/>
  <c r="T73" i="1" s="1"/>
  <c r="O118" i="1"/>
  <c r="T118" i="1" s="1"/>
  <c r="O120" i="1"/>
  <c r="O116" i="1"/>
  <c r="T116" i="1" s="1"/>
  <c r="O87" i="1"/>
  <c r="O75" i="1"/>
  <c r="T75" i="1" s="1"/>
  <c r="O121" i="1"/>
  <c r="O34" i="1"/>
  <c r="T34" i="1" s="1"/>
  <c r="O122" i="1"/>
  <c r="O123" i="1"/>
  <c r="O101" i="1"/>
  <c r="T101" i="1" s="1"/>
  <c r="O47" i="1"/>
  <c r="T47" i="1" s="1"/>
  <c r="O65" i="1"/>
  <c r="T65" i="1" s="1"/>
  <c r="O18" i="1"/>
  <c r="T18" i="1" s="1"/>
  <c r="O68" i="1"/>
  <c r="T68" i="1" s="1"/>
  <c r="O63" i="1"/>
  <c r="T63" i="1" s="1"/>
  <c r="O124" i="1"/>
  <c r="T124" i="1" s="1"/>
  <c r="O125" i="1"/>
  <c r="T125" i="1" s="1"/>
  <c r="O6" i="1"/>
  <c r="S6" i="1" s="1"/>
  <c r="T87" i="1" l="1"/>
  <c r="P87" i="1"/>
  <c r="T122" i="1"/>
  <c r="AF122" i="1"/>
  <c r="T121" i="1"/>
  <c r="AF121" i="1"/>
  <c r="T120" i="1"/>
  <c r="P120" i="1"/>
  <c r="T114" i="1"/>
  <c r="T113" i="1"/>
  <c r="AF113" i="1"/>
  <c r="T111" i="1"/>
  <c r="T109" i="1"/>
  <c r="AF109" i="1"/>
  <c r="P107" i="1"/>
  <c r="S107" i="1" s="1"/>
  <c r="S104" i="1"/>
  <c r="P93" i="1"/>
  <c r="P91" i="1"/>
  <c r="P85" i="1"/>
  <c r="S85" i="1" s="1"/>
  <c r="P83" i="1"/>
  <c r="S83" i="1" s="1"/>
  <c r="S81" i="1"/>
  <c r="S79" i="1"/>
  <c r="P77" i="1"/>
  <c r="S77" i="1" s="1"/>
  <c r="P71" i="1"/>
  <c r="S71" i="1" s="1"/>
  <c r="S69" i="1"/>
  <c r="S66" i="1"/>
  <c r="S60" i="1"/>
  <c r="S58" i="1"/>
  <c r="S56" i="1"/>
  <c r="S52" i="1"/>
  <c r="P50" i="1"/>
  <c r="S50" i="1" s="1"/>
  <c r="S48" i="1"/>
  <c r="P45" i="1"/>
  <c r="S45" i="1" s="1"/>
  <c r="S41" i="1"/>
  <c r="S39" i="1"/>
  <c r="S37" i="1"/>
  <c r="P32" i="1"/>
  <c r="S32" i="1" s="1"/>
  <c r="S30" i="1"/>
  <c r="P28" i="1"/>
  <c r="S28" i="1" s="1"/>
  <c r="S26" i="1"/>
  <c r="P24" i="1"/>
  <c r="S24" i="1" s="1"/>
  <c r="P20" i="1"/>
  <c r="S20" i="1" s="1"/>
  <c r="S15" i="1"/>
  <c r="S13" i="1"/>
  <c r="S11" i="1"/>
  <c r="P9" i="1"/>
  <c r="S9" i="1" s="1"/>
  <c r="T123" i="1"/>
  <c r="T119" i="1"/>
  <c r="AF119" i="1"/>
  <c r="T112" i="1"/>
  <c r="P112" i="1"/>
  <c r="AF112" i="1" s="1"/>
  <c r="T108" i="1"/>
  <c r="S108" i="1"/>
  <c r="P106" i="1"/>
  <c r="S106" i="1" s="1"/>
  <c r="S102" i="1"/>
  <c r="P84" i="1"/>
  <c r="S84" i="1" s="1"/>
  <c r="S82" i="1"/>
  <c r="S80" i="1"/>
  <c r="S78" i="1"/>
  <c r="S70" i="1"/>
  <c r="S61" i="1"/>
  <c r="S55" i="1"/>
  <c r="S53" i="1"/>
  <c r="P51" i="1"/>
  <c r="S51" i="1" s="1"/>
  <c r="P49" i="1"/>
  <c r="S49" i="1" s="1"/>
  <c r="S42" i="1"/>
  <c r="S40" i="1"/>
  <c r="S38" i="1"/>
  <c r="P36" i="1"/>
  <c r="S36" i="1" s="1"/>
  <c r="S31" i="1"/>
  <c r="P25" i="1"/>
  <c r="S25" i="1" s="1"/>
  <c r="S23" i="1"/>
  <c r="S21" i="1"/>
  <c r="S19" i="1"/>
  <c r="S16" i="1"/>
  <c r="S14" i="1"/>
  <c r="S12" i="1"/>
  <c r="P8" i="1"/>
  <c r="S8" i="1" s="1"/>
  <c r="S68" i="1"/>
  <c r="S117" i="1"/>
  <c r="S110" i="1"/>
  <c r="T6" i="1"/>
  <c r="S101" i="1"/>
  <c r="S113" i="1"/>
  <c r="T106" i="1"/>
  <c r="T100" i="1"/>
  <c r="T93" i="1"/>
  <c r="T88" i="1"/>
  <c r="T83" i="1"/>
  <c r="T79" i="1"/>
  <c r="T74" i="1"/>
  <c r="T69" i="1"/>
  <c r="T62" i="1"/>
  <c r="T58" i="1"/>
  <c r="T54" i="1"/>
  <c r="T50" i="1"/>
  <c r="T45" i="1"/>
  <c r="T41" i="1"/>
  <c r="T37" i="1"/>
  <c r="T32" i="1"/>
  <c r="T28" i="1"/>
  <c r="T24" i="1"/>
  <c r="T20" i="1"/>
  <c r="T15" i="1"/>
  <c r="T11" i="1"/>
  <c r="S124" i="1"/>
  <c r="S65" i="1"/>
  <c r="S122" i="1"/>
  <c r="S87" i="1"/>
  <c r="S73" i="1"/>
  <c r="T102" i="1"/>
  <c r="T96" i="1"/>
  <c r="T91" i="1"/>
  <c r="T85" i="1"/>
  <c r="T81" i="1"/>
  <c r="T77" i="1"/>
  <c r="T71" i="1"/>
  <c r="T66" i="1"/>
  <c r="T60" i="1"/>
  <c r="T56" i="1"/>
  <c r="T52" i="1"/>
  <c r="T48" i="1"/>
  <c r="T43" i="1"/>
  <c r="T39" i="1"/>
  <c r="T35" i="1"/>
  <c r="T30" i="1"/>
  <c r="T26" i="1"/>
  <c r="T22" i="1"/>
  <c r="T17" i="1"/>
  <c r="T13" i="1"/>
  <c r="T9" i="1"/>
  <c r="S125" i="1"/>
  <c r="S63" i="1"/>
  <c r="S18" i="1"/>
  <c r="S47" i="1"/>
  <c r="S34" i="1"/>
  <c r="S75" i="1"/>
  <c r="S116" i="1"/>
  <c r="S118" i="1"/>
  <c r="S115" i="1"/>
  <c r="S7" i="1"/>
  <c r="S109" i="1"/>
  <c r="T107" i="1"/>
  <c r="T104" i="1"/>
  <c r="T98" i="1"/>
  <c r="T94" i="1"/>
  <c r="T92" i="1"/>
  <c r="T89" i="1"/>
  <c r="T86" i="1"/>
  <c r="T84" i="1"/>
  <c r="T82" i="1"/>
  <c r="T80" i="1"/>
  <c r="T78" i="1"/>
  <c r="T76" i="1"/>
  <c r="T72" i="1"/>
  <c r="T70" i="1"/>
  <c r="T67" i="1"/>
  <c r="T64" i="1"/>
  <c r="T61" i="1"/>
  <c r="T59" i="1"/>
  <c r="T57" i="1"/>
  <c r="T55" i="1"/>
  <c r="T53" i="1"/>
  <c r="T51" i="1"/>
  <c r="T49" i="1"/>
  <c r="T46" i="1"/>
  <c r="T44" i="1"/>
  <c r="T42" i="1"/>
  <c r="T40" i="1"/>
  <c r="T38" i="1"/>
  <c r="T36" i="1"/>
  <c r="T33" i="1"/>
  <c r="T31" i="1"/>
  <c r="T29" i="1"/>
  <c r="T27" i="1"/>
  <c r="T25" i="1"/>
  <c r="T23" i="1"/>
  <c r="T21" i="1"/>
  <c r="T19" i="1"/>
  <c r="T16" i="1"/>
  <c r="T14" i="1"/>
  <c r="T12" i="1"/>
  <c r="T10" i="1"/>
  <c r="T8" i="1"/>
  <c r="K125" i="1"/>
  <c r="K124" i="1"/>
  <c r="AF63" i="1"/>
  <c r="K63" i="1"/>
  <c r="AF68" i="1"/>
  <c r="K68" i="1"/>
  <c r="AF18" i="1"/>
  <c r="K18" i="1"/>
  <c r="AF65" i="1"/>
  <c r="K65" i="1"/>
  <c r="AF47" i="1"/>
  <c r="K47" i="1"/>
  <c r="AF101" i="1"/>
  <c r="K101" i="1"/>
  <c r="K123" i="1"/>
  <c r="K122" i="1"/>
  <c r="AF34" i="1"/>
  <c r="K34" i="1"/>
  <c r="K121" i="1"/>
  <c r="AF75" i="1"/>
  <c r="K75" i="1"/>
  <c r="AF87" i="1"/>
  <c r="K87" i="1"/>
  <c r="AF116" i="1"/>
  <c r="K116" i="1"/>
  <c r="K120" i="1"/>
  <c r="AF118" i="1"/>
  <c r="K118" i="1"/>
  <c r="AF73" i="1"/>
  <c r="K73" i="1"/>
  <c r="K119" i="1"/>
  <c r="K117" i="1"/>
  <c r="K115" i="1"/>
  <c r="K114" i="1"/>
  <c r="AF7" i="1"/>
  <c r="K7" i="1"/>
  <c r="K113" i="1"/>
  <c r="K112" i="1"/>
  <c r="K111" i="1"/>
  <c r="K110" i="1"/>
  <c r="K109" i="1"/>
  <c r="AF108" i="1"/>
  <c r="K108" i="1"/>
  <c r="K107" i="1"/>
  <c r="K106" i="1"/>
  <c r="K104" i="1"/>
  <c r="K102" i="1"/>
  <c r="K100" i="1"/>
  <c r="K98" i="1"/>
  <c r="K96" i="1"/>
  <c r="K94" i="1"/>
  <c r="K93" i="1"/>
  <c r="K92" i="1"/>
  <c r="K91" i="1"/>
  <c r="K89" i="1"/>
  <c r="K88" i="1"/>
  <c r="K86" i="1"/>
  <c r="K85" i="1"/>
  <c r="AF84" i="1"/>
  <c r="K84" i="1"/>
  <c r="K83" i="1"/>
  <c r="K82" i="1"/>
  <c r="AF81" i="1"/>
  <c r="K81" i="1"/>
  <c r="AF80" i="1"/>
  <c r="K80" i="1"/>
  <c r="K79" i="1"/>
  <c r="K78" i="1"/>
  <c r="K77" i="1"/>
  <c r="K76" i="1"/>
  <c r="K74" i="1"/>
  <c r="K72" i="1"/>
  <c r="K71" i="1"/>
  <c r="K70" i="1"/>
  <c r="K69" i="1"/>
  <c r="K67" i="1"/>
  <c r="K66" i="1"/>
  <c r="K64" i="1"/>
  <c r="K62" i="1"/>
  <c r="K61" i="1"/>
  <c r="AF60" i="1"/>
  <c r="K60" i="1"/>
  <c r="K59" i="1"/>
  <c r="AF58" i="1"/>
  <c r="K58" i="1"/>
  <c r="AF57" i="1"/>
  <c r="K57" i="1"/>
  <c r="K56" i="1"/>
  <c r="K55" i="1"/>
  <c r="K54" i="1"/>
  <c r="AF53" i="1"/>
  <c r="K53" i="1"/>
  <c r="K52" i="1"/>
  <c r="K51" i="1"/>
  <c r="K50" i="1"/>
  <c r="K49" i="1"/>
  <c r="K48" i="1"/>
  <c r="K46" i="1"/>
  <c r="K45" i="1"/>
  <c r="K44" i="1"/>
  <c r="K43" i="1"/>
  <c r="K42" i="1"/>
  <c r="AF41" i="1"/>
  <c r="K41" i="1"/>
  <c r="AF40" i="1"/>
  <c r="K40" i="1"/>
  <c r="K39" i="1"/>
  <c r="K38" i="1"/>
  <c r="AF37" i="1"/>
  <c r="K37" i="1"/>
  <c r="K36" i="1"/>
  <c r="K35" i="1"/>
  <c r="K33" i="1"/>
  <c r="K32" i="1"/>
  <c r="K31" i="1"/>
  <c r="AF30" i="1"/>
  <c r="K30" i="1"/>
  <c r="K29" i="1"/>
  <c r="K28" i="1"/>
  <c r="K27" i="1"/>
  <c r="AF26" i="1"/>
  <c r="K26" i="1"/>
  <c r="K25" i="1"/>
  <c r="K24" i="1"/>
  <c r="K23" i="1"/>
  <c r="K22" i="1"/>
  <c r="K21" i="1"/>
  <c r="K20" i="1"/>
  <c r="AF19" i="1"/>
  <c r="K19" i="1"/>
  <c r="K17" i="1"/>
  <c r="AF16" i="1"/>
  <c r="K16" i="1"/>
  <c r="K15" i="1"/>
  <c r="K14" i="1"/>
  <c r="AF13" i="1"/>
  <c r="K13" i="1"/>
  <c r="AF12" i="1"/>
  <c r="K12" i="1"/>
  <c r="K11" i="1"/>
  <c r="K10" i="1"/>
  <c r="K9" i="1"/>
  <c r="K8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9" i="1" l="1"/>
  <c r="AF106" i="1"/>
  <c r="AF28" i="1"/>
  <c r="AF50" i="1"/>
  <c r="AF25" i="1"/>
  <c r="AF36" i="1"/>
  <c r="AF77" i="1"/>
  <c r="AF85" i="1"/>
  <c r="AF107" i="1"/>
  <c r="AF51" i="1"/>
  <c r="AF71" i="1"/>
  <c r="AF20" i="1"/>
  <c r="AF21" i="1"/>
  <c r="AF48" i="1"/>
  <c r="AF49" i="1"/>
  <c r="AF52" i="1"/>
  <c r="AF61" i="1"/>
  <c r="AF66" i="1"/>
  <c r="AF78" i="1"/>
  <c r="AF79" i="1"/>
  <c r="AF82" i="1"/>
  <c r="AF83" i="1"/>
  <c r="S119" i="1"/>
  <c r="S112" i="1"/>
  <c r="S121" i="1"/>
  <c r="P5" i="1"/>
  <c r="AF8" i="1"/>
  <c r="S92" i="1"/>
  <c r="AF92" i="1"/>
  <c r="S98" i="1"/>
  <c r="AF98" i="1"/>
  <c r="S91" i="1"/>
  <c r="AF91" i="1"/>
  <c r="S96" i="1"/>
  <c r="AF11" i="1"/>
  <c r="AF14" i="1"/>
  <c r="AF15" i="1"/>
  <c r="AF23" i="1"/>
  <c r="AF24" i="1"/>
  <c r="AF31" i="1"/>
  <c r="AF32" i="1"/>
  <c r="AF38" i="1"/>
  <c r="AF39" i="1"/>
  <c r="AF42" i="1"/>
  <c r="AF45" i="1"/>
  <c r="AF55" i="1"/>
  <c r="AF56" i="1"/>
  <c r="AF69" i="1"/>
  <c r="AF70" i="1"/>
  <c r="S89" i="1"/>
  <c r="S94" i="1"/>
  <c r="S123" i="1"/>
  <c r="AF123" i="1"/>
  <c r="S88" i="1"/>
  <c r="AF88" i="1"/>
  <c r="S93" i="1"/>
  <c r="AF93" i="1"/>
  <c r="S111" i="1"/>
  <c r="AF111" i="1"/>
  <c r="S114" i="1"/>
  <c r="AF114" i="1"/>
  <c r="S120" i="1"/>
  <c r="AF120" i="1"/>
  <c r="K5" i="1"/>
  <c r="AF5" i="1" l="1"/>
</calcChain>
</file>

<file path=xl/sharedStrings.xml><?xml version="1.0" encoding="utf-8"?>
<sst xmlns="http://schemas.openxmlformats.org/spreadsheetml/2006/main" count="506" uniqueCount="232">
  <si>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</si>
  <si>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</si>
  <si>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</si>
  <si>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</si>
  <si>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</si>
  <si>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</si>
  <si>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</si>
  <si>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</si>
  <si>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</si>
  <si>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</si>
  <si>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</si>
  <si>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</si>
  <si>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</si>
  <si>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</si>
  <si>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</si>
  <si>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</si>
  <si>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</si>
  <si>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</si>
  <si>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</si>
  <si>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</si>
  <si>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</si>
  <si>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</si>
  <si>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</si>
  <si>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</si>
  <si>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</si>
  <si>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</si>
  <si>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</si>
  <si>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</si>
  <si>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</si>
  <si>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</si>
  <si>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</si>
  <si>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</si>
  <si>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</si>
  <si>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</si>
  <si>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</si>
  <si>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</si>
  <si>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</si>
  <si>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</si>
  <si>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</si>
  <si>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</si>
  <si>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</si>
  <si>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</si>
  <si>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</si>
  <si>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необходимо увеличить продажи!!!</t>
  </si>
  <si>
    <t>3678 СОЧНЫЕ сос п/о мгс 2*2   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</si>
  <si>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</si>
  <si>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</si>
  <si>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</si>
  <si>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</si>
  <si>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</si>
  <si>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</si>
  <si>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</si>
  <si>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</si>
  <si>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</si>
  <si>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</si>
  <si>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</si>
  <si>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</si>
  <si>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</si>
  <si>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</si>
  <si>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</si>
  <si>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</si>
  <si>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</si>
  <si>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</si>
  <si>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</si>
  <si>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Остановка активности Обжора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</si>
  <si>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</si>
  <si>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</si>
  <si>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</si>
  <si>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необходимо увеличить продажи</t>
  </si>
  <si>
    <t>6069 ФИЛЕЙНЫЕ Папа может сос ц/о мгс 0,33кг  Останкино</t>
  </si>
  <si>
    <t>6206 СВИНИНА ПО-ДОМАШНЕМУ к/в мл/к в/у 0,3кг  Останкино</t>
  </si>
  <si>
    <t>необходимо увеличить продажи / ротация завода на 7090</t>
  </si>
  <si>
    <t>6213 СЕРВЕЛАТ ФИНСКИЙ СН в/к в/у 0,35кг 8шт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</si>
  <si>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</si>
  <si>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</si>
  <si>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</si>
  <si>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</si>
  <si>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</si>
  <si>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</si>
  <si>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</si>
  <si>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</si>
  <si>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</si>
  <si>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6372 СЕРВЕЛАТ ОХОТНИЧИЙ ПМ в/к в/у 0.35кг 8шт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</si>
  <si>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</si>
  <si>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</si>
  <si>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</si>
  <si>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</si>
  <si>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</si>
  <si>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</si>
  <si>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</si>
  <si>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Добавлено 150 шт. по просьбе Зверева + 100 шт. из Луганска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</si>
  <si>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</si>
  <si>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</si>
  <si>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</si>
  <si>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</si>
  <si>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</si>
  <si>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</si>
  <si>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необходимо увеличить продажи / ТС Обжора</t>
  </si>
  <si>
    <t>6607 С ГОВЯДИНОЙ ПМ сар б/о мгс 1*3_45с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</si>
  <si>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</si>
  <si>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</si>
  <si>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</si>
  <si>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</si>
  <si>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</si>
  <si>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</si>
  <si>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</si>
  <si>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</si>
  <si>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ВНИМАНИЕ / в матрице (5 дн.)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</si>
  <si>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</si>
  <si>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</si>
  <si>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</si>
  <si>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</si>
  <si>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</si>
  <si>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</si>
  <si>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6751 СЛИВОЧНЫЕ СН сос п/о мгс 0,41 кг 10шт.  Останкино</t>
  </si>
  <si>
    <t>6759 МОЛОЧНЫЕ ГОСТ сос ц/о мгс 0,4кг 7 шт  Останкино</t>
  </si>
  <si>
    <t>6761 МОЛОЧНЫЕ ГОСТ сос ц/о мгс 1*4  Останкино</t>
  </si>
  <si>
    <t>24,02,25 списание 8кг (недостача) / 19,02,25 Зверев обнулил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</si>
  <si>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</si>
  <si>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</si>
  <si>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</si>
  <si>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ВНИМАНИЕ / в матрице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</si>
  <si>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</si>
  <si>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</si>
  <si>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</si>
  <si>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</si>
  <si>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</si>
  <si>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</si>
  <si>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</si>
  <si>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</si>
  <si>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</si>
  <si>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</si>
  <si>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</si>
  <si>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есть ли ротребность в данном СКЮ?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</si>
  <si>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</si>
  <si>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</si>
  <si>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</si>
  <si>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</si>
  <si>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</si>
  <si>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ротация на 7126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</si>
  <si>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</si>
  <si>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</si>
  <si>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</si>
  <si>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</si>
  <si>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</si>
  <si>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</si>
  <si>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</si>
  <si>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</si>
  <si>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</si>
  <si>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</si>
  <si>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</si>
  <si>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</si>
  <si>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</si>
  <si>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</si>
  <si>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</si>
  <si>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</si>
  <si>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</si>
  <si>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</si>
  <si>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</si>
  <si>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</si>
  <si>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</si>
  <si>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</si>
  <si>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</si>
  <si>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</si>
  <si>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</si>
  <si>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</si>
  <si>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</si>
  <si>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</si>
  <si>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</si>
  <si>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вместо 6206 (31,01,25) / 1001084217090,СВИНИНА ПО-ДОМ. к/в мл/к в/у 0.3кг_50с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</si>
  <si>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</si>
  <si>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</si>
  <si>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</si>
  <si>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</si>
  <si>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</si>
  <si>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7149  БАЛЫКОВАЯ Коровино п/к в/у 0.84кг_50с</t>
  </si>
  <si>
    <t>вместо 6415</t>
  </si>
  <si>
    <t>вместо 6683</t>
  </si>
  <si>
    <t>7154 СЕРВЕЛАТ ЗЕРНИСТЫЙ ПМ в/к в/у 0,35кг_50с  Останкино</t>
  </si>
  <si>
    <t>вместо 5341</t>
  </si>
  <si>
    <t>7166 СЕРВЕЛАТ ОХОТНИЧИЙ ПМ в/к в/у_50с  Останкино</t>
  </si>
  <si>
    <t>вместо 6689</t>
  </si>
  <si>
    <t>7169 СЕРВЕЛАТ ОХОТНИЧИЙ ПМ в/к в/у 0,35кг_50с  Останкино</t>
  </si>
  <si>
    <t>7173  БОЯNСКАЯ ПМ п/к в/у 0.28кг 8шт_50с</t>
  </si>
  <si>
    <t>вместо 6666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</si>
  <si>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</si>
  <si>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</si>
  <si>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</si>
  <si>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дубль на 7070</t>
  </si>
  <si>
    <t>новинка / вместо 6955 / есть дубль</t>
  </si>
  <si>
    <t>новинка / вместо 6722 / есть дубль</t>
  </si>
  <si>
    <t>дубль на 7066</t>
  </si>
  <si>
    <t>дубль на 6550</t>
  </si>
  <si>
    <t>дубль на 6762</t>
  </si>
  <si>
    <t>дубль на 7080</t>
  </si>
  <si>
    <t>новинка / вместо 6726 / есть дубль</t>
  </si>
  <si>
    <t>дубль на 6697</t>
  </si>
  <si>
    <t>дубль на 6689</t>
  </si>
  <si>
    <t>дубль на 6608</t>
  </si>
  <si>
    <t>22,02,24 завод не отгрузил</t>
  </si>
  <si>
    <t>нужно увеличить продажи / замена на 6888</t>
  </si>
  <si>
    <t>нужно увеличить продажи / ротация на 7166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</si>
  <si>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 / ротация на 7149</t>
    </r>
  </si>
  <si>
    <t>необходимо увеличить продажи / ротация на 7173</t>
  </si>
  <si>
    <t>необходимо увеличить продажи / ротация на 7169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</si>
  <si>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</si>
  <si>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</si>
  <si>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t>необходимо увеличить продажи / есть дубль</t>
  </si>
  <si>
    <t>необходимо увеличить продажи / ТС Обжора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</si>
  <si>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19,02,25 Зверев обнулил / 16,12,24 в уценку 12кг</t>
    </r>
  </si>
  <si>
    <t>необходимо увеличить продажи / вместо 5698</t>
  </si>
  <si>
    <t>необходимо увеличить продажи / вместо 6951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</si>
  <si>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6919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</si>
  <si>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6802</t>
    </r>
  </si>
  <si>
    <t>7134 САЛЯМИ ВЕНСКАЯ п/к в/у 0.84кг 6шт.</t>
  </si>
  <si>
    <t>7131 БАЛЫКОВАЯ в/к в/у 0.84кг</t>
  </si>
  <si>
    <t>7133 СЕРВЕЛАТ ЕВРОПЕЙСКИЙ в/к в/у 0.84кг</t>
  </si>
  <si>
    <t>7135 СЕРВЕЛАТ КРЕМЛЕВСКИЙ в/к в/у 0.84кг 6шт.</t>
  </si>
  <si>
    <t>7144 МРАМОРНАЯ ПРЕМИУМ в/к в/у 0.33кг 8шт.</t>
  </si>
  <si>
    <t>7146 МРАМОРНАЯ ПРЕМИУМ в/к в/у</t>
  </si>
  <si>
    <t>вместо 6790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</si>
  <si>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ротация на 7133</t>
    </r>
  </si>
  <si>
    <t>необходимо увеличить продажи / ротация на 7131</t>
  </si>
  <si>
    <t>вместо 6794</t>
  </si>
  <si>
    <t>ТС Обжора / ротация 7144</t>
  </si>
  <si>
    <t>вместо 6795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</si>
  <si>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ротация на 7146 / 08,02,25 в уценку 5кг</t>
    </r>
  </si>
  <si>
    <t>вместо 6796</t>
  </si>
  <si>
    <t>31,01,25 в уценку 36шт. / ротация на 7134</t>
  </si>
  <si>
    <t>вместо 6803</t>
  </si>
  <si>
    <t>ротация на 7135</t>
  </si>
  <si>
    <t>вместо 6804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</si>
</sst>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7" borderId="7" xfId="1" applyNumberFormat="1" applyFont="1" applyFill="1" applyBorder="1"/>
    <xf numFmtId="164" fontId="4" fillId="7" borderId="8" xfId="1" applyNumberFormat="1" applyFont="1" applyFill="1" applyBorder="1"/>
    <xf numFmtId="164" fontId="5" fillId="7" borderId="1" xfId="1" applyNumberFormat="1" applyFont="1" applyFill="1"/>
    <xf numFmtId="164" fontId="4" fillId="7" borderId="5" xfId="1" applyNumberFormat="1" applyFont="1" applyFill="1" applyBorder="1"/>
    <xf numFmtId="164" fontId="4" fillId="7" borderId="4" xfId="1" applyNumberFormat="1" applyFont="1" applyFill="1" applyBorder="1"/>
    <xf numFmtId="164" fontId="6" fillId="5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6" fillId="7" borderId="1" xfId="1" applyNumberFormat="1" applyFont="1" applyFill="1"/>
    <xf numFmtId="164" fontId="5" fillId="0" borderId="2" xfId="1" applyNumberFormat="1" applyFont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164" fontId="6" fillId="8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42578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5.75" thickBot="1" x14ac:dyDescent="0.3">
      <c r="A5" s="1"/>
      <c r="B5" s="1"/>
      <c r="C5" s="1"/>
      <c r="D5" s="1"/>
      <c r="E5" s="4">
        <f>SUM(E6:E498)</f>
        <v>12723.23</v>
      </c>
      <c r="F5" s="4">
        <f>SUM(F6:F498)</f>
        <v>36148.32</v>
      </c>
      <c r="G5" s="7"/>
      <c r="H5" s="1"/>
      <c r="I5" s="1"/>
      <c r="J5" s="4">
        <f>SUM(J6:J498)</f>
        <v>13391.094999999999</v>
      </c>
      <c r="K5" s="4">
        <f>SUM(K6:K498)</f>
        <v>-667.86499999999967</v>
      </c>
      <c r="L5" s="4">
        <f>SUM(L6:L498)</f>
        <v>0</v>
      </c>
      <c r="M5" s="4">
        <f>SUM(M6:M498)</f>
        <v>0</v>
      </c>
      <c r="N5" s="4">
        <f>SUM(N6:N498)</f>
        <v>5572</v>
      </c>
      <c r="O5" s="4">
        <f>SUM(O6:O498)</f>
        <v>2544.6459999999984</v>
      </c>
      <c r="P5" s="4">
        <f>SUM(P6:P498)</f>
        <v>3845.2574000000009</v>
      </c>
      <c r="Q5" s="4">
        <f>SUM(Q6:Q498)</f>
        <v>0</v>
      </c>
      <c r="R5" s="1"/>
      <c r="S5" s="1"/>
      <c r="T5" s="1"/>
      <c r="U5" s="4">
        <f>SUM(U6:U498)</f>
        <v>3290.6159999999995</v>
      </c>
      <c r="V5" s="4">
        <f>SUM(V6:V498)</f>
        <v>4179.9584000000004</v>
      </c>
      <c r="W5" s="4">
        <f>SUM(W6:W498)</f>
        <v>3207.3683999999994</v>
      </c>
      <c r="X5" s="4">
        <f>SUM(X6:X498)</f>
        <v>3443.6292000000008</v>
      </c>
      <c r="Y5" s="4">
        <f>SUM(Y6:Y498)</f>
        <v>3322.8454000000002</v>
      </c>
      <c r="Z5" s="4">
        <f>SUM(Z6:Z498)</f>
        <v>2931.9523999999997</v>
      </c>
      <c r="AA5" s="4">
        <f>SUM(AA6:AA498)</f>
        <v>2940.2737999999995</v>
      </c>
      <c r="AB5" s="4">
        <f>SUM(AB6:AB498)</f>
        <v>4034.7582000000002</v>
      </c>
      <c r="AC5" s="4">
        <f>SUM(AC6:AC498)</f>
        <v>3438.9199999999996</v>
      </c>
      <c r="AD5" s="4">
        <f>SUM(AD6:AD498)</f>
        <v>2554.6327999999999</v>
      </c>
      <c r="AE5" s="1"/>
      <c r="AF5" s="4">
        <f>SUM(AF6:AF498)</f>
        <v>1400.5134000000003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8" t="s">
        <v>35</v>
      </c>
      <c r="B6" s="19" t="s">
        <v>36</v>
      </c>
      <c r="C6" s="19">
        <v>44.790999999999997</v>
      </c>
      <c r="D6" s="19"/>
      <c r="E6" s="19">
        <v>17.597999999999999</v>
      </c>
      <c r="F6" s="20">
        <v>27.193000000000001</v>
      </c>
      <c r="G6" s="15">
        <v>0</v>
      </c>
      <c r="H6" s="14">
        <v>60</v>
      </c>
      <c r="I6" s="14" t="s">
        <v>37</v>
      </c>
      <c r="J6" s="14">
        <v>19.5</v>
      </c>
      <c r="K6" s="14">
        <f t="shared" ref="K6:K40" si="0">E6-J6</f>
        <v>-1.902000000000001</v>
      </c>
      <c r="L6" s="14"/>
      <c r="M6" s="14"/>
      <c r="N6" s="14"/>
      <c r="O6" s="14">
        <f>E6/5</f>
        <v>3.5195999999999996</v>
      </c>
      <c r="P6" s="16"/>
      <c r="Q6" s="16"/>
      <c r="R6" s="14"/>
      <c r="S6" s="14">
        <f>(F6+N6+P6)/O6</f>
        <v>7.7261620638708957</v>
      </c>
      <c r="T6" s="14">
        <f>(F6+N6)/O6</f>
        <v>7.7261620638708957</v>
      </c>
      <c r="U6" s="14">
        <v>1.0811999999999999</v>
      </c>
      <c r="V6" s="14">
        <v>0.27100000000000002</v>
      </c>
      <c r="W6" s="14">
        <v>1.3553999999999999</v>
      </c>
      <c r="X6" s="14">
        <v>0.26800000000000002</v>
      </c>
      <c r="Y6" s="14">
        <v>0.2722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37" t="s">
        <v>200</v>
      </c>
      <c r="AF6" s="1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13" customFormat="1" ht="15.75" thickBot="1" x14ac:dyDescent="0.3">
      <c r="A7" s="24" t="s">
        <v>151</v>
      </c>
      <c r="B7" s="25" t="s">
        <v>39</v>
      </c>
      <c r="C7" s="25"/>
      <c r="D7" s="25"/>
      <c r="E7" s="25"/>
      <c r="F7" s="26"/>
      <c r="G7" s="11">
        <v>0.4</v>
      </c>
      <c r="H7" s="10">
        <v>30</v>
      </c>
      <c r="I7" s="10" t="s">
        <v>40</v>
      </c>
      <c r="J7" s="10"/>
      <c r="K7" s="10">
        <f>E7-J7</f>
        <v>0</v>
      </c>
      <c r="L7" s="10"/>
      <c r="M7" s="10"/>
      <c r="N7" s="10"/>
      <c r="O7" s="10">
        <f>E7/5</f>
        <v>0</v>
      </c>
      <c r="P7" s="5">
        <v>16</v>
      </c>
      <c r="Q7" s="12"/>
      <c r="R7" s="10"/>
      <c r="S7" s="10" t="e">
        <f>(F7+N7+P7)/O7</f>
        <v>#DIV/0!</v>
      </c>
      <c r="T7" s="10" t="e">
        <f>(F7+N7)/O7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 t="s">
        <v>152</v>
      </c>
      <c r="AF7" s="10">
        <f>G7*P7</f>
        <v>6.4</v>
      </c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</row>
    <row r="8" spans="1:48" x14ac:dyDescent="0.25">
      <c r="A8" s="1" t="s">
        <v>38</v>
      </c>
      <c r="B8" s="1" t="s">
        <v>39</v>
      </c>
      <c r="C8" s="1">
        <v>200</v>
      </c>
      <c r="D8" s="1">
        <v>200</v>
      </c>
      <c r="E8" s="1">
        <v>171</v>
      </c>
      <c r="F8" s="1">
        <v>195</v>
      </c>
      <c r="G8" s="7">
        <v>0.4</v>
      </c>
      <c r="H8" s="1">
        <v>60</v>
      </c>
      <c r="I8" s="1" t="s">
        <v>40</v>
      </c>
      <c r="J8" s="1">
        <v>281</v>
      </c>
      <c r="K8" s="1">
        <f t="shared" si="0"/>
        <v>-110</v>
      </c>
      <c r="L8" s="1"/>
      <c r="M8" s="1"/>
      <c r="N8" s="1"/>
      <c r="O8" s="1">
        <f t="shared" ref="O8:O79" si="1">E8/5</f>
        <v>34.200000000000003</v>
      </c>
      <c r="P8" s="5">
        <f>14*O8-N8-F8</f>
        <v>283.80000000000007</v>
      </c>
      <c r="Q8" s="5"/>
      <c r="R8" s="1"/>
      <c r="S8" s="1">
        <f t="shared" ref="S8:S79" si="2">(F8+N8+P8)/O8</f>
        <v>14</v>
      </c>
      <c r="T8" s="1">
        <f t="shared" ref="T8:T79" si="3">(F8+N8)/O8</f>
        <v>5.7017543859649118</v>
      </c>
      <c r="U8" s="1">
        <v>24.4</v>
      </c>
      <c r="V8" s="1">
        <v>42</v>
      </c>
      <c r="W8" s="1">
        <v>19.600000000000001</v>
      </c>
      <c r="X8" s="1">
        <v>19.069400000000002</v>
      </c>
      <c r="Y8" s="1">
        <v>17.8</v>
      </c>
      <c r="Z8" s="1">
        <v>12</v>
      </c>
      <c r="AA8" s="1">
        <v>19</v>
      </c>
      <c r="AB8" s="1">
        <v>21</v>
      </c>
      <c r="AC8" s="1">
        <v>23</v>
      </c>
      <c r="AD8" s="1">
        <v>13</v>
      </c>
      <c r="AE8" s="1" t="s">
        <v>41</v>
      </c>
      <c r="AF8" s="1">
        <f>G8*P8</f>
        <v>113.52000000000004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36</v>
      </c>
      <c r="C9" s="1">
        <v>30.381</v>
      </c>
      <c r="D9" s="1">
        <v>7.8520000000000003</v>
      </c>
      <c r="E9" s="1">
        <v>11.48</v>
      </c>
      <c r="F9" s="1">
        <v>24.265999999999998</v>
      </c>
      <c r="G9" s="7">
        <v>1</v>
      </c>
      <c r="H9" s="1">
        <v>120</v>
      </c>
      <c r="I9" s="1" t="s">
        <v>40</v>
      </c>
      <c r="J9" s="1">
        <v>11.1</v>
      </c>
      <c r="K9" s="1">
        <f t="shared" si="0"/>
        <v>0.38000000000000078</v>
      </c>
      <c r="L9" s="1"/>
      <c r="M9" s="1"/>
      <c r="N9" s="1"/>
      <c r="O9" s="1">
        <f t="shared" si="1"/>
        <v>2.2960000000000003</v>
      </c>
      <c r="P9" s="5">
        <f>14*O9-N9-F9</f>
        <v>7.8780000000000072</v>
      </c>
      <c r="Q9" s="5"/>
      <c r="R9" s="1"/>
      <c r="S9" s="1">
        <f t="shared" si="2"/>
        <v>14</v>
      </c>
      <c r="T9" s="1">
        <f t="shared" si="3"/>
        <v>10.568815331010452</v>
      </c>
      <c r="U9" s="1">
        <v>1.2969999999999999</v>
      </c>
      <c r="V9" s="1">
        <v>2.9780000000000002</v>
      </c>
      <c r="W9" s="1">
        <v>1.1728000000000001</v>
      </c>
      <c r="X9" s="1">
        <v>1.7722</v>
      </c>
      <c r="Y9" s="1">
        <v>1.468</v>
      </c>
      <c r="Z9" s="1">
        <v>2.2519999999999998</v>
      </c>
      <c r="AA9" s="1">
        <v>2.0501999999999998</v>
      </c>
      <c r="AB9" s="1">
        <v>2.7222</v>
      </c>
      <c r="AC9" s="1">
        <v>3.7094</v>
      </c>
      <c r="AD9" s="1">
        <v>2.6419999999999999</v>
      </c>
      <c r="AE9" s="1"/>
      <c r="AF9" s="1">
        <f>G9*P9</f>
        <v>7.8780000000000072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4" t="s">
        <v>44</v>
      </c>
      <c r="B10" s="14" t="s">
        <v>36</v>
      </c>
      <c r="C10" s="14"/>
      <c r="D10" s="14">
        <v>1.5149999999999999</v>
      </c>
      <c r="E10" s="28">
        <v>1.5149999999999999</v>
      </c>
      <c r="F10" s="14"/>
      <c r="G10" s="15">
        <v>0</v>
      </c>
      <c r="H10" s="14" t="e">
        <v>#N/A</v>
      </c>
      <c r="I10" s="14" t="s">
        <v>37</v>
      </c>
      <c r="J10" s="14">
        <v>2</v>
      </c>
      <c r="K10" s="14">
        <f t="shared" si="0"/>
        <v>-0.4850000000000001</v>
      </c>
      <c r="L10" s="14"/>
      <c r="M10" s="14"/>
      <c r="N10" s="14"/>
      <c r="O10" s="14">
        <f t="shared" si="1"/>
        <v>0.30299999999999999</v>
      </c>
      <c r="P10" s="16"/>
      <c r="Q10" s="16"/>
      <c r="R10" s="14"/>
      <c r="S10" s="14">
        <f t="shared" si="2"/>
        <v>0</v>
      </c>
      <c r="T10" s="14">
        <f t="shared" si="3"/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 t="s">
        <v>188</v>
      </c>
      <c r="AF10" s="14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36</v>
      </c>
      <c r="C11" s="1">
        <v>2671.0360000000001</v>
      </c>
      <c r="D11" s="1">
        <v>1563.91</v>
      </c>
      <c r="E11" s="1">
        <v>1091.3910000000001</v>
      </c>
      <c r="F11" s="1">
        <v>2797.962</v>
      </c>
      <c r="G11" s="7">
        <v>1</v>
      </c>
      <c r="H11" s="1">
        <v>60</v>
      </c>
      <c r="I11" s="1" t="s">
        <v>46</v>
      </c>
      <c r="J11" s="1">
        <v>1108.443</v>
      </c>
      <c r="K11" s="1">
        <f t="shared" si="0"/>
        <v>-17.051999999999907</v>
      </c>
      <c r="L11" s="1"/>
      <c r="M11" s="1"/>
      <c r="N11" s="1">
        <v>1200</v>
      </c>
      <c r="O11" s="1">
        <f t="shared" si="1"/>
        <v>218.27820000000003</v>
      </c>
      <c r="P11" s="5"/>
      <c r="Q11" s="5"/>
      <c r="R11" s="1"/>
      <c r="S11" s="1">
        <f t="shared" si="2"/>
        <v>18.315901450534223</v>
      </c>
      <c r="T11" s="1">
        <f t="shared" si="3"/>
        <v>18.315901450534223</v>
      </c>
      <c r="U11" s="1">
        <v>337.9</v>
      </c>
      <c r="V11" s="1">
        <v>332.26580000000001</v>
      </c>
      <c r="W11" s="1">
        <v>298.6284</v>
      </c>
      <c r="X11" s="1">
        <v>284.25299999999999</v>
      </c>
      <c r="Y11" s="1">
        <v>298.20080000000002</v>
      </c>
      <c r="Z11" s="1">
        <v>308.06479999999999</v>
      </c>
      <c r="AA11" s="1">
        <v>317.90940000000001</v>
      </c>
      <c r="AB11" s="1">
        <v>473.66640000000001</v>
      </c>
      <c r="AC11" s="1">
        <v>383.06319999999999</v>
      </c>
      <c r="AD11" s="1">
        <v>293.63080000000002</v>
      </c>
      <c r="AE11" s="27" t="s">
        <v>68</v>
      </c>
      <c r="AF11" s="1">
        <f t="shared" ref="AF11:AF16" si="4"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36</v>
      </c>
      <c r="C12" s="1">
        <v>24.303000000000001</v>
      </c>
      <c r="D12" s="1">
        <v>12.103</v>
      </c>
      <c r="E12" s="1">
        <v>8.9629999999999992</v>
      </c>
      <c r="F12" s="1">
        <v>25.925000000000001</v>
      </c>
      <c r="G12" s="7">
        <v>1</v>
      </c>
      <c r="H12" s="1">
        <v>120</v>
      </c>
      <c r="I12" s="1" t="s">
        <v>40</v>
      </c>
      <c r="J12" s="1">
        <v>9.5</v>
      </c>
      <c r="K12" s="1">
        <f t="shared" si="0"/>
        <v>-0.53700000000000081</v>
      </c>
      <c r="L12" s="1"/>
      <c r="M12" s="1"/>
      <c r="N12" s="1"/>
      <c r="O12" s="1">
        <f t="shared" si="1"/>
        <v>1.7925999999999997</v>
      </c>
      <c r="P12" s="5"/>
      <c r="Q12" s="5"/>
      <c r="R12" s="1"/>
      <c r="S12" s="1">
        <f t="shared" si="2"/>
        <v>14.462233627133775</v>
      </c>
      <c r="T12" s="1">
        <f t="shared" si="3"/>
        <v>14.462233627133775</v>
      </c>
      <c r="U12" s="1">
        <v>1.7802</v>
      </c>
      <c r="V12" s="1">
        <v>2.9123999999999999</v>
      </c>
      <c r="W12" s="1">
        <v>1.7936000000000001</v>
      </c>
      <c r="X12" s="1">
        <v>2.0714000000000001</v>
      </c>
      <c r="Y12" s="1">
        <v>2.6960000000000002</v>
      </c>
      <c r="Z12" s="1">
        <v>2.4184000000000001</v>
      </c>
      <c r="AA12" s="1">
        <v>3.3212000000000002</v>
      </c>
      <c r="AB12" s="1">
        <v>7.4623999999999997</v>
      </c>
      <c r="AC12" s="1">
        <v>7.8736000000000006</v>
      </c>
      <c r="AD12" s="1">
        <v>3.5066000000000002</v>
      </c>
      <c r="AE12" s="1"/>
      <c r="AF12" s="1">
        <f t="shared" si="4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36</v>
      </c>
      <c r="C13" s="1">
        <v>87.932000000000002</v>
      </c>
      <c r="D13" s="1">
        <v>137.92500000000001</v>
      </c>
      <c r="E13" s="1">
        <v>54.274000000000001</v>
      </c>
      <c r="F13" s="1">
        <v>157.977</v>
      </c>
      <c r="G13" s="7">
        <v>1</v>
      </c>
      <c r="H13" s="1" t="e">
        <v>#N/A</v>
      </c>
      <c r="I13" s="1" t="s">
        <v>40</v>
      </c>
      <c r="J13" s="1">
        <v>51.4</v>
      </c>
      <c r="K13" s="1">
        <f t="shared" si="0"/>
        <v>2.8740000000000023</v>
      </c>
      <c r="L13" s="1"/>
      <c r="M13" s="1"/>
      <c r="N13" s="1"/>
      <c r="O13" s="1">
        <f t="shared" si="1"/>
        <v>10.854800000000001</v>
      </c>
      <c r="P13" s="5"/>
      <c r="Q13" s="5"/>
      <c r="R13" s="1"/>
      <c r="S13" s="1">
        <f t="shared" si="2"/>
        <v>14.553653683163208</v>
      </c>
      <c r="T13" s="1">
        <f t="shared" si="3"/>
        <v>14.553653683163208</v>
      </c>
      <c r="U13" s="1">
        <v>14.6656</v>
      </c>
      <c r="V13" s="1">
        <v>13.5342</v>
      </c>
      <c r="W13" s="1">
        <v>15.125999999999999</v>
      </c>
      <c r="X13" s="1">
        <v>11.910399999999999</v>
      </c>
      <c r="Y13" s="1">
        <v>11.895200000000001</v>
      </c>
      <c r="Z13" s="1">
        <v>10.573600000000001</v>
      </c>
      <c r="AA13" s="1">
        <v>14.065799999999999</v>
      </c>
      <c r="AB13" s="1">
        <v>22.5474</v>
      </c>
      <c r="AC13" s="1">
        <v>15.5146</v>
      </c>
      <c r="AD13" s="1">
        <v>8.9193999999999996</v>
      </c>
      <c r="AE13" s="1"/>
      <c r="AF13" s="1">
        <f t="shared" si="4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49</v>
      </c>
      <c r="B14" s="1" t="s">
        <v>36</v>
      </c>
      <c r="C14" s="1">
        <v>329.66500000000002</v>
      </c>
      <c r="D14" s="1">
        <v>370.84</v>
      </c>
      <c r="E14" s="1">
        <v>126.011</v>
      </c>
      <c r="F14" s="1">
        <v>517.84299999999996</v>
      </c>
      <c r="G14" s="7">
        <v>1</v>
      </c>
      <c r="H14" s="1">
        <v>60</v>
      </c>
      <c r="I14" s="1" t="s">
        <v>46</v>
      </c>
      <c r="J14" s="1">
        <v>132</v>
      </c>
      <c r="K14" s="1">
        <f t="shared" si="0"/>
        <v>-5.9890000000000043</v>
      </c>
      <c r="L14" s="1"/>
      <c r="M14" s="1"/>
      <c r="N14" s="1"/>
      <c r="O14" s="1">
        <f t="shared" si="1"/>
        <v>25.202199999999998</v>
      </c>
      <c r="P14" s="5"/>
      <c r="Q14" s="5"/>
      <c r="R14" s="1"/>
      <c r="S14" s="1">
        <f t="shared" si="2"/>
        <v>20.54753156470467</v>
      </c>
      <c r="T14" s="1">
        <f t="shared" si="3"/>
        <v>20.54753156470467</v>
      </c>
      <c r="U14" s="1">
        <v>43.087599999999988</v>
      </c>
      <c r="V14" s="1">
        <v>46.178400000000003</v>
      </c>
      <c r="W14" s="1">
        <v>31.7182</v>
      </c>
      <c r="X14" s="1">
        <v>36.854599999999998</v>
      </c>
      <c r="Y14" s="1">
        <v>43.926400000000001</v>
      </c>
      <c r="Z14" s="1">
        <v>38.652999999999999</v>
      </c>
      <c r="AA14" s="1">
        <v>45.770400000000002</v>
      </c>
      <c r="AB14" s="1">
        <v>47.3934</v>
      </c>
      <c r="AC14" s="1">
        <v>44.216000000000001</v>
      </c>
      <c r="AD14" s="1">
        <v>41.010399999999997</v>
      </c>
      <c r="AE14" s="31" t="s">
        <v>43</v>
      </c>
      <c r="AF14" s="1">
        <f t="shared" si="4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36</v>
      </c>
      <c r="C15" s="1">
        <v>1108.95</v>
      </c>
      <c r="D15" s="1">
        <v>560.43600000000004</v>
      </c>
      <c r="E15" s="1">
        <v>387.73399999999998</v>
      </c>
      <c r="F15" s="1">
        <v>1178.854</v>
      </c>
      <c r="G15" s="7">
        <v>1</v>
      </c>
      <c r="H15" s="1">
        <v>60</v>
      </c>
      <c r="I15" s="1" t="s">
        <v>46</v>
      </c>
      <c r="J15" s="1">
        <v>382.9</v>
      </c>
      <c r="K15" s="1">
        <f t="shared" si="0"/>
        <v>4.8340000000000032</v>
      </c>
      <c r="L15" s="1"/>
      <c r="M15" s="1"/>
      <c r="N15" s="1">
        <v>300</v>
      </c>
      <c r="O15" s="1">
        <f t="shared" si="1"/>
        <v>77.54679999999999</v>
      </c>
      <c r="P15" s="5"/>
      <c r="Q15" s="5"/>
      <c r="R15" s="1"/>
      <c r="S15" s="1">
        <f t="shared" si="2"/>
        <v>19.07047099300036</v>
      </c>
      <c r="T15" s="1">
        <f t="shared" si="3"/>
        <v>19.07047099300036</v>
      </c>
      <c r="U15" s="1">
        <v>124.544</v>
      </c>
      <c r="V15" s="1">
        <v>141.00020000000001</v>
      </c>
      <c r="W15" s="1">
        <v>133.00800000000001</v>
      </c>
      <c r="X15" s="1">
        <v>103.13079999999999</v>
      </c>
      <c r="Y15" s="1">
        <v>110.26</v>
      </c>
      <c r="Z15" s="1">
        <v>114.49460000000001</v>
      </c>
      <c r="AA15" s="1">
        <v>129.1284</v>
      </c>
      <c r="AB15" s="1">
        <v>114.8976</v>
      </c>
      <c r="AC15" s="1">
        <v>113.0284</v>
      </c>
      <c r="AD15" s="1">
        <v>99.833200000000005</v>
      </c>
      <c r="AE15" s="27" t="s">
        <v>68</v>
      </c>
      <c r="AF15" s="1">
        <f t="shared" si="4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5.75" thickBot="1" x14ac:dyDescent="0.3">
      <c r="A16" s="1" t="s">
        <v>51</v>
      </c>
      <c r="B16" s="1" t="s">
        <v>39</v>
      </c>
      <c r="C16" s="1">
        <v>924</v>
      </c>
      <c r="D16" s="1">
        <v>288</v>
      </c>
      <c r="E16" s="1">
        <v>88</v>
      </c>
      <c r="F16" s="1">
        <v>1084</v>
      </c>
      <c r="G16" s="7">
        <v>0.25</v>
      </c>
      <c r="H16" s="1">
        <v>120</v>
      </c>
      <c r="I16" s="1" t="s">
        <v>40</v>
      </c>
      <c r="J16" s="1">
        <v>90</v>
      </c>
      <c r="K16" s="1">
        <f t="shared" si="0"/>
        <v>-2</v>
      </c>
      <c r="L16" s="1"/>
      <c r="M16" s="1"/>
      <c r="N16" s="1"/>
      <c r="O16" s="1">
        <f t="shared" si="1"/>
        <v>17.600000000000001</v>
      </c>
      <c r="P16" s="5"/>
      <c r="Q16" s="5"/>
      <c r="R16" s="1"/>
      <c r="S16" s="1">
        <f t="shared" si="2"/>
        <v>61.590909090909086</v>
      </c>
      <c r="T16" s="1">
        <f t="shared" si="3"/>
        <v>61.590909090909086</v>
      </c>
      <c r="U16" s="1">
        <v>78.599999999999994</v>
      </c>
      <c r="V16" s="1">
        <v>354.8</v>
      </c>
      <c r="W16" s="1">
        <v>36.200000000000003</v>
      </c>
      <c r="X16" s="1">
        <v>32.4</v>
      </c>
      <c r="Y16" s="1">
        <v>26.6</v>
      </c>
      <c r="Z16" s="1">
        <v>13.2</v>
      </c>
      <c r="AA16" s="1">
        <v>24.2</v>
      </c>
      <c r="AB16" s="1">
        <v>87.2</v>
      </c>
      <c r="AC16" s="1">
        <v>55.8</v>
      </c>
      <c r="AD16" s="1">
        <v>14.2</v>
      </c>
      <c r="AE16" s="37" t="s">
        <v>205</v>
      </c>
      <c r="AF16" s="1">
        <f t="shared" si="4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8" t="s">
        <v>52</v>
      </c>
      <c r="B17" s="19" t="s">
        <v>36</v>
      </c>
      <c r="C17" s="19">
        <v>157.04599999999999</v>
      </c>
      <c r="D17" s="19">
        <v>429.62900000000002</v>
      </c>
      <c r="E17" s="19">
        <v>173.07</v>
      </c>
      <c r="F17" s="20">
        <v>357.17500000000001</v>
      </c>
      <c r="G17" s="15">
        <v>0</v>
      </c>
      <c r="H17" s="14">
        <v>45</v>
      </c>
      <c r="I17" s="14" t="s">
        <v>37</v>
      </c>
      <c r="J17" s="14">
        <v>171.7</v>
      </c>
      <c r="K17" s="14">
        <f t="shared" si="0"/>
        <v>1.3700000000000045</v>
      </c>
      <c r="L17" s="14"/>
      <c r="M17" s="14"/>
      <c r="N17" s="14"/>
      <c r="O17" s="14">
        <f t="shared" si="1"/>
        <v>34.613999999999997</v>
      </c>
      <c r="P17" s="16"/>
      <c r="Q17" s="16"/>
      <c r="R17" s="14"/>
      <c r="S17" s="14">
        <f t="shared" si="2"/>
        <v>10.318801640954527</v>
      </c>
      <c r="T17" s="14">
        <f t="shared" si="3"/>
        <v>10.318801640954527</v>
      </c>
      <c r="U17" s="14">
        <v>55.792400000000001</v>
      </c>
      <c r="V17" s="14">
        <v>53.9816</v>
      </c>
      <c r="W17" s="14">
        <v>43.051400000000001</v>
      </c>
      <c r="X17" s="14">
        <v>42.019199999999998</v>
      </c>
      <c r="Y17" s="14">
        <v>43.7654</v>
      </c>
      <c r="Z17" s="14">
        <v>45.381999999999998</v>
      </c>
      <c r="AA17" s="14">
        <v>32.159199999999998</v>
      </c>
      <c r="AB17" s="14">
        <v>54.951000000000001</v>
      </c>
      <c r="AC17" s="14">
        <v>49.681800000000003</v>
      </c>
      <c r="AD17" s="14">
        <v>31.944199999999999</v>
      </c>
      <c r="AE17" s="37" t="s">
        <v>201</v>
      </c>
      <c r="AF17" s="14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5.75" thickBot="1" x14ac:dyDescent="0.3">
      <c r="A18" s="24" t="s">
        <v>180</v>
      </c>
      <c r="B18" s="22" t="s">
        <v>36</v>
      </c>
      <c r="C18" s="22"/>
      <c r="D18" s="22">
        <v>97.188999999999993</v>
      </c>
      <c r="E18" s="22"/>
      <c r="F18" s="23">
        <v>97.188999999999993</v>
      </c>
      <c r="G18" s="7">
        <v>1</v>
      </c>
      <c r="H18" s="1">
        <v>50</v>
      </c>
      <c r="I18" s="1" t="s">
        <v>40</v>
      </c>
      <c r="J18" s="1"/>
      <c r="K18" s="1">
        <f>E18-J18</f>
        <v>0</v>
      </c>
      <c r="L18" s="1"/>
      <c r="M18" s="1"/>
      <c r="N18" s="1">
        <v>150</v>
      </c>
      <c r="O18" s="1">
        <f>E18/5</f>
        <v>0</v>
      </c>
      <c r="P18" s="12">
        <v>20</v>
      </c>
      <c r="Q18" s="5"/>
      <c r="R18" s="1"/>
      <c r="S18" s="1" t="e">
        <f>(F18+N18+P18)/O18</f>
        <v>#DIV/0!</v>
      </c>
      <c r="T18" s="1" t="e">
        <f>(F18+N18)/O18</f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 t="s">
        <v>179</v>
      </c>
      <c r="AF18" s="1">
        <f>G18*P18</f>
        <v>20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36</v>
      </c>
      <c r="C19" s="1">
        <v>1.353</v>
      </c>
      <c r="D19" s="1">
        <v>283.197</v>
      </c>
      <c r="E19" s="1">
        <v>30.18</v>
      </c>
      <c r="F19" s="1">
        <v>253.017</v>
      </c>
      <c r="G19" s="7">
        <v>1</v>
      </c>
      <c r="H19" s="1">
        <v>60</v>
      </c>
      <c r="I19" s="1" t="s">
        <v>40</v>
      </c>
      <c r="J19" s="1">
        <v>32.4</v>
      </c>
      <c r="K19" s="1">
        <f t="shared" si="0"/>
        <v>-2.2199999999999989</v>
      </c>
      <c r="L19" s="1"/>
      <c r="M19" s="1"/>
      <c r="N19" s="1"/>
      <c r="O19" s="1">
        <f t="shared" si="1"/>
        <v>6.0359999999999996</v>
      </c>
      <c r="P19" s="5"/>
      <c r="Q19" s="5"/>
      <c r="R19" s="1"/>
      <c r="S19" s="1">
        <f t="shared" si="2"/>
        <v>41.917992047713717</v>
      </c>
      <c r="T19" s="1">
        <f t="shared" si="3"/>
        <v>41.917992047713717</v>
      </c>
      <c r="U19" s="1">
        <v>20.0138</v>
      </c>
      <c r="V19" s="1">
        <v>22.510999999999999</v>
      </c>
      <c r="W19" s="1">
        <v>14.2196</v>
      </c>
      <c r="X19" s="1">
        <v>6.7426000000000004</v>
      </c>
      <c r="Y19" s="1">
        <v>11.476599999999999</v>
      </c>
      <c r="Z19" s="1">
        <v>12.6526</v>
      </c>
      <c r="AA19" s="1">
        <v>18.493400000000001</v>
      </c>
      <c r="AB19" s="1">
        <v>18.654</v>
      </c>
      <c r="AC19" s="1">
        <v>14.272399999999999</v>
      </c>
      <c r="AD19" s="1">
        <v>16.872199999999999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54</v>
      </c>
      <c r="B20" s="1" t="s">
        <v>39</v>
      </c>
      <c r="C20" s="1">
        <v>59</v>
      </c>
      <c r="D20" s="1">
        <v>160</v>
      </c>
      <c r="E20" s="1">
        <v>58</v>
      </c>
      <c r="F20" s="1">
        <v>148</v>
      </c>
      <c r="G20" s="7">
        <v>0.25</v>
      </c>
      <c r="H20" s="1">
        <v>120</v>
      </c>
      <c r="I20" s="1" t="s">
        <v>40</v>
      </c>
      <c r="J20" s="1">
        <v>74</v>
      </c>
      <c r="K20" s="1">
        <f t="shared" si="0"/>
        <v>-16</v>
      </c>
      <c r="L20" s="1"/>
      <c r="M20" s="1"/>
      <c r="N20" s="1"/>
      <c r="O20" s="1">
        <f t="shared" si="1"/>
        <v>11.6</v>
      </c>
      <c r="P20" s="5">
        <f t="shared" ref="P20" si="5">14*O20-N20-F20</f>
        <v>14.400000000000006</v>
      </c>
      <c r="Q20" s="5"/>
      <c r="R20" s="1"/>
      <c r="S20" s="1">
        <f t="shared" si="2"/>
        <v>14.000000000000002</v>
      </c>
      <c r="T20" s="1">
        <f t="shared" si="3"/>
        <v>12.758620689655173</v>
      </c>
      <c r="U20" s="1">
        <v>14.8</v>
      </c>
      <c r="V20" s="1">
        <v>18.8</v>
      </c>
      <c r="W20" s="1">
        <v>15.6</v>
      </c>
      <c r="X20" s="1">
        <v>16.399999999999999</v>
      </c>
      <c r="Y20" s="1">
        <v>20.399999999999999</v>
      </c>
      <c r="Z20" s="1">
        <v>17.8</v>
      </c>
      <c r="AA20" s="1">
        <v>19.600000000000001</v>
      </c>
      <c r="AB20" s="1">
        <v>44.8</v>
      </c>
      <c r="AC20" s="1">
        <v>31.6</v>
      </c>
      <c r="AD20" s="1">
        <v>27.2</v>
      </c>
      <c r="AE20" s="1" t="s">
        <v>41</v>
      </c>
      <c r="AF20" s="1">
        <f>G20*P20</f>
        <v>3.6000000000000014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55</v>
      </c>
      <c r="B21" s="1" t="s">
        <v>39</v>
      </c>
      <c r="C21" s="1">
        <v>32</v>
      </c>
      <c r="D21" s="1">
        <v>378</v>
      </c>
      <c r="E21" s="1">
        <v>46</v>
      </c>
      <c r="F21" s="1">
        <v>337</v>
      </c>
      <c r="G21" s="7">
        <v>0.4</v>
      </c>
      <c r="H21" s="1">
        <v>60</v>
      </c>
      <c r="I21" s="1" t="s">
        <v>40</v>
      </c>
      <c r="J21" s="1">
        <v>62</v>
      </c>
      <c r="K21" s="1">
        <f t="shared" si="0"/>
        <v>-16</v>
      </c>
      <c r="L21" s="1"/>
      <c r="M21" s="1"/>
      <c r="N21" s="1">
        <v>120</v>
      </c>
      <c r="O21" s="1">
        <f t="shared" si="1"/>
        <v>9.1999999999999993</v>
      </c>
      <c r="P21" s="5"/>
      <c r="Q21" s="5"/>
      <c r="R21" s="1"/>
      <c r="S21" s="1">
        <f t="shared" si="2"/>
        <v>49.673913043478265</v>
      </c>
      <c r="T21" s="1">
        <f t="shared" si="3"/>
        <v>49.673913043478265</v>
      </c>
      <c r="U21" s="1">
        <v>36</v>
      </c>
      <c r="V21" s="1">
        <v>32.4</v>
      </c>
      <c r="W21" s="1">
        <v>31.6</v>
      </c>
      <c r="X21" s="1">
        <v>26.899000000000001</v>
      </c>
      <c r="Y21" s="1">
        <v>28.8</v>
      </c>
      <c r="Z21" s="1">
        <v>24.6</v>
      </c>
      <c r="AA21" s="1">
        <v>32.6</v>
      </c>
      <c r="AB21" s="1">
        <v>40.799999999999997</v>
      </c>
      <c r="AC21" s="1">
        <v>32</v>
      </c>
      <c r="AD21" s="1">
        <v>22</v>
      </c>
      <c r="AE21" s="27" t="s">
        <v>68</v>
      </c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4" t="s">
        <v>56</v>
      </c>
      <c r="B22" s="14" t="s">
        <v>39</v>
      </c>
      <c r="C22" s="14"/>
      <c r="D22" s="14"/>
      <c r="E22" s="28">
        <v>1</v>
      </c>
      <c r="F22" s="28">
        <v>-1</v>
      </c>
      <c r="G22" s="15">
        <v>0</v>
      </c>
      <c r="H22" s="14" t="e">
        <v>#N/A</v>
      </c>
      <c r="I22" s="14" t="s">
        <v>37</v>
      </c>
      <c r="J22" s="14">
        <v>5</v>
      </c>
      <c r="K22" s="14">
        <f t="shared" si="0"/>
        <v>-4</v>
      </c>
      <c r="L22" s="14"/>
      <c r="M22" s="14"/>
      <c r="N22" s="14"/>
      <c r="O22" s="14">
        <f t="shared" si="1"/>
        <v>0.2</v>
      </c>
      <c r="P22" s="16"/>
      <c r="Q22" s="16"/>
      <c r="R22" s="14"/>
      <c r="S22" s="14">
        <f t="shared" si="2"/>
        <v>-5</v>
      </c>
      <c r="T22" s="14">
        <f t="shared" si="3"/>
        <v>-5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 t="s">
        <v>191</v>
      </c>
      <c r="AF22" s="14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57</v>
      </c>
      <c r="B23" s="1" t="s">
        <v>36</v>
      </c>
      <c r="C23" s="1">
        <v>208.42599999999999</v>
      </c>
      <c r="D23" s="1">
        <v>589.80600000000004</v>
      </c>
      <c r="E23" s="1">
        <v>149.10599999999999</v>
      </c>
      <c r="F23" s="1">
        <v>595.10500000000002</v>
      </c>
      <c r="G23" s="7">
        <v>1</v>
      </c>
      <c r="H23" s="1">
        <v>45</v>
      </c>
      <c r="I23" s="1" t="s">
        <v>58</v>
      </c>
      <c r="J23" s="1">
        <v>147.30000000000001</v>
      </c>
      <c r="K23" s="1">
        <f t="shared" si="0"/>
        <v>1.8059999999999832</v>
      </c>
      <c r="L23" s="1"/>
      <c r="M23" s="1"/>
      <c r="N23" s="1"/>
      <c r="O23" s="1">
        <f t="shared" si="1"/>
        <v>29.821199999999997</v>
      </c>
      <c r="P23" s="5"/>
      <c r="Q23" s="5"/>
      <c r="R23" s="1"/>
      <c r="S23" s="1">
        <f t="shared" si="2"/>
        <v>19.955769720869718</v>
      </c>
      <c r="T23" s="1">
        <f t="shared" si="3"/>
        <v>19.955769720869718</v>
      </c>
      <c r="U23" s="1">
        <v>48.3964</v>
      </c>
      <c r="V23" s="1">
        <v>51.626600000000003</v>
      </c>
      <c r="W23" s="1">
        <v>42.8506</v>
      </c>
      <c r="X23" s="1">
        <v>36.813600000000001</v>
      </c>
      <c r="Y23" s="1">
        <v>39.643799999999999</v>
      </c>
      <c r="Z23" s="1">
        <v>57.882399999999997</v>
      </c>
      <c r="AA23" s="1">
        <v>39.010399999999997</v>
      </c>
      <c r="AB23" s="1">
        <v>56.464799999999997</v>
      </c>
      <c r="AC23" s="1">
        <v>51.627599999999987</v>
      </c>
      <c r="AD23" s="1">
        <v>33.734200000000001</v>
      </c>
      <c r="AE23" s="27" t="s">
        <v>68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39</v>
      </c>
      <c r="C24" s="1">
        <v>403</v>
      </c>
      <c r="D24" s="1">
        <v>128</v>
      </c>
      <c r="E24" s="1">
        <v>159</v>
      </c>
      <c r="F24" s="1">
        <v>343</v>
      </c>
      <c r="G24" s="7">
        <v>0.12</v>
      </c>
      <c r="H24" s="1">
        <v>60</v>
      </c>
      <c r="I24" s="1" t="s">
        <v>40</v>
      </c>
      <c r="J24" s="1">
        <v>165</v>
      </c>
      <c r="K24" s="1">
        <f t="shared" si="0"/>
        <v>-6</v>
      </c>
      <c r="L24" s="1"/>
      <c r="M24" s="1"/>
      <c r="N24" s="1"/>
      <c r="O24" s="1">
        <f t="shared" si="1"/>
        <v>31.8</v>
      </c>
      <c r="P24" s="5">
        <f t="shared" ref="P24:P25" si="6">14*O24-N24-F24</f>
        <v>102.19999999999999</v>
      </c>
      <c r="Q24" s="5"/>
      <c r="R24" s="1"/>
      <c r="S24" s="1">
        <f t="shared" si="2"/>
        <v>14</v>
      </c>
      <c r="T24" s="1">
        <f t="shared" si="3"/>
        <v>10.786163522012579</v>
      </c>
      <c r="U24" s="1">
        <v>36</v>
      </c>
      <c r="V24" s="1">
        <v>33</v>
      </c>
      <c r="W24" s="1">
        <v>29.2</v>
      </c>
      <c r="X24" s="1">
        <v>27</v>
      </c>
      <c r="Y24" s="1">
        <v>176.8</v>
      </c>
      <c r="Z24" s="1">
        <v>109.6</v>
      </c>
      <c r="AA24" s="1">
        <v>73</v>
      </c>
      <c r="AB24" s="1">
        <v>79.2</v>
      </c>
      <c r="AC24" s="1">
        <v>64.599999999999994</v>
      </c>
      <c r="AD24" s="1">
        <v>66</v>
      </c>
      <c r="AE24" s="37" t="s">
        <v>97</v>
      </c>
      <c r="AF24" s="1">
        <f>G24*P24</f>
        <v>12.263999999999998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39</v>
      </c>
      <c r="C25" s="1">
        <v>139</v>
      </c>
      <c r="D25" s="1">
        <v>200</v>
      </c>
      <c r="E25" s="1">
        <v>122</v>
      </c>
      <c r="F25" s="1">
        <v>207</v>
      </c>
      <c r="G25" s="7">
        <v>0.25</v>
      </c>
      <c r="H25" s="1">
        <v>120</v>
      </c>
      <c r="I25" s="1" t="s">
        <v>40</v>
      </c>
      <c r="J25" s="1">
        <v>124</v>
      </c>
      <c r="K25" s="1">
        <f t="shared" si="0"/>
        <v>-2</v>
      </c>
      <c r="L25" s="1"/>
      <c r="M25" s="1"/>
      <c r="N25" s="1"/>
      <c r="O25" s="1">
        <f t="shared" si="1"/>
        <v>24.4</v>
      </c>
      <c r="P25" s="5">
        <f t="shared" si="6"/>
        <v>134.59999999999997</v>
      </c>
      <c r="Q25" s="5"/>
      <c r="R25" s="1"/>
      <c r="S25" s="1">
        <f t="shared" si="2"/>
        <v>14</v>
      </c>
      <c r="T25" s="1">
        <f t="shared" si="3"/>
        <v>8.4836065573770494</v>
      </c>
      <c r="U25" s="1">
        <v>22.4</v>
      </c>
      <c r="V25" s="1">
        <v>21.2</v>
      </c>
      <c r="W25" s="1">
        <v>23.2</v>
      </c>
      <c r="X25" s="1">
        <v>23.4</v>
      </c>
      <c r="Y25" s="1">
        <v>32.6</v>
      </c>
      <c r="Z25" s="1">
        <v>20.2</v>
      </c>
      <c r="AA25" s="1">
        <v>14.4</v>
      </c>
      <c r="AB25" s="1">
        <v>39.4</v>
      </c>
      <c r="AC25" s="1">
        <v>32.799999999999997</v>
      </c>
      <c r="AD25" s="1">
        <v>18.600000000000001</v>
      </c>
      <c r="AE25" s="1" t="s">
        <v>41</v>
      </c>
      <c r="AF25" s="1">
        <f>G25*P25</f>
        <v>33.649999999999991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36</v>
      </c>
      <c r="C26" s="1">
        <v>26.358000000000001</v>
      </c>
      <c r="D26" s="1">
        <v>24.690999999999999</v>
      </c>
      <c r="E26" s="1">
        <v>6.548</v>
      </c>
      <c r="F26" s="1">
        <v>42.500999999999998</v>
      </c>
      <c r="G26" s="7">
        <v>1</v>
      </c>
      <c r="H26" s="1">
        <v>120</v>
      </c>
      <c r="I26" s="1" t="s">
        <v>40</v>
      </c>
      <c r="J26" s="1">
        <v>6.5</v>
      </c>
      <c r="K26" s="1">
        <f t="shared" si="0"/>
        <v>4.8000000000000043E-2</v>
      </c>
      <c r="L26" s="1"/>
      <c r="M26" s="1"/>
      <c r="N26" s="1"/>
      <c r="O26" s="1">
        <f t="shared" si="1"/>
        <v>1.3096000000000001</v>
      </c>
      <c r="P26" s="5"/>
      <c r="Q26" s="5"/>
      <c r="R26" s="1"/>
      <c r="S26" s="1">
        <f t="shared" si="2"/>
        <v>32.453420891875375</v>
      </c>
      <c r="T26" s="1">
        <f t="shared" si="3"/>
        <v>32.453420891875375</v>
      </c>
      <c r="U26" s="1">
        <v>2.1166</v>
      </c>
      <c r="V26" s="1">
        <v>3.9704000000000002</v>
      </c>
      <c r="W26" s="1">
        <v>2.8043999999999998</v>
      </c>
      <c r="X26" s="1">
        <v>2.2296</v>
      </c>
      <c r="Y26" s="1">
        <v>3.4321999999999999</v>
      </c>
      <c r="Z26" s="1">
        <v>2.0564</v>
      </c>
      <c r="AA26" s="1">
        <v>4.1956000000000007</v>
      </c>
      <c r="AB26" s="1">
        <v>7.9194000000000004</v>
      </c>
      <c r="AC26" s="1">
        <v>7.6941999999999986</v>
      </c>
      <c r="AD26" s="1">
        <v>4.1779999999999999</v>
      </c>
      <c r="AE26" s="31" t="s">
        <v>43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4" t="s">
        <v>62</v>
      </c>
      <c r="B27" s="14" t="s">
        <v>36</v>
      </c>
      <c r="C27" s="14"/>
      <c r="D27" s="14"/>
      <c r="E27" s="28">
        <v>1.5329999999999999</v>
      </c>
      <c r="F27" s="28">
        <v>-1.5329999999999999</v>
      </c>
      <c r="G27" s="15">
        <v>0</v>
      </c>
      <c r="H27" s="14" t="e">
        <v>#N/A</v>
      </c>
      <c r="I27" s="14" t="s">
        <v>37</v>
      </c>
      <c r="J27" s="14">
        <v>1.3</v>
      </c>
      <c r="K27" s="14">
        <f t="shared" si="0"/>
        <v>0.23299999999999987</v>
      </c>
      <c r="L27" s="14"/>
      <c r="M27" s="14"/>
      <c r="N27" s="14"/>
      <c r="O27" s="14">
        <f t="shared" si="1"/>
        <v>0.30659999999999998</v>
      </c>
      <c r="P27" s="16"/>
      <c r="Q27" s="16"/>
      <c r="R27" s="14"/>
      <c r="S27" s="14">
        <f t="shared" si="2"/>
        <v>-5</v>
      </c>
      <c r="T27" s="14">
        <f t="shared" si="3"/>
        <v>-5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 t="s">
        <v>192</v>
      </c>
      <c r="AF27" s="14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63</v>
      </c>
      <c r="B28" s="1" t="s">
        <v>39</v>
      </c>
      <c r="C28" s="1">
        <v>130</v>
      </c>
      <c r="D28" s="1">
        <v>448</v>
      </c>
      <c r="E28" s="1">
        <v>197</v>
      </c>
      <c r="F28" s="1">
        <v>371</v>
      </c>
      <c r="G28" s="7">
        <v>0.4</v>
      </c>
      <c r="H28" s="1">
        <v>45</v>
      </c>
      <c r="I28" s="1" t="s">
        <v>40</v>
      </c>
      <c r="J28" s="1">
        <v>203</v>
      </c>
      <c r="K28" s="1">
        <f t="shared" si="0"/>
        <v>-6</v>
      </c>
      <c r="L28" s="1"/>
      <c r="M28" s="1"/>
      <c r="N28" s="1">
        <v>140</v>
      </c>
      <c r="O28" s="1">
        <f t="shared" si="1"/>
        <v>39.4</v>
      </c>
      <c r="P28" s="5">
        <f t="shared" ref="P28" si="7">14*O28-N28-F28</f>
        <v>40.600000000000023</v>
      </c>
      <c r="Q28" s="5"/>
      <c r="R28" s="1"/>
      <c r="S28" s="1">
        <f t="shared" si="2"/>
        <v>14.000000000000002</v>
      </c>
      <c r="T28" s="1">
        <f t="shared" si="3"/>
        <v>12.969543147208123</v>
      </c>
      <c r="U28" s="1">
        <v>51</v>
      </c>
      <c r="V28" s="1">
        <v>48.6</v>
      </c>
      <c r="W28" s="1">
        <v>41.8</v>
      </c>
      <c r="X28" s="1">
        <v>60</v>
      </c>
      <c r="Y28" s="1">
        <v>38</v>
      </c>
      <c r="Z28" s="1">
        <v>48.4</v>
      </c>
      <c r="AA28" s="1">
        <v>28.8</v>
      </c>
      <c r="AB28" s="1">
        <v>64</v>
      </c>
      <c r="AC28" s="1">
        <v>42.8</v>
      </c>
      <c r="AD28" s="1">
        <v>27.2</v>
      </c>
      <c r="AE28" s="1" t="s">
        <v>64</v>
      </c>
      <c r="AF28" s="1">
        <f>G28*P28</f>
        <v>16.240000000000009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4" t="s">
        <v>65</v>
      </c>
      <c r="B29" s="14" t="s">
        <v>39</v>
      </c>
      <c r="C29" s="14"/>
      <c r="D29" s="14"/>
      <c r="E29" s="28">
        <v>6</v>
      </c>
      <c r="F29" s="28">
        <v>-6</v>
      </c>
      <c r="G29" s="15">
        <v>0</v>
      </c>
      <c r="H29" s="14" t="e">
        <v>#N/A</v>
      </c>
      <c r="I29" s="14" t="s">
        <v>37</v>
      </c>
      <c r="J29" s="14">
        <v>6</v>
      </c>
      <c r="K29" s="14">
        <f t="shared" si="0"/>
        <v>0</v>
      </c>
      <c r="L29" s="14"/>
      <c r="M29" s="14"/>
      <c r="N29" s="14"/>
      <c r="O29" s="14">
        <f t="shared" si="1"/>
        <v>1.2</v>
      </c>
      <c r="P29" s="16"/>
      <c r="Q29" s="16"/>
      <c r="R29" s="14"/>
      <c r="S29" s="14">
        <f t="shared" si="2"/>
        <v>-5</v>
      </c>
      <c r="T29" s="14">
        <f t="shared" si="3"/>
        <v>-5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 t="s">
        <v>194</v>
      </c>
      <c r="AF29" s="14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66</v>
      </c>
      <c r="B30" s="1" t="s">
        <v>36</v>
      </c>
      <c r="C30" s="1">
        <v>496.13</v>
      </c>
      <c r="D30" s="1">
        <v>643.60699999999997</v>
      </c>
      <c r="E30" s="1">
        <v>196.797</v>
      </c>
      <c r="F30" s="1">
        <v>865.85799999999995</v>
      </c>
      <c r="G30" s="7">
        <v>1</v>
      </c>
      <c r="H30" s="1">
        <v>60</v>
      </c>
      <c r="I30" s="1" t="s">
        <v>46</v>
      </c>
      <c r="J30" s="1">
        <v>202.209</v>
      </c>
      <c r="K30" s="1">
        <f t="shared" si="0"/>
        <v>-5.4120000000000061</v>
      </c>
      <c r="L30" s="1"/>
      <c r="M30" s="1"/>
      <c r="N30" s="1"/>
      <c r="O30" s="1">
        <f t="shared" si="1"/>
        <v>39.359400000000001</v>
      </c>
      <c r="P30" s="5"/>
      <c r="Q30" s="5"/>
      <c r="R30" s="1"/>
      <c r="S30" s="1">
        <f t="shared" si="2"/>
        <v>21.998760143701375</v>
      </c>
      <c r="T30" s="1">
        <f t="shared" si="3"/>
        <v>21.998760143701375</v>
      </c>
      <c r="U30" s="1">
        <v>71.015599999999992</v>
      </c>
      <c r="V30" s="1">
        <v>85.281399999999991</v>
      </c>
      <c r="W30" s="1">
        <v>79.740800000000007</v>
      </c>
      <c r="X30" s="1">
        <v>67.192599999999999</v>
      </c>
      <c r="Y30" s="1">
        <v>76.873000000000005</v>
      </c>
      <c r="Z30" s="1">
        <v>72.049000000000007</v>
      </c>
      <c r="AA30" s="1">
        <v>92.575000000000003</v>
      </c>
      <c r="AB30" s="1">
        <v>122.96559999999999</v>
      </c>
      <c r="AC30" s="1">
        <v>100.55719999999999</v>
      </c>
      <c r="AD30" s="1">
        <v>80.786599999999993</v>
      </c>
      <c r="AE30" s="31" t="s">
        <v>43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67</v>
      </c>
      <c r="B31" s="1" t="s">
        <v>39</v>
      </c>
      <c r="C31" s="1">
        <v>42</v>
      </c>
      <c r="D31" s="1">
        <v>152</v>
      </c>
      <c r="E31" s="1">
        <v>27</v>
      </c>
      <c r="F31" s="1">
        <v>153</v>
      </c>
      <c r="G31" s="7">
        <v>0.22</v>
      </c>
      <c r="H31" s="1">
        <v>120</v>
      </c>
      <c r="I31" s="1" t="s">
        <v>40</v>
      </c>
      <c r="J31" s="1">
        <v>27</v>
      </c>
      <c r="K31" s="1">
        <f t="shared" si="0"/>
        <v>0</v>
      </c>
      <c r="L31" s="1"/>
      <c r="M31" s="1"/>
      <c r="N31" s="1"/>
      <c r="O31" s="1">
        <f t="shared" si="1"/>
        <v>5.4</v>
      </c>
      <c r="P31" s="5"/>
      <c r="Q31" s="5"/>
      <c r="R31" s="1"/>
      <c r="S31" s="1">
        <f t="shared" si="2"/>
        <v>28.333333333333332</v>
      </c>
      <c r="T31" s="1">
        <f t="shared" si="3"/>
        <v>28.333333333333332</v>
      </c>
      <c r="U31" s="1">
        <v>12.4</v>
      </c>
      <c r="V31" s="1">
        <v>8.9400000000000013</v>
      </c>
      <c r="W31" s="1">
        <v>5.8</v>
      </c>
      <c r="X31" s="1">
        <v>3.8</v>
      </c>
      <c r="Y31" s="1">
        <v>5</v>
      </c>
      <c r="Z31" s="1">
        <v>15.2</v>
      </c>
      <c r="AA31" s="1">
        <v>8.4</v>
      </c>
      <c r="AB31" s="1">
        <v>19</v>
      </c>
      <c r="AC31" s="1">
        <v>21.6</v>
      </c>
      <c r="AD31" s="1">
        <v>11</v>
      </c>
      <c r="AE31" s="27" t="s">
        <v>68</v>
      </c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5.75" thickBot="1" x14ac:dyDescent="0.3">
      <c r="A32" s="1" t="s">
        <v>69</v>
      </c>
      <c r="B32" s="1" t="s">
        <v>39</v>
      </c>
      <c r="C32" s="1">
        <v>192</v>
      </c>
      <c r="D32" s="1">
        <v>120</v>
      </c>
      <c r="E32" s="1">
        <v>113</v>
      </c>
      <c r="F32" s="1">
        <v>193</v>
      </c>
      <c r="G32" s="7">
        <v>0.33</v>
      </c>
      <c r="H32" s="1">
        <v>45</v>
      </c>
      <c r="I32" s="1" t="s">
        <v>40</v>
      </c>
      <c r="J32" s="1">
        <v>113</v>
      </c>
      <c r="K32" s="1">
        <f t="shared" si="0"/>
        <v>0</v>
      </c>
      <c r="L32" s="1"/>
      <c r="M32" s="1"/>
      <c r="N32" s="1">
        <v>100</v>
      </c>
      <c r="O32" s="1">
        <f t="shared" si="1"/>
        <v>22.6</v>
      </c>
      <c r="P32" s="5">
        <f t="shared" ref="P32" si="8">14*O32-N32-F32</f>
        <v>23.400000000000034</v>
      </c>
      <c r="Q32" s="5"/>
      <c r="R32" s="1"/>
      <c r="S32" s="1">
        <f t="shared" si="2"/>
        <v>14</v>
      </c>
      <c r="T32" s="1">
        <f t="shared" si="3"/>
        <v>12.964601769911503</v>
      </c>
      <c r="U32" s="1">
        <v>28.6</v>
      </c>
      <c r="V32" s="1">
        <v>25.6</v>
      </c>
      <c r="W32" s="1">
        <v>30.8</v>
      </c>
      <c r="X32" s="1">
        <v>29.6</v>
      </c>
      <c r="Y32" s="1">
        <v>33</v>
      </c>
      <c r="Z32" s="1">
        <v>20.399999999999999</v>
      </c>
      <c r="AA32" s="1">
        <v>24.6</v>
      </c>
      <c r="AB32" s="1">
        <v>36.6</v>
      </c>
      <c r="AC32" s="1">
        <v>25</v>
      </c>
      <c r="AD32" s="1">
        <v>16.399999999999999</v>
      </c>
      <c r="AE32" s="1" t="s">
        <v>41</v>
      </c>
      <c r="AF32" s="1">
        <f>G32*P32</f>
        <v>7.722000000000012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8" t="s">
        <v>70</v>
      </c>
      <c r="B33" s="19" t="s">
        <v>39</v>
      </c>
      <c r="C33" s="19">
        <v>91</v>
      </c>
      <c r="D33" s="19"/>
      <c r="E33" s="19">
        <v>101</v>
      </c>
      <c r="F33" s="32">
        <v>-29</v>
      </c>
      <c r="G33" s="15">
        <v>0</v>
      </c>
      <c r="H33" s="14">
        <v>45</v>
      </c>
      <c r="I33" s="14" t="s">
        <v>37</v>
      </c>
      <c r="J33" s="14">
        <v>131</v>
      </c>
      <c r="K33" s="14">
        <f t="shared" si="0"/>
        <v>-30</v>
      </c>
      <c r="L33" s="14"/>
      <c r="M33" s="14"/>
      <c r="N33" s="14"/>
      <c r="O33" s="14">
        <f t="shared" si="1"/>
        <v>20.2</v>
      </c>
      <c r="P33" s="16"/>
      <c r="Q33" s="16"/>
      <c r="R33" s="14"/>
      <c r="S33" s="14">
        <f t="shared" si="2"/>
        <v>-1.4356435643564356</v>
      </c>
      <c r="T33" s="14">
        <f t="shared" si="3"/>
        <v>-1.4356435643564356</v>
      </c>
      <c r="U33" s="14">
        <v>31.8</v>
      </c>
      <c r="V33" s="14">
        <v>29.8</v>
      </c>
      <c r="W33" s="14">
        <v>27</v>
      </c>
      <c r="X33" s="14">
        <v>32.4</v>
      </c>
      <c r="Y33" s="14">
        <v>77.599999999999994</v>
      </c>
      <c r="Z33" s="14">
        <v>107.8</v>
      </c>
      <c r="AA33" s="14">
        <v>26</v>
      </c>
      <c r="AB33" s="14">
        <v>49</v>
      </c>
      <c r="AC33" s="14">
        <v>40</v>
      </c>
      <c r="AD33" s="14">
        <v>26.2</v>
      </c>
      <c r="AE33" s="36" t="s">
        <v>71</v>
      </c>
      <c r="AF33" s="14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24" t="s">
        <v>170</v>
      </c>
      <c r="B34" s="22" t="s">
        <v>39</v>
      </c>
      <c r="C34" s="22"/>
      <c r="D34" s="22">
        <v>264</v>
      </c>
      <c r="E34" s="22"/>
      <c r="F34" s="30">
        <f>264+F33</f>
        <v>235</v>
      </c>
      <c r="G34" s="7">
        <v>0.3</v>
      </c>
      <c r="H34" s="1">
        <v>50</v>
      </c>
      <c r="I34" s="1" t="s">
        <v>40</v>
      </c>
      <c r="J34" s="1"/>
      <c r="K34" s="1">
        <f>E34-J34</f>
        <v>0</v>
      </c>
      <c r="L34" s="1"/>
      <c r="M34" s="1"/>
      <c r="N34" s="1"/>
      <c r="O34" s="1">
        <f>E34/5</f>
        <v>0</v>
      </c>
      <c r="P34" s="12">
        <v>100</v>
      </c>
      <c r="Q34" s="5"/>
      <c r="R34" s="1"/>
      <c r="S34" s="1" t="e">
        <f>(F34+N34+P34)/O34</f>
        <v>#DIV/0!</v>
      </c>
      <c r="T34" s="1" t="e">
        <f>(F34+N34)/O34</f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 t="s">
        <v>169</v>
      </c>
      <c r="AF34" s="1">
        <f>G34*P34</f>
        <v>30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4" t="s">
        <v>72</v>
      </c>
      <c r="B35" s="14" t="s">
        <v>39</v>
      </c>
      <c r="C35" s="14"/>
      <c r="D35" s="14"/>
      <c r="E35" s="28">
        <v>6</v>
      </c>
      <c r="F35" s="28">
        <v>-6</v>
      </c>
      <c r="G35" s="15">
        <v>0</v>
      </c>
      <c r="H35" s="14" t="e">
        <v>#N/A</v>
      </c>
      <c r="I35" s="14" t="s">
        <v>37</v>
      </c>
      <c r="J35" s="14">
        <v>6</v>
      </c>
      <c r="K35" s="14">
        <f t="shared" si="0"/>
        <v>0</v>
      </c>
      <c r="L35" s="14"/>
      <c r="M35" s="14"/>
      <c r="N35" s="14"/>
      <c r="O35" s="14">
        <f t="shared" si="1"/>
        <v>1.2</v>
      </c>
      <c r="P35" s="16"/>
      <c r="Q35" s="16"/>
      <c r="R35" s="14"/>
      <c r="S35" s="14">
        <f t="shared" si="2"/>
        <v>-5</v>
      </c>
      <c r="T35" s="14">
        <f t="shared" si="3"/>
        <v>-5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 t="s">
        <v>196</v>
      </c>
      <c r="AF35" s="14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73</v>
      </c>
      <c r="B36" s="1" t="s">
        <v>39</v>
      </c>
      <c r="C36" s="1">
        <v>188</v>
      </c>
      <c r="D36" s="1">
        <v>270</v>
      </c>
      <c r="E36" s="1">
        <v>199</v>
      </c>
      <c r="F36" s="1">
        <v>240</v>
      </c>
      <c r="G36" s="7">
        <v>0.09</v>
      </c>
      <c r="H36" s="1">
        <v>45</v>
      </c>
      <c r="I36" s="1" t="s">
        <v>40</v>
      </c>
      <c r="J36" s="1">
        <v>199</v>
      </c>
      <c r="K36" s="1">
        <f t="shared" si="0"/>
        <v>0</v>
      </c>
      <c r="L36" s="1"/>
      <c r="M36" s="1"/>
      <c r="N36" s="1">
        <v>150</v>
      </c>
      <c r="O36" s="1">
        <f t="shared" si="1"/>
        <v>39.799999999999997</v>
      </c>
      <c r="P36" s="5">
        <f t="shared" ref="P36" si="9">14*O36-N36-F36</f>
        <v>167.19999999999993</v>
      </c>
      <c r="Q36" s="5"/>
      <c r="R36" s="1"/>
      <c r="S36" s="1">
        <f t="shared" si="2"/>
        <v>14</v>
      </c>
      <c r="T36" s="1">
        <f t="shared" si="3"/>
        <v>9.7989949748743719</v>
      </c>
      <c r="U36" s="1">
        <v>41.8</v>
      </c>
      <c r="V36" s="1">
        <v>35</v>
      </c>
      <c r="W36" s="1">
        <v>37.6</v>
      </c>
      <c r="X36" s="1">
        <v>53.4</v>
      </c>
      <c r="Y36" s="1">
        <v>48.2</v>
      </c>
      <c r="Z36" s="1">
        <v>45.4</v>
      </c>
      <c r="AA36" s="1">
        <v>53.6</v>
      </c>
      <c r="AB36" s="1">
        <v>80.2</v>
      </c>
      <c r="AC36" s="1">
        <v>61</v>
      </c>
      <c r="AD36" s="1">
        <v>25.2</v>
      </c>
      <c r="AE36" s="1" t="s">
        <v>41</v>
      </c>
      <c r="AF36" s="1">
        <f t="shared" ref="AF36:AF42" si="10">G36*P36</f>
        <v>15.047999999999993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74</v>
      </c>
      <c r="B37" s="1" t="s">
        <v>36</v>
      </c>
      <c r="C37" s="1">
        <v>714.18499999999995</v>
      </c>
      <c r="D37" s="1">
        <v>289.04199999999997</v>
      </c>
      <c r="E37" s="1">
        <v>237.096</v>
      </c>
      <c r="F37" s="1">
        <v>696.10500000000002</v>
      </c>
      <c r="G37" s="7">
        <v>1</v>
      </c>
      <c r="H37" s="1">
        <v>45</v>
      </c>
      <c r="I37" s="1" t="s">
        <v>58</v>
      </c>
      <c r="J37" s="1">
        <v>221.68</v>
      </c>
      <c r="K37" s="1">
        <f t="shared" si="0"/>
        <v>15.415999999999997</v>
      </c>
      <c r="L37" s="1"/>
      <c r="M37" s="1"/>
      <c r="N37" s="1"/>
      <c r="O37" s="1">
        <f t="shared" si="1"/>
        <v>47.419200000000004</v>
      </c>
      <c r="P37" s="5">
        <f>15*O37-N37-F37</f>
        <v>15.182999999999993</v>
      </c>
      <c r="Q37" s="5"/>
      <c r="R37" s="1"/>
      <c r="S37" s="1">
        <f t="shared" si="2"/>
        <v>14.999999999999998</v>
      </c>
      <c r="T37" s="1">
        <f t="shared" si="3"/>
        <v>14.679813240206498</v>
      </c>
      <c r="U37" s="1">
        <v>58.800199999999997</v>
      </c>
      <c r="V37" s="1">
        <v>82.974599999999995</v>
      </c>
      <c r="W37" s="1">
        <v>65.126800000000003</v>
      </c>
      <c r="X37" s="1">
        <v>77</v>
      </c>
      <c r="Y37" s="1">
        <v>96.033799999999999</v>
      </c>
      <c r="Z37" s="1">
        <v>37.084800000000001</v>
      </c>
      <c r="AA37" s="1">
        <v>89.510599999999997</v>
      </c>
      <c r="AB37" s="1">
        <v>63.878799999999998</v>
      </c>
      <c r="AC37" s="1">
        <v>64.825199999999995</v>
      </c>
      <c r="AD37" s="1">
        <v>65.700199999999995</v>
      </c>
      <c r="AE37" s="1"/>
      <c r="AF37" s="1">
        <f t="shared" si="10"/>
        <v>15.182999999999993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75</v>
      </c>
      <c r="B38" s="1" t="s">
        <v>39</v>
      </c>
      <c r="C38" s="1">
        <v>216</v>
      </c>
      <c r="D38" s="1">
        <v>80</v>
      </c>
      <c r="E38" s="1">
        <v>281</v>
      </c>
      <c r="F38" s="1">
        <v>13</v>
      </c>
      <c r="G38" s="7">
        <v>0.4</v>
      </c>
      <c r="H38" s="1" t="e">
        <v>#N/A</v>
      </c>
      <c r="I38" s="1" t="s">
        <v>40</v>
      </c>
      <c r="J38" s="1">
        <v>294</v>
      </c>
      <c r="K38" s="1">
        <f t="shared" si="0"/>
        <v>-13</v>
      </c>
      <c r="L38" s="1"/>
      <c r="M38" s="1"/>
      <c r="N38" s="1"/>
      <c r="O38" s="1">
        <f t="shared" si="1"/>
        <v>56.2</v>
      </c>
      <c r="P38" s="5">
        <f>6*O38-N38-F38</f>
        <v>324.20000000000005</v>
      </c>
      <c r="Q38" s="5"/>
      <c r="R38" s="1"/>
      <c r="S38" s="1">
        <f t="shared" si="2"/>
        <v>6.0000000000000009</v>
      </c>
      <c r="T38" s="1">
        <f t="shared" si="3"/>
        <v>0.23131672597864766</v>
      </c>
      <c r="U38" s="1">
        <v>7.6</v>
      </c>
      <c r="V38" s="1">
        <v>26.2</v>
      </c>
      <c r="W38" s="1">
        <v>11.8</v>
      </c>
      <c r="X38" s="1">
        <v>9.4</v>
      </c>
      <c r="Y38" s="1">
        <v>19.600000000000001</v>
      </c>
      <c r="Z38" s="1">
        <v>10.8</v>
      </c>
      <c r="AA38" s="1">
        <v>10.199999999999999</v>
      </c>
      <c r="AB38" s="1">
        <v>23.2</v>
      </c>
      <c r="AC38" s="1">
        <v>17.8</v>
      </c>
      <c r="AD38" s="1">
        <v>4</v>
      </c>
      <c r="AE38" s="1"/>
      <c r="AF38" s="1">
        <f t="shared" si="10"/>
        <v>129.68000000000004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76</v>
      </c>
      <c r="B39" s="1" t="s">
        <v>39</v>
      </c>
      <c r="C39" s="1">
        <v>781</v>
      </c>
      <c r="D39" s="1">
        <v>96</v>
      </c>
      <c r="E39" s="1">
        <v>265</v>
      </c>
      <c r="F39" s="1">
        <v>562</v>
      </c>
      <c r="G39" s="7">
        <v>0.4</v>
      </c>
      <c r="H39" s="1">
        <v>60</v>
      </c>
      <c r="I39" s="1" t="s">
        <v>46</v>
      </c>
      <c r="J39" s="1">
        <v>285</v>
      </c>
      <c r="K39" s="1">
        <f t="shared" si="0"/>
        <v>-20</v>
      </c>
      <c r="L39" s="1"/>
      <c r="M39" s="1"/>
      <c r="N39" s="1">
        <v>180</v>
      </c>
      <c r="O39" s="1">
        <f t="shared" si="1"/>
        <v>53</v>
      </c>
      <c r="P39" s="5">
        <f>15*O39-N39-F39</f>
        <v>53</v>
      </c>
      <c r="Q39" s="5"/>
      <c r="R39" s="1"/>
      <c r="S39" s="1">
        <f t="shared" si="2"/>
        <v>15</v>
      </c>
      <c r="T39" s="1">
        <f t="shared" si="3"/>
        <v>14</v>
      </c>
      <c r="U39" s="1">
        <v>67.8</v>
      </c>
      <c r="V39" s="1">
        <v>72.2</v>
      </c>
      <c r="W39" s="1">
        <v>74</v>
      </c>
      <c r="X39" s="1">
        <v>61.8</v>
      </c>
      <c r="Y39" s="1">
        <v>64</v>
      </c>
      <c r="Z39" s="1">
        <v>61.8</v>
      </c>
      <c r="AA39" s="1">
        <v>63.6</v>
      </c>
      <c r="AB39" s="1">
        <v>95.4</v>
      </c>
      <c r="AC39" s="1">
        <v>82</v>
      </c>
      <c r="AD39" s="1">
        <v>65.400000000000006</v>
      </c>
      <c r="AE39" s="1" t="s">
        <v>41</v>
      </c>
      <c r="AF39" s="1">
        <f t="shared" si="10"/>
        <v>21.200000000000003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77</v>
      </c>
      <c r="B40" s="1" t="s">
        <v>39</v>
      </c>
      <c r="C40" s="1">
        <v>126</v>
      </c>
      <c r="D40" s="1"/>
      <c r="E40" s="1">
        <v>32</v>
      </c>
      <c r="F40" s="1">
        <v>92</v>
      </c>
      <c r="G40" s="7">
        <v>0.5</v>
      </c>
      <c r="H40" s="1">
        <v>60</v>
      </c>
      <c r="I40" s="1" t="s">
        <v>40</v>
      </c>
      <c r="J40" s="1">
        <v>32</v>
      </c>
      <c r="K40" s="1">
        <f t="shared" si="0"/>
        <v>0</v>
      </c>
      <c r="L40" s="1"/>
      <c r="M40" s="1"/>
      <c r="N40" s="1"/>
      <c r="O40" s="1">
        <f t="shared" si="1"/>
        <v>6.4</v>
      </c>
      <c r="P40" s="5"/>
      <c r="Q40" s="5"/>
      <c r="R40" s="1"/>
      <c r="S40" s="1">
        <f t="shared" si="2"/>
        <v>14.375</v>
      </c>
      <c r="T40" s="1">
        <f t="shared" si="3"/>
        <v>14.375</v>
      </c>
      <c r="U40" s="1">
        <v>7.6</v>
      </c>
      <c r="V40" s="1">
        <v>9.1999999999999993</v>
      </c>
      <c r="W40" s="1">
        <v>11.2</v>
      </c>
      <c r="X40" s="1">
        <v>17.8</v>
      </c>
      <c r="Y40" s="1">
        <v>14</v>
      </c>
      <c r="Z40" s="1">
        <v>12.4</v>
      </c>
      <c r="AA40" s="1">
        <v>11</v>
      </c>
      <c r="AB40" s="1">
        <v>15</v>
      </c>
      <c r="AC40" s="1">
        <v>19.600000000000001</v>
      </c>
      <c r="AD40" s="1">
        <v>21.2</v>
      </c>
      <c r="AE40" s="31" t="s">
        <v>43</v>
      </c>
      <c r="AF40" s="1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78</v>
      </c>
      <c r="B41" s="1" t="s">
        <v>39</v>
      </c>
      <c r="C41" s="1">
        <v>8</v>
      </c>
      <c r="D41" s="1">
        <v>40</v>
      </c>
      <c r="E41" s="1">
        <v>7</v>
      </c>
      <c r="F41" s="1">
        <v>38</v>
      </c>
      <c r="G41" s="7">
        <v>0.5</v>
      </c>
      <c r="H41" s="1">
        <v>60</v>
      </c>
      <c r="I41" s="1" t="s">
        <v>40</v>
      </c>
      <c r="J41" s="1">
        <v>7</v>
      </c>
      <c r="K41" s="1">
        <f t="shared" ref="K41:K78" si="11">E41-J41</f>
        <v>0</v>
      </c>
      <c r="L41" s="1"/>
      <c r="M41" s="1"/>
      <c r="N41" s="1"/>
      <c r="O41" s="1">
        <f t="shared" si="1"/>
        <v>1.4</v>
      </c>
      <c r="P41" s="5"/>
      <c r="Q41" s="5"/>
      <c r="R41" s="1"/>
      <c r="S41" s="1">
        <f t="shared" si="2"/>
        <v>27.142857142857146</v>
      </c>
      <c r="T41" s="1">
        <f t="shared" si="3"/>
        <v>27.142857142857146</v>
      </c>
      <c r="U41" s="1">
        <v>2.8</v>
      </c>
      <c r="V41" s="1">
        <v>2</v>
      </c>
      <c r="W41" s="1">
        <v>2</v>
      </c>
      <c r="X41" s="1">
        <v>1.6</v>
      </c>
      <c r="Y41" s="1">
        <v>3</v>
      </c>
      <c r="Z41" s="1">
        <v>2</v>
      </c>
      <c r="AA41" s="1">
        <v>2.4</v>
      </c>
      <c r="AB41" s="1">
        <v>1</v>
      </c>
      <c r="AC41" s="1">
        <v>2</v>
      </c>
      <c r="AD41" s="1">
        <v>2.6</v>
      </c>
      <c r="AE41" s="27" t="s">
        <v>68</v>
      </c>
      <c r="AF41" s="1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79</v>
      </c>
      <c r="B42" s="1" t="s">
        <v>39</v>
      </c>
      <c r="C42" s="1">
        <v>788</v>
      </c>
      <c r="D42" s="1">
        <v>632</v>
      </c>
      <c r="E42" s="1">
        <v>441</v>
      </c>
      <c r="F42" s="1">
        <v>926</v>
      </c>
      <c r="G42" s="7">
        <v>0.4</v>
      </c>
      <c r="H42" s="1">
        <v>60</v>
      </c>
      <c r="I42" s="1" t="s">
        <v>46</v>
      </c>
      <c r="J42" s="1">
        <v>449</v>
      </c>
      <c r="K42" s="1">
        <f t="shared" si="11"/>
        <v>-8</v>
      </c>
      <c r="L42" s="1"/>
      <c r="M42" s="1"/>
      <c r="N42" s="1">
        <v>150</v>
      </c>
      <c r="O42" s="1">
        <f t="shared" si="1"/>
        <v>88.2</v>
      </c>
      <c r="P42" s="5">
        <f>15*O42-N42-F42</f>
        <v>247</v>
      </c>
      <c r="Q42" s="5"/>
      <c r="R42" s="1"/>
      <c r="S42" s="1">
        <f t="shared" si="2"/>
        <v>15</v>
      </c>
      <c r="T42" s="1">
        <f t="shared" si="3"/>
        <v>12.19954648526077</v>
      </c>
      <c r="U42" s="1">
        <v>102.2</v>
      </c>
      <c r="V42" s="1">
        <v>116.4</v>
      </c>
      <c r="W42" s="1">
        <v>74.8</v>
      </c>
      <c r="X42" s="1">
        <v>113.00700000000001</v>
      </c>
      <c r="Y42" s="1">
        <v>101.4</v>
      </c>
      <c r="Z42" s="1">
        <v>68.599999999999994</v>
      </c>
      <c r="AA42" s="1">
        <v>77.599999999999994</v>
      </c>
      <c r="AB42" s="1">
        <v>117</v>
      </c>
      <c r="AC42" s="1">
        <v>95.6</v>
      </c>
      <c r="AD42" s="1">
        <v>53.2</v>
      </c>
      <c r="AE42" s="1" t="s">
        <v>41</v>
      </c>
      <c r="AF42" s="1">
        <f t="shared" si="10"/>
        <v>98.800000000000011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4" t="s">
        <v>80</v>
      </c>
      <c r="B43" s="14" t="s">
        <v>39</v>
      </c>
      <c r="C43" s="14">
        <v>-1</v>
      </c>
      <c r="D43" s="14"/>
      <c r="E43" s="14"/>
      <c r="F43" s="28">
        <v>-1</v>
      </c>
      <c r="G43" s="15">
        <v>0</v>
      </c>
      <c r="H43" s="14" t="e">
        <v>#N/A</v>
      </c>
      <c r="I43" s="14" t="s">
        <v>37</v>
      </c>
      <c r="J43" s="14"/>
      <c r="K43" s="14">
        <f t="shared" si="11"/>
        <v>0</v>
      </c>
      <c r="L43" s="14"/>
      <c r="M43" s="14"/>
      <c r="N43" s="14"/>
      <c r="O43" s="14">
        <f t="shared" si="1"/>
        <v>0</v>
      </c>
      <c r="P43" s="16"/>
      <c r="Q43" s="16"/>
      <c r="R43" s="14"/>
      <c r="S43" s="14" t="e">
        <f t="shared" si="2"/>
        <v>#DIV/0!</v>
      </c>
      <c r="T43" s="14" t="e">
        <f t="shared" si="3"/>
        <v>#DIV/0!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 t="s">
        <v>81</v>
      </c>
      <c r="AF43" s="14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4" t="s">
        <v>82</v>
      </c>
      <c r="B44" s="14" t="s">
        <v>39</v>
      </c>
      <c r="C44" s="14"/>
      <c r="D44" s="14"/>
      <c r="E44" s="28">
        <v>3</v>
      </c>
      <c r="F44" s="28">
        <v>-3</v>
      </c>
      <c r="G44" s="15">
        <v>0</v>
      </c>
      <c r="H44" s="14" t="e">
        <v>#N/A</v>
      </c>
      <c r="I44" s="14" t="s">
        <v>37</v>
      </c>
      <c r="J44" s="14">
        <v>3</v>
      </c>
      <c r="K44" s="14">
        <f t="shared" si="11"/>
        <v>0</v>
      </c>
      <c r="L44" s="14"/>
      <c r="M44" s="14"/>
      <c r="N44" s="14"/>
      <c r="O44" s="14">
        <f t="shared" si="1"/>
        <v>0.6</v>
      </c>
      <c r="P44" s="16"/>
      <c r="Q44" s="16"/>
      <c r="R44" s="14"/>
      <c r="S44" s="14">
        <f t="shared" si="2"/>
        <v>-5</v>
      </c>
      <c r="T44" s="14">
        <f t="shared" si="3"/>
        <v>-5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 t="s">
        <v>197</v>
      </c>
      <c r="AF44" s="14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5.75" thickBot="1" x14ac:dyDescent="0.3">
      <c r="A45" s="1" t="s">
        <v>83</v>
      </c>
      <c r="B45" s="1" t="s">
        <v>39</v>
      </c>
      <c r="C45" s="1">
        <v>705</v>
      </c>
      <c r="D45" s="1">
        <v>568</v>
      </c>
      <c r="E45" s="1">
        <v>441</v>
      </c>
      <c r="F45" s="1">
        <v>786</v>
      </c>
      <c r="G45" s="7">
        <v>0.4</v>
      </c>
      <c r="H45" s="1">
        <v>60</v>
      </c>
      <c r="I45" s="1" t="s">
        <v>40</v>
      </c>
      <c r="J45" s="1">
        <v>458</v>
      </c>
      <c r="K45" s="1">
        <f t="shared" si="11"/>
        <v>-17</v>
      </c>
      <c r="L45" s="1"/>
      <c r="M45" s="1"/>
      <c r="N45" s="1">
        <v>350</v>
      </c>
      <c r="O45" s="1">
        <f t="shared" si="1"/>
        <v>88.2</v>
      </c>
      <c r="P45" s="5">
        <f t="shared" ref="P45" si="12">14*O45-N45-F45</f>
        <v>98.799999999999955</v>
      </c>
      <c r="Q45" s="5"/>
      <c r="R45" s="1"/>
      <c r="S45" s="1">
        <f t="shared" si="2"/>
        <v>13.999999999999998</v>
      </c>
      <c r="T45" s="1">
        <f t="shared" si="3"/>
        <v>12.879818594104307</v>
      </c>
      <c r="U45" s="1">
        <v>112.8</v>
      </c>
      <c r="V45" s="1">
        <v>96.2</v>
      </c>
      <c r="W45" s="1">
        <v>220.9966</v>
      </c>
      <c r="X45" s="1">
        <v>332</v>
      </c>
      <c r="Y45" s="1">
        <v>96.8</v>
      </c>
      <c r="Z45" s="1">
        <v>78.599999999999994</v>
      </c>
      <c r="AA45" s="1">
        <v>74</v>
      </c>
      <c r="AB45" s="1">
        <v>135.19999999999999</v>
      </c>
      <c r="AC45" s="1">
        <v>106.6</v>
      </c>
      <c r="AD45" s="1">
        <v>79</v>
      </c>
      <c r="AE45" s="1" t="s">
        <v>41</v>
      </c>
      <c r="AF45" s="1">
        <f>G45*P45</f>
        <v>39.519999999999982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8" t="s">
        <v>84</v>
      </c>
      <c r="B46" s="19" t="s">
        <v>39</v>
      </c>
      <c r="C46" s="19">
        <v>17</v>
      </c>
      <c r="D46" s="19">
        <v>42</v>
      </c>
      <c r="E46" s="19">
        <v>4</v>
      </c>
      <c r="F46" s="20">
        <v>55</v>
      </c>
      <c r="G46" s="15">
        <v>0</v>
      </c>
      <c r="H46" s="14">
        <v>45</v>
      </c>
      <c r="I46" s="14" t="s">
        <v>37</v>
      </c>
      <c r="J46" s="14">
        <v>5</v>
      </c>
      <c r="K46" s="14">
        <f t="shared" si="11"/>
        <v>-1</v>
      </c>
      <c r="L46" s="14"/>
      <c r="M46" s="14"/>
      <c r="N46" s="14"/>
      <c r="O46" s="14">
        <f t="shared" si="1"/>
        <v>0.8</v>
      </c>
      <c r="P46" s="16"/>
      <c r="Q46" s="16"/>
      <c r="R46" s="14"/>
      <c r="S46" s="14">
        <f t="shared" si="2"/>
        <v>68.75</v>
      </c>
      <c r="T46" s="14">
        <f t="shared" si="3"/>
        <v>68.75</v>
      </c>
      <c r="U46" s="14">
        <v>0</v>
      </c>
      <c r="V46" s="14">
        <v>4.8</v>
      </c>
      <c r="W46" s="14">
        <v>2.4</v>
      </c>
      <c r="X46" s="14">
        <v>4.2</v>
      </c>
      <c r="Y46" s="14">
        <v>1.6</v>
      </c>
      <c r="Z46" s="14">
        <v>2.2000000000000002</v>
      </c>
      <c r="AA46" s="14">
        <v>0.8</v>
      </c>
      <c r="AB46" s="14">
        <v>0</v>
      </c>
      <c r="AC46" s="14">
        <v>0</v>
      </c>
      <c r="AD46" s="14">
        <v>0</v>
      </c>
      <c r="AE46" s="37" t="s">
        <v>202</v>
      </c>
      <c r="AF46" s="14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s="13" customFormat="1" ht="15.75" thickBot="1" x14ac:dyDescent="0.3">
      <c r="A47" s="24" t="s">
        <v>175</v>
      </c>
      <c r="B47" s="25" t="s">
        <v>39</v>
      </c>
      <c r="C47" s="25"/>
      <c r="D47" s="25"/>
      <c r="E47" s="25"/>
      <c r="F47" s="26"/>
      <c r="G47" s="11">
        <v>0.84</v>
      </c>
      <c r="H47" s="10">
        <v>50</v>
      </c>
      <c r="I47" s="10" t="s">
        <v>40</v>
      </c>
      <c r="J47" s="10"/>
      <c r="K47" s="10">
        <f>E47-J47</f>
        <v>0</v>
      </c>
      <c r="L47" s="10"/>
      <c r="M47" s="10"/>
      <c r="N47" s="10"/>
      <c r="O47" s="10">
        <f>E47/5</f>
        <v>0</v>
      </c>
      <c r="P47" s="12"/>
      <c r="Q47" s="12"/>
      <c r="R47" s="10"/>
      <c r="S47" s="10" t="e">
        <f>(F47+N47+P47)/O47</f>
        <v>#DIV/0!</v>
      </c>
      <c r="T47" s="10" t="e">
        <f>(F47+N47)/O47</f>
        <v>#DIV/0!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 t="s">
        <v>176</v>
      </c>
      <c r="AF47" s="10">
        <f>G47*P47</f>
        <v>0</v>
      </c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</row>
    <row r="48" spans="1:48" x14ac:dyDescent="0.25">
      <c r="A48" s="1" t="s">
        <v>85</v>
      </c>
      <c r="B48" s="1" t="s">
        <v>39</v>
      </c>
      <c r="C48" s="1">
        <v>777</v>
      </c>
      <c r="D48" s="1"/>
      <c r="E48" s="1">
        <v>180</v>
      </c>
      <c r="F48" s="1">
        <v>589</v>
      </c>
      <c r="G48" s="7">
        <v>0.1</v>
      </c>
      <c r="H48" s="1">
        <v>45</v>
      </c>
      <c r="I48" s="1" t="s">
        <v>40</v>
      </c>
      <c r="J48" s="1">
        <v>183</v>
      </c>
      <c r="K48" s="1">
        <f t="shared" si="11"/>
        <v>-3</v>
      </c>
      <c r="L48" s="1"/>
      <c r="M48" s="1"/>
      <c r="N48" s="1"/>
      <c r="O48" s="1">
        <f t="shared" si="1"/>
        <v>36</v>
      </c>
      <c r="P48" s="5"/>
      <c r="Q48" s="5"/>
      <c r="R48" s="1"/>
      <c r="S48" s="1">
        <f t="shared" si="2"/>
        <v>16.361111111111111</v>
      </c>
      <c r="T48" s="1">
        <f t="shared" si="3"/>
        <v>16.361111111111111</v>
      </c>
      <c r="U48" s="1">
        <v>33.799999999999997</v>
      </c>
      <c r="V48" s="1">
        <v>22.8</v>
      </c>
      <c r="W48" s="1">
        <v>74</v>
      </c>
      <c r="X48" s="1">
        <v>156.4</v>
      </c>
      <c r="Y48" s="1">
        <v>39.799999999999997</v>
      </c>
      <c r="Z48" s="1">
        <v>38.799999999999997</v>
      </c>
      <c r="AA48" s="1">
        <v>51</v>
      </c>
      <c r="AB48" s="1">
        <v>60.6</v>
      </c>
      <c r="AC48" s="1">
        <v>68.8</v>
      </c>
      <c r="AD48" s="1">
        <v>33.799999999999997</v>
      </c>
      <c r="AE48" s="37" t="s">
        <v>206</v>
      </c>
      <c r="AF48" s="1">
        <f t="shared" ref="AF48:AF53" si="13"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86</v>
      </c>
      <c r="B49" s="1" t="s">
        <v>39</v>
      </c>
      <c r="C49" s="1">
        <v>256</v>
      </c>
      <c r="D49" s="1">
        <v>392</v>
      </c>
      <c r="E49" s="1">
        <v>177</v>
      </c>
      <c r="F49" s="1">
        <v>450</v>
      </c>
      <c r="G49" s="7">
        <v>0.1</v>
      </c>
      <c r="H49" s="1">
        <v>60</v>
      </c>
      <c r="I49" s="1" t="s">
        <v>40</v>
      </c>
      <c r="J49" s="1">
        <v>180</v>
      </c>
      <c r="K49" s="1">
        <f t="shared" si="11"/>
        <v>-3</v>
      </c>
      <c r="L49" s="1"/>
      <c r="M49" s="1"/>
      <c r="N49" s="1"/>
      <c r="O49" s="1">
        <f t="shared" si="1"/>
        <v>35.4</v>
      </c>
      <c r="P49" s="5">
        <f t="shared" ref="P49:P51" si="14">14*O49-N49-F49</f>
        <v>45.599999999999966</v>
      </c>
      <c r="Q49" s="5"/>
      <c r="R49" s="1"/>
      <c r="S49" s="1">
        <f t="shared" si="2"/>
        <v>14</v>
      </c>
      <c r="T49" s="1">
        <f t="shared" si="3"/>
        <v>12.711864406779661</v>
      </c>
      <c r="U49" s="1">
        <v>45.2</v>
      </c>
      <c r="V49" s="1">
        <v>45.4</v>
      </c>
      <c r="W49" s="1">
        <v>49</v>
      </c>
      <c r="X49" s="1">
        <v>45.2</v>
      </c>
      <c r="Y49" s="1">
        <v>47.8</v>
      </c>
      <c r="Z49" s="1">
        <v>46.6</v>
      </c>
      <c r="AA49" s="1">
        <v>58.8</v>
      </c>
      <c r="AB49" s="1">
        <v>87.8</v>
      </c>
      <c r="AC49" s="1">
        <v>69.400000000000006</v>
      </c>
      <c r="AD49" s="1">
        <v>45.6</v>
      </c>
      <c r="AE49" s="1" t="s">
        <v>41</v>
      </c>
      <c r="AF49" s="1">
        <f t="shared" si="13"/>
        <v>4.5599999999999969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87</v>
      </c>
      <c r="B50" s="1" t="s">
        <v>39</v>
      </c>
      <c r="C50" s="1">
        <v>532</v>
      </c>
      <c r="D50" s="1">
        <v>100</v>
      </c>
      <c r="E50" s="1">
        <v>189</v>
      </c>
      <c r="F50" s="1">
        <v>399</v>
      </c>
      <c r="G50" s="7">
        <v>0.1</v>
      </c>
      <c r="H50" s="1">
        <v>60</v>
      </c>
      <c r="I50" s="1" t="s">
        <v>40</v>
      </c>
      <c r="J50" s="1">
        <v>195</v>
      </c>
      <c r="K50" s="1">
        <f t="shared" si="11"/>
        <v>-6</v>
      </c>
      <c r="L50" s="1"/>
      <c r="M50" s="1"/>
      <c r="N50" s="1">
        <v>120</v>
      </c>
      <c r="O50" s="1">
        <f t="shared" si="1"/>
        <v>37.799999999999997</v>
      </c>
      <c r="P50" s="5">
        <f t="shared" si="14"/>
        <v>10.199999999999932</v>
      </c>
      <c r="Q50" s="5"/>
      <c r="R50" s="1"/>
      <c r="S50" s="1">
        <f t="shared" si="2"/>
        <v>14</v>
      </c>
      <c r="T50" s="1">
        <f t="shared" si="3"/>
        <v>13.730158730158731</v>
      </c>
      <c r="U50" s="1">
        <v>50.2</v>
      </c>
      <c r="V50" s="1">
        <v>49</v>
      </c>
      <c r="W50" s="1">
        <v>40.6</v>
      </c>
      <c r="X50" s="1">
        <v>47.6</v>
      </c>
      <c r="Y50" s="1">
        <v>54.8</v>
      </c>
      <c r="Z50" s="1">
        <v>51.8</v>
      </c>
      <c r="AA50" s="1">
        <v>70.2</v>
      </c>
      <c r="AB50" s="1">
        <v>118.8</v>
      </c>
      <c r="AC50" s="1">
        <v>123.2</v>
      </c>
      <c r="AD50" s="1">
        <v>47.2</v>
      </c>
      <c r="AE50" s="1" t="s">
        <v>41</v>
      </c>
      <c r="AF50" s="1">
        <f t="shared" si="13"/>
        <v>1.0199999999999931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88</v>
      </c>
      <c r="B51" s="1" t="s">
        <v>39</v>
      </c>
      <c r="C51" s="1">
        <v>46</v>
      </c>
      <c r="D51" s="1">
        <v>228</v>
      </c>
      <c r="E51" s="1">
        <v>74</v>
      </c>
      <c r="F51" s="1">
        <v>190</v>
      </c>
      <c r="G51" s="7">
        <v>0.4</v>
      </c>
      <c r="H51" s="1">
        <v>45</v>
      </c>
      <c r="I51" s="1" t="s">
        <v>40</v>
      </c>
      <c r="J51" s="1">
        <v>96</v>
      </c>
      <c r="K51" s="1">
        <f t="shared" si="11"/>
        <v>-22</v>
      </c>
      <c r="L51" s="1"/>
      <c r="M51" s="1"/>
      <c r="N51" s="1"/>
      <c r="O51" s="1">
        <f t="shared" si="1"/>
        <v>14.8</v>
      </c>
      <c r="P51" s="5">
        <f t="shared" si="14"/>
        <v>17.200000000000017</v>
      </c>
      <c r="Q51" s="5"/>
      <c r="R51" s="1"/>
      <c r="S51" s="1">
        <f t="shared" si="2"/>
        <v>14</v>
      </c>
      <c r="T51" s="1">
        <f t="shared" si="3"/>
        <v>12.837837837837837</v>
      </c>
      <c r="U51" s="1">
        <v>18.2</v>
      </c>
      <c r="V51" s="1">
        <v>23.8</v>
      </c>
      <c r="W51" s="1">
        <v>-0.4</v>
      </c>
      <c r="X51" s="1">
        <v>27.2</v>
      </c>
      <c r="Y51" s="1">
        <v>9.1999999999999993</v>
      </c>
      <c r="Z51" s="1">
        <v>14</v>
      </c>
      <c r="AA51" s="1">
        <v>11.2</v>
      </c>
      <c r="AB51" s="1">
        <v>15.4</v>
      </c>
      <c r="AC51" s="1">
        <v>13.8</v>
      </c>
      <c r="AD51" s="1">
        <v>14.8</v>
      </c>
      <c r="AE51" s="1"/>
      <c r="AF51" s="1">
        <f t="shared" si="13"/>
        <v>6.880000000000007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89</v>
      </c>
      <c r="B52" s="1" t="s">
        <v>39</v>
      </c>
      <c r="C52" s="1">
        <v>210</v>
      </c>
      <c r="D52" s="1">
        <v>150</v>
      </c>
      <c r="E52" s="1">
        <v>254</v>
      </c>
      <c r="F52" s="1">
        <v>100</v>
      </c>
      <c r="G52" s="7">
        <v>0.3</v>
      </c>
      <c r="H52" s="1">
        <v>45</v>
      </c>
      <c r="I52" s="1" t="s">
        <v>40</v>
      </c>
      <c r="J52" s="1">
        <v>263</v>
      </c>
      <c r="K52" s="1">
        <f t="shared" si="11"/>
        <v>-9</v>
      </c>
      <c r="L52" s="1"/>
      <c r="M52" s="1"/>
      <c r="N52" s="1"/>
      <c r="O52" s="1">
        <f t="shared" si="1"/>
        <v>50.8</v>
      </c>
      <c r="P52" s="38">
        <v>0</v>
      </c>
      <c r="Q52" s="5"/>
      <c r="R52" s="1"/>
      <c r="S52" s="1">
        <f t="shared" si="2"/>
        <v>1.9685039370078741</v>
      </c>
      <c r="T52" s="1">
        <f t="shared" si="3"/>
        <v>1.9685039370078741</v>
      </c>
      <c r="U52" s="1">
        <v>3.4</v>
      </c>
      <c r="V52" s="1">
        <v>17</v>
      </c>
      <c r="W52" s="1">
        <v>6.4</v>
      </c>
      <c r="X52" s="1">
        <v>6.8</v>
      </c>
      <c r="Y52" s="1">
        <v>2</v>
      </c>
      <c r="Z52" s="1">
        <v>7.6</v>
      </c>
      <c r="AA52" s="1">
        <v>5.8</v>
      </c>
      <c r="AB52" s="1">
        <v>19.399999999999999</v>
      </c>
      <c r="AC52" s="1">
        <v>16.2</v>
      </c>
      <c r="AD52" s="1">
        <v>22.6</v>
      </c>
      <c r="AE52" s="1" t="s">
        <v>90</v>
      </c>
      <c r="AF52" s="1">
        <f t="shared" si="13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91</v>
      </c>
      <c r="B53" s="1" t="s">
        <v>36</v>
      </c>
      <c r="C53" s="1">
        <v>290.41399999999999</v>
      </c>
      <c r="D53" s="1">
        <v>400.18200000000002</v>
      </c>
      <c r="E53" s="1">
        <v>200.16900000000001</v>
      </c>
      <c r="F53" s="1">
        <v>419.40199999999999</v>
      </c>
      <c r="G53" s="7">
        <v>1</v>
      </c>
      <c r="H53" s="1">
        <v>60</v>
      </c>
      <c r="I53" s="1" t="s">
        <v>46</v>
      </c>
      <c r="J53" s="1">
        <v>207.9</v>
      </c>
      <c r="K53" s="1">
        <f t="shared" si="11"/>
        <v>-7.7309999999999945</v>
      </c>
      <c r="L53" s="1"/>
      <c r="M53" s="1"/>
      <c r="N53" s="1">
        <v>200</v>
      </c>
      <c r="O53" s="1">
        <f t="shared" si="1"/>
        <v>40.033799999999999</v>
      </c>
      <c r="P53" s="5"/>
      <c r="Q53" s="5"/>
      <c r="R53" s="1"/>
      <c r="S53" s="1">
        <f t="shared" si="2"/>
        <v>15.471976180127793</v>
      </c>
      <c r="T53" s="1">
        <f t="shared" si="3"/>
        <v>15.471976180127793</v>
      </c>
      <c r="U53" s="1">
        <v>54.667200000000001</v>
      </c>
      <c r="V53" s="1">
        <v>50.078000000000003</v>
      </c>
      <c r="W53" s="1">
        <v>49.268799999999999</v>
      </c>
      <c r="X53" s="1">
        <v>37.438000000000002</v>
      </c>
      <c r="Y53" s="1">
        <v>43.057400000000001</v>
      </c>
      <c r="Z53" s="1">
        <v>37.567599999999999</v>
      </c>
      <c r="AA53" s="1">
        <v>64.736400000000003</v>
      </c>
      <c r="AB53" s="1">
        <v>93.765000000000001</v>
      </c>
      <c r="AC53" s="1">
        <v>79.727000000000004</v>
      </c>
      <c r="AD53" s="1">
        <v>38.479799999999997</v>
      </c>
      <c r="AE53" s="27" t="s">
        <v>68</v>
      </c>
      <c r="AF53" s="1">
        <f t="shared" si="13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4" t="s">
        <v>92</v>
      </c>
      <c r="B54" s="14" t="s">
        <v>39</v>
      </c>
      <c r="C54" s="14"/>
      <c r="D54" s="14"/>
      <c r="E54" s="28">
        <v>1</v>
      </c>
      <c r="F54" s="28">
        <v>-1</v>
      </c>
      <c r="G54" s="15">
        <v>0</v>
      </c>
      <c r="H54" s="14" t="e">
        <v>#N/A</v>
      </c>
      <c r="I54" s="14" t="s">
        <v>37</v>
      </c>
      <c r="J54" s="14">
        <v>1</v>
      </c>
      <c r="K54" s="14">
        <f t="shared" si="11"/>
        <v>0</v>
      </c>
      <c r="L54" s="14"/>
      <c r="M54" s="14"/>
      <c r="N54" s="14"/>
      <c r="O54" s="14">
        <f t="shared" si="1"/>
        <v>0.2</v>
      </c>
      <c r="P54" s="16"/>
      <c r="Q54" s="16"/>
      <c r="R54" s="14"/>
      <c r="S54" s="14">
        <f t="shared" si="2"/>
        <v>-5</v>
      </c>
      <c r="T54" s="14">
        <f t="shared" si="3"/>
        <v>-5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 t="s">
        <v>196</v>
      </c>
      <c r="AF54" s="14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93</v>
      </c>
      <c r="B55" s="1" t="s">
        <v>36</v>
      </c>
      <c r="C55" s="1">
        <v>62.396000000000001</v>
      </c>
      <c r="D55" s="1">
        <v>290.20600000000002</v>
      </c>
      <c r="E55" s="1">
        <v>67.61</v>
      </c>
      <c r="F55" s="1">
        <v>273.00599999999997</v>
      </c>
      <c r="G55" s="7">
        <v>1</v>
      </c>
      <c r="H55" s="1">
        <v>45</v>
      </c>
      <c r="I55" s="1" t="s">
        <v>40</v>
      </c>
      <c r="J55" s="1">
        <v>72.3</v>
      </c>
      <c r="K55" s="1">
        <f t="shared" si="11"/>
        <v>-4.6899999999999977</v>
      </c>
      <c r="L55" s="1"/>
      <c r="M55" s="1"/>
      <c r="N55" s="1"/>
      <c r="O55" s="1">
        <f t="shared" si="1"/>
        <v>13.522</v>
      </c>
      <c r="P55" s="5"/>
      <c r="Q55" s="5"/>
      <c r="R55" s="1"/>
      <c r="S55" s="1">
        <f t="shared" si="2"/>
        <v>20.189764827688208</v>
      </c>
      <c r="T55" s="1">
        <f t="shared" si="3"/>
        <v>20.189764827688208</v>
      </c>
      <c r="U55" s="1">
        <v>23.2286</v>
      </c>
      <c r="V55" s="1">
        <v>23.233599999999999</v>
      </c>
      <c r="W55" s="1">
        <v>19.081800000000001</v>
      </c>
      <c r="X55" s="1">
        <v>22.428000000000001</v>
      </c>
      <c r="Y55" s="1">
        <v>18.276599999999998</v>
      </c>
      <c r="Z55" s="1">
        <v>14.4048</v>
      </c>
      <c r="AA55" s="1">
        <v>21.965399999999999</v>
      </c>
      <c r="AB55" s="1">
        <v>16.753399999999999</v>
      </c>
      <c r="AC55" s="1">
        <v>17.595600000000001</v>
      </c>
      <c r="AD55" s="1">
        <v>18.795400000000001</v>
      </c>
      <c r="AE55" s="37" t="s">
        <v>68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94</v>
      </c>
      <c r="B56" s="1" t="s">
        <v>36</v>
      </c>
      <c r="C56" s="1">
        <v>149.97200000000001</v>
      </c>
      <c r="D56" s="1">
        <v>364.57799999999997</v>
      </c>
      <c r="E56" s="28">
        <f>104.099+E27</f>
        <v>105.63200000000001</v>
      </c>
      <c r="F56" s="28">
        <f>388.625+F27</f>
        <v>387.09199999999998</v>
      </c>
      <c r="G56" s="7">
        <v>1</v>
      </c>
      <c r="H56" s="1">
        <v>45</v>
      </c>
      <c r="I56" s="1" t="s">
        <v>40</v>
      </c>
      <c r="J56" s="1">
        <v>107.3</v>
      </c>
      <c r="K56" s="1">
        <f t="shared" si="11"/>
        <v>-1.6679999999999922</v>
      </c>
      <c r="L56" s="1"/>
      <c r="M56" s="1"/>
      <c r="N56" s="1"/>
      <c r="O56" s="1">
        <f t="shared" si="1"/>
        <v>21.1264</v>
      </c>
      <c r="P56" s="5"/>
      <c r="Q56" s="5"/>
      <c r="R56" s="1"/>
      <c r="S56" s="1">
        <f t="shared" si="2"/>
        <v>18.322667373523174</v>
      </c>
      <c r="T56" s="1">
        <f t="shared" si="3"/>
        <v>18.322667373523174</v>
      </c>
      <c r="U56" s="1">
        <v>34.2898</v>
      </c>
      <c r="V56" s="1">
        <v>33.663799999999988</v>
      </c>
      <c r="W56" s="1">
        <v>33.044800000000002</v>
      </c>
      <c r="X56" s="1">
        <v>36.500399999999999</v>
      </c>
      <c r="Y56" s="1">
        <v>48.148800000000001</v>
      </c>
      <c r="Z56" s="1">
        <v>36.125399999999999</v>
      </c>
      <c r="AA56" s="1">
        <v>39.761000000000003</v>
      </c>
      <c r="AB56" s="1">
        <v>40.281999999999996</v>
      </c>
      <c r="AC56" s="1">
        <v>46.719200000000001</v>
      </c>
      <c r="AD56" s="1">
        <v>44.203200000000002</v>
      </c>
      <c r="AE56" s="37" t="s">
        <v>207</v>
      </c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0" t="s">
        <v>95</v>
      </c>
      <c r="B57" s="1" t="s">
        <v>39</v>
      </c>
      <c r="C57" s="1"/>
      <c r="D57" s="1"/>
      <c r="E57" s="1"/>
      <c r="F57" s="1"/>
      <c r="G57" s="7">
        <v>0.09</v>
      </c>
      <c r="H57" s="1">
        <v>45</v>
      </c>
      <c r="I57" s="1" t="s">
        <v>40</v>
      </c>
      <c r="J57" s="1">
        <v>2</v>
      </c>
      <c r="K57" s="1">
        <f t="shared" si="11"/>
        <v>-2</v>
      </c>
      <c r="L57" s="1"/>
      <c r="M57" s="1"/>
      <c r="N57" s="1"/>
      <c r="O57" s="1">
        <f t="shared" si="1"/>
        <v>0</v>
      </c>
      <c r="P57" s="5">
        <v>40</v>
      </c>
      <c r="Q57" s="5"/>
      <c r="R57" s="1"/>
      <c r="S57" s="1" t="e">
        <f t="shared" si="2"/>
        <v>#DIV/0!</v>
      </c>
      <c r="T57" s="1" t="e">
        <f t="shared" si="3"/>
        <v>#DIV/0!</v>
      </c>
      <c r="U57" s="1">
        <v>2.4</v>
      </c>
      <c r="V57" s="1">
        <v>3.4</v>
      </c>
      <c r="W57" s="1">
        <v>-0.4</v>
      </c>
      <c r="X57" s="1">
        <v>3.4</v>
      </c>
      <c r="Y57" s="1">
        <v>0.6</v>
      </c>
      <c r="Z57" s="1">
        <v>1.2</v>
      </c>
      <c r="AA57" s="1">
        <v>0.4</v>
      </c>
      <c r="AB57" s="1">
        <v>6</v>
      </c>
      <c r="AC57" s="1">
        <v>0</v>
      </c>
      <c r="AD57" s="1">
        <v>0.6</v>
      </c>
      <c r="AE57" s="35" t="s">
        <v>199</v>
      </c>
      <c r="AF57" s="1">
        <f>G57*P57</f>
        <v>3.5999999999999996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96</v>
      </c>
      <c r="B58" s="1" t="s">
        <v>39</v>
      </c>
      <c r="C58" s="1">
        <v>724</v>
      </c>
      <c r="D58" s="1"/>
      <c r="E58" s="1">
        <v>147</v>
      </c>
      <c r="F58" s="1">
        <v>564</v>
      </c>
      <c r="G58" s="7">
        <v>0.35</v>
      </c>
      <c r="H58" s="1">
        <v>45</v>
      </c>
      <c r="I58" s="1" t="s">
        <v>40</v>
      </c>
      <c r="J58" s="1">
        <v>149</v>
      </c>
      <c r="K58" s="1">
        <f t="shared" si="11"/>
        <v>-2</v>
      </c>
      <c r="L58" s="1"/>
      <c r="M58" s="1"/>
      <c r="N58" s="1"/>
      <c r="O58" s="1">
        <f t="shared" si="1"/>
        <v>29.4</v>
      </c>
      <c r="P58" s="5"/>
      <c r="Q58" s="5"/>
      <c r="R58" s="1"/>
      <c r="S58" s="1">
        <f t="shared" si="2"/>
        <v>19.183673469387756</v>
      </c>
      <c r="T58" s="1">
        <f t="shared" si="3"/>
        <v>19.183673469387756</v>
      </c>
      <c r="U58" s="1">
        <v>32.4</v>
      </c>
      <c r="V58" s="1">
        <v>58</v>
      </c>
      <c r="W58" s="1">
        <v>43.8</v>
      </c>
      <c r="X58" s="1">
        <v>60.2</v>
      </c>
      <c r="Y58" s="1">
        <v>39.200000000000003</v>
      </c>
      <c r="Z58" s="1">
        <v>48.2</v>
      </c>
      <c r="AA58" s="1">
        <v>37.4</v>
      </c>
      <c r="AB58" s="1">
        <v>70.8</v>
      </c>
      <c r="AC58" s="1">
        <v>50.6</v>
      </c>
      <c r="AD58" s="1">
        <v>34.4</v>
      </c>
      <c r="AE58" s="37" t="s">
        <v>206</v>
      </c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4" t="s">
        <v>98</v>
      </c>
      <c r="B59" s="14" t="s">
        <v>36</v>
      </c>
      <c r="C59" s="14"/>
      <c r="D59" s="14">
        <v>0.98899999999999999</v>
      </c>
      <c r="E59" s="28">
        <v>0.98899999999999999</v>
      </c>
      <c r="F59" s="14"/>
      <c r="G59" s="15">
        <v>0</v>
      </c>
      <c r="H59" s="14" t="e">
        <v>#N/A</v>
      </c>
      <c r="I59" s="14" t="s">
        <v>37</v>
      </c>
      <c r="J59" s="14">
        <v>1.3</v>
      </c>
      <c r="K59" s="14">
        <f t="shared" si="11"/>
        <v>-0.31100000000000005</v>
      </c>
      <c r="L59" s="14"/>
      <c r="M59" s="14"/>
      <c r="N59" s="14"/>
      <c r="O59" s="14">
        <f t="shared" si="1"/>
        <v>0.1978</v>
      </c>
      <c r="P59" s="16"/>
      <c r="Q59" s="16"/>
      <c r="R59" s="14"/>
      <c r="S59" s="14">
        <f t="shared" si="2"/>
        <v>0</v>
      </c>
      <c r="T59" s="14">
        <f t="shared" si="3"/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34" t="s">
        <v>198</v>
      </c>
      <c r="AF59" s="14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99</v>
      </c>
      <c r="B60" s="1" t="s">
        <v>36</v>
      </c>
      <c r="C60" s="1">
        <v>173.99</v>
      </c>
      <c r="D60" s="1">
        <v>419.63099999999997</v>
      </c>
      <c r="E60" s="28">
        <f>144.079+E59</f>
        <v>145.06800000000001</v>
      </c>
      <c r="F60" s="1">
        <v>412.36</v>
      </c>
      <c r="G60" s="7">
        <v>1</v>
      </c>
      <c r="H60" s="1">
        <v>45</v>
      </c>
      <c r="I60" s="1" t="s">
        <v>40</v>
      </c>
      <c r="J60" s="1">
        <v>147.80000000000001</v>
      </c>
      <c r="K60" s="1">
        <f t="shared" si="11"/>
        <v>-2.7319999999999993</v>
      </c>
      <c r="L60" s="1"/>
      <c r="M60" s="1"/>
      <c r="N60" s="1">
        <v>100</v>
      </c>
      <c r="O60" s="1">
        <f t="shared" si="1"/>
        <v>29.013600000000004</v>
      </c>
      <c r="P60" s="5"/>
      <c r="Q60" s="5"/>
      <c r="R60" s="1"/>
      <c r="S60" s="1">
        <f t="shared" si="2"/>
        <v>17.659304601979759</v>
      </c>
      <c r="T60" s="1">
        <f t="shared" si="3"/>
        <v>17.659304601979759</v>
      </c>
      <c r="U60" s="1">
        <v>47.319400000000002</v>
      </c>
      <c r="V60" s="1">
        <v>46.691199999999988</v>
      </c>
      <c r="W60" s="1">
        <v>43.0548</v>
      </c>
      <c r="X60" s="1">
        <v>43.5152</v>
      </c>
      <c r="Y60" s="1">
        <v>47.7318</v>
      </c>
      <c r="Z60" s="1">
        <v>7.7441999999999993</v>
      </c>
      <c r="AA60" s="1">
        <v>51.644599999999997</v>
      </c>
      <c r="AB60" s="1">
        <v>41.107399999999998</v>
      </c>
      <c r="AC60" s="1">
        <v>41.486400000000003</v>
      </c>
      <c r="AD60" s="1">
        <v>26.164999999999999</v>
      </c>
      <c r="AE60" s="37" t="s">
        <v>207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15.75" thickBot="1" x14ac:dyDescent="0.3">
      <c r="A61" s="1" t="s">
        <v>100</v>
      </c>
      <c r="B61" s="1" t="s">
        <v>36</v>
      </c>
      <c r="C61" s="1">
        <v>68.647999999999996</v>
      </c>
      <c r="D61" s="1"/>
      <c r="E61" s="1">
        <v>6.2320000000000002</v>
      </c>
      <c r="F61" s="1">
        <v>62.415999999999997</v>
      </c>
      <c r="G61" s="7">
        <v>1</v>
      </c>
      <c r="H61" s="1">
        <v>45</v>
      </c>
      <c r="I61" s="1" t="s">
        <v>40</v>
      </c>
      <c r="J61" s="1">
        <v>4.5</v>
      </c>
      <c r="K61" s="1">
        <f t="shared" si="11"/>
        <v>1.7320000000000002</v>
      </c>
      <c r="L61" s="1"/>
      <c r="M61" s="1"/>
      <c r="N61" s="1"/>
      <c r="O61" s="1">
        <f t="shared" si="1"/>
        <v>1.2464</v>
      </c>
      <c r="P61" s="5"/>
      <c r="Q61" s="5"/>
      <c r="R61" s="1"/>
      <c r="S61" s="1">
        <f t="shared" si="2"/>
        <v>50.077021822849808</v>
      </c>
      <c r="T61" s="1">
        <f t="shared" si="3"/>
        <v>50.077021822849808</v>
      </c>
      <c r="U61" s="1">
        <v>3.7317999999999998</v>
      </c>
      <c r="V61" s="1">
        <v>2.0434000000000001</v>
      </c>
      <c r="W61" s="1">
        <v>7.7889999999999997</v>
      </c>
      <c r="X61" s="1">
        <v>3.9207999999999998</v>
      </c>
      <c r="Y61" s="1">
        <v>6.5138000000000007</v>
      </c>
      <c r="Z61" s="1">
        <v>3.5224000000000002</v>
      </c>
      <c r="AA61" s="1">
        <v>5.7497999999999996</v>
      </c>
      <c r="AB61" s="1">
        <v>4.9654000000000007</v>
      </c>
      <c r="AC61" s="1">
        <v>6.7861999999999991</v>
      </c>
      <c r="AD61" s="1">
        <v>3.9809999999999999</v>
      </c>
      <c r="AE61" s="31" t="s">
        <v>43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8" t="s">
        <v>101</v>
      </c>
      <c r="B62" s="19" t="s">
        <v>39</v>
      </c>
      <c r="C62" s="19">
        <v>53</v>
      </c>
      <c r="D62" s="19">
        <v>176</v>
      </c>
      <c r="E62" s="19">
        <v>78</v>
      </c>
      <c r="F62" s="20">
        <v>138</v>
      </c>
      <c r="G62" s="15">
        <v>0</v>
      </c>
      <c r="H62" s="14">
        <v>45</v>
      </c>
      <c r="I62" s="14" t="s">
        <v>37</v>
      </c>
      <c r="J62" s="14">
        <v>96</v>
      </c>
      <c r="K62" s="14">
        <f t="shared" si="11"/>
        <v>-18</v>
      </c>
      <c r="L62" s="14"/>
      <c r="M62" s="14"/>
      <c r="N62" s="14"/>
      <c r="O62" s="14">
        <f t="shared" si="1"/>
        <v>15.6</v>
      </c>
      <c r="P62" s="16"/>
      <c r="Q62" s="16"/>
      <c r="R62" s="14"/>
      <c r="S62" s="14">
        <f t="shared" si="2"/>
        <v>8.8461538461538467</v>
      </c>
      <c r="T62" s="14">
        <f t="shared" si="3"/>
        <v>8.8461538461538467</v>
      </c>
      <c r="U62" s="14">
        <v>16.2</v>
      </c>
      <c r="V62" s="14">
        <v>20.399999999999999</v>
      </c>
      <c r="W62" s="14">
        <v>15.8</v>
      </c>
      <c r="X62" s="14">
        <v>3.2</v>
      </c>
      <c r="Y62" s="14">
        <v>19.600000000000001</v>
      </c>
      <c r="Z62" s="14">
        <v>8</v>
      </c>
      <c r="AA62" s="14">
        <v>10.8</v>
      </c>
      <c r="AB62" s="14">
        <v>21.4</v>
      </c>
      <c r="AC62" s="14">
        <v>11.4</v>
      </c>
      <c r="AD62" s="14">
        <v>13.2</v>
      </c>
      <c r="AE62" s="37" t="s">
        <v>203</v>
      </c>
      <c r="AF62" s="14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ht="15.75" thickBot="1" x14ac:dyDescent="0.3">
      <c r="A63" s="24" t="s">
        <v>183</v>
      </c>
      <c r="B63" s="22" t="s">
        <v>39</v>
      </c>
      <c r="C63" s="22"/>
      <c r="D63" s="22"/>
      <c r="E63" s="22"/>
      <c r="F63" s="23"/>
      <c r="G63" s="7">
        <v>0.28000000000000003</v>
      </c>
      <c r="H63" s="1">
        <v>50</v>
      </c>
      <c r="I63" s="1" t="s">
        <v>40</v>
      </c>
      <c r="J63" s="1"/>
      <c r="K63" s="1">
        <f>E63-J63</f>
        <v>0</v>
      </c>
      <c r="L63" s="1"/>
      <c r="M63" s="1"/>
      <c r="N63" s="1"/>
      <c r="O63" s="1">
        <f>E63/5</f>
        <v>0</v>
      </c>
      <c r="P63" s="12">
        <v>50</v>
      </c>
      <c r="Q63" s="5"/>
      <c r="R63" s="1"/>
      <c r="S63" s="1" t="e">
        <f>(F63+N63+P63)/O63</f>
        <v>#DIV/0!</v>
      </c>
      <c r="T63" s="1" t="e">
        <f>(F63+N63)/O63</f>
        <v>#DIV/0!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 t="s">
        <v>184</v>
      </c>
      <c r="AF63" s="1">
        <f>G63*P63</f>
        <v>14.000000000000002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8" t="s">
        <v>102</v>
      </c>
      <c r="B64" s="19" t="s">
        <v>39</v>
      </c>
      <c r="C64" s="19">
        <v>387</v>
      </c>
      <c r="D64" s="19">
        <v>480</v>
      </c>
      <c r="E64" s="19">
        <v>328</v>
      </c>
      <c r="F64" s="32">
        <f>467+F43</f>
        <v>466</v>
      </c>
      <c r="G64" s="15">
        <v>0</v>
      </c>
      <c r="H64" s="14">
        <v>45</v>
      </c>
      <c r="I64" s="14" t="s">
        <v>37</v>
      </c>
      <c r="J64" s="14">
        <v>332</v>
      </c>
      <c r="K64" s="14">
        <f t="shared" si="11"/>
        <v>-4</v>
      </c>
      <c r="L64" s="14"/>
      <c r="M64" s="14"/>
      <c r="N64" s="14"/>
      <c r="O64" s="14">
        <f t="shared" si="1"/>
        <v>65.599999999999994</v>
      </c>
      <c r="P64" s="16"/>
      <c r="Q64" s="16"/>
      <c r="R64" s="14"/>
      <c r="S64" s="14">
        <f t="shared" si="2"/>
        <v>7.1036585365853666</v>
      </c>
      <c r="T64" s="14">
        <f t="shared" si="3"/>
        <v>7.1036585365853666</v>
      </c>
      <c r="U64" s="14">
        <v>78.2</v>
      </c>
      <c r="V64" s="14">
        <v>82</v>
      </c>
      <c r="W64" s="14">
        <v>79.8</v>
      </c>
      <c r="X64" s="14">
        <v>75.8</v>
      </c>
      <c r="Y64" s="14">
        <v>83.4</v>
      </c>
      <c r="Z64" s="14">
        <v>76</v>
      </c>
      <c r="AA64" s="14">
        <v>63.4</v>
      </c>
      <c r="AB64" s="14">
        <v>101.6</v>
      </c>
      <c r="AC64" s="14">
        <v>89</v>
      </c>
      <c r="AD64" s="14">
        <v>65.2</v>
      </c>
      <c r="AE64" s="17" t="s">
        <v>103</v>
      </c>
      <c r="AF64" s="14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s="13" customFormat="1" ht="15.75" thickBot="1" x14ac:dyDescent="0.3">
      <c r="A65" s="24" t="s">
        <v>178</v>
      </c>
      <c r="B65" s="25" t="s">
        <v>39</v>
      </c>
      <c r="C65" s="25"/>
      <c r="D65" s="25">
        <v>96</v>
      </c>
      <c r="E65" s="25"/>
      <c r="F65" s="26">
        <v>96</v>
      </c>
      <c r="G65" s="11">
        <v>0.35</v>
      </c>
      <c r="H65" s="10">
        <v>50</v>
      </c>
      <c r="I65" s="10" t="s">
        <v>40</v>
      </c>
      <c r="J65" s="10"/>
      <c r="K65" s="10">
        <f>E65-J65</f>
        <v>0</v>
      </c>
      <c r="L65" s="10"/>
      <c r="M65" s="10"/>
      <c r="N65" s="10">
        <v>180</v>
      </c>
      <c r="O65" s="1">
        <f>E65/5</f>
        <v>0</v>
      </c>
      <c r="P65" s="12">
        <v>60</v>
      </c>
      <c r="Q65" s="12"/>
      <c r="R65" s="10"/>
      <c r="S65" s="1" t="e">
        <f>(F65+N65+P65)/O65</f>
        <v>#DIV/0!</v>
      </c>
      <c r="T65" s="1" t="e">
        <f>(F65+N65)/O65</f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 t="s">
        <v>177</v>
      </c>
      <c r="AF65" s="10">
        <f>G65*P65</f>
        <v>21</v>
      </c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spans="1:48" ht="15.75" thickBot="1" x14ac:dyDescent="0.3">
      <c r="A66" s="1" t="s">
        <v>104</v>
      </c>
      <c r="B66" s="1" t="s">
        <v>39</v>
      </c>
      <c r="C66" s="1">
        <v>215</v>
      </c>
      <c r="D66" s="1">
        <v>216</v>
      </c>
      <c r="E66" s="1">
        <v>124</v>
      </c>
      <c r="F66" s="1">
        <v>267</v>
      </c>
      <c r="G66" s="7">
        <v>0.28000000000000003</v>
      </c>
      <c r="H66" s="1">
        <v>45</v>
      </c>
      <c r="I66" s="1" t="s">
        <v>40</v>
      </c>
      <c r="J66" s="1">
        <v>131</v>
      </c>
      <c r="K66" s="1">
        <f t="shared" si="11"/>
        <v>-7</v>
      </c>
      <c r="L66" s="1"/>
      <c r="M66" s="1"/>
      <c r="N66" s="1">
        <v>140</v>
      </c>
      <c r="O66" s="1">
        <f t="shared" si="1"/>
        <v>24.8</v>
      </c>
      <c r="P66" s="5"/>
      <c r="Q66" s="5"/>
      <c r="R66" s="1"/>
      <c r="S66" s="1">
        <f t="shared" si="2"/>
        <v>16.411290322580644</v>
      </c>
      <c r="T66" s="1">
        <f t="shared" si="3"/>
        <v>16.411290322580644</v>
      </c>
      <c r="U66" s="1">
        <v>37</v>
      </c>
      <c r="V66" s="1">
        <v>31.4</v>
      </c>
      <c r="W66" s="1">
        <v>36</v>
      </c>
      <c r="X66" s="1">
        <v>30.6</v>
      </c>
      <c r="Y66" s="1">
        <v>34.799999999999997</v>
      </c>
      <c r="Z66" s="1">
        <v>28.2</v>
      </c>
      <c r="AA66" s="1">
        <v>25.4</v>
      </c>
      <c r="AB66" s="1">
        <v>40.4</v>
      </c>
      <c r="AC66" s="1">
        <v>23.4</v>
      </c>
      <c r="AD66" s="1">
        <v>26.2</v>
      </c>
      <c r="AE66" s="37" t="s">
        <v>68</v>
      </c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8" t="s">
        <v>105</v>
      </c>
      <c r="B67" s="19" t="s">
        <v>39</v>
      </c>
      <c r="C67" s="19">
        <v>1032</v>
      </c>
      <c r="D67" s="19">
        <v>208</v>
      </c>
      <c r="E67" s="33">
        <f>410+E44</f>
        <v>413</v>
      </c>
      <c r="F67" s="32">
        <f>741+F44</f>
        <v>738</v>
      </c>
      <c r="G67" s="15">
        <v>0</v>
      </c>
      <c r="H67" s="14">
        <v>45</v>
      </c>
      <c r="I67" s="14" t="s">
        <v>37</v>
      </c>
      <c r="J67" s="14">
        <v>427</v>
      </c>
      <c r="K67" s="14">
        <f t="shared" si="11"/>
        <v>-14</v>
      </c>
      <c r="L67" s="14"/>
      <c r="M67" s="14"/>
      <c r="N67" s="14"/>
      <c r="O67" s="14">
        <f t="shared" si="1"/>
        <v>82.6</v>
      </c>
      <c r="P67" s="16"/>
      <c r="Q67" s="16"/>
      <c r="R67" s="14"/>
      <c r="S67" s="14">
        <f t="shared" si="2"/>
        <v>8.9346246973365631</v>
      </c>
      <c r="T67" s="14">
        <f t="shared" si="3"/>
        <v>8.9346246973365631</v>
      </c>
      <c r="U67" s="14">
        <v>106.4</v>
      </c>
      <c r="V67" s="14">
        <v>113.4</v>
      </c>
      <c r="W67" s="14">
        <v>79.8</v>
      </c>
      <c r="X67" s="14">
        <v>102.8</v>
      </c>
      <c r="Y67" s="14">
        <v>105.2</v>
      </c>
      <c r="Z67" s="14">
        <v>98.8</v>
      </c>
      <c r="AA67" s="14">
        <v>89.8</v>
      </c>
      <c r="AB67" s="14">
        <v>114.8</v>
      </c>
      <c r="AC67" s="14">
        <v>99.8</v>
      </c>
      <c r="AD67" s="14">
        <v>82.6</v>
      </c>
      <c r="AE67" s="37" t="s">
        <v>204</v>
      </c>
      <c r="AF67" s="14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ht="15.75" thickBot="1" x14ac:dyDescent="0.3">
      <c r="A68" s="24" t="s">
        <v>182</v>
      </c>
      <c r="B68" s="25" t="s">
        <v>39</v>
      </c>
      <c r="C68" s="25"/>
      <c r="D68" s="25">
        <v>152</v>
      </c>
      <c r="E68" s="25"/>
      <c r="F68" s="26">
        <v>152</v>
      </c>
      <c r="G68" s="7">
        <v>0.35</v>
      </c>
      <c r="H68" s="1">
        <v>50</v>
      </c>
      <c r="I68" s="1" t="s">
        <v>40</v>
      </c>
      <c r="J68" s="1"/>
      <c r="K68" s="1">
        <f>E68-J68</f>
        <v>0</v>
      </c>
      <c r="L68" s="1"/>
      <c r="M68" s="1"/>
      <c r="N68" s="1">
        <v>150</v>
      </c>
      <c r="O68" s="1">
        <f>E68/5</f>
        <v>0</v>
      </c>
      <c r="P68" s="12">
        <v>50</v>
      </c>
      <c r="Q68" s="5"/>
      <c r="R68" s="1"/>
      <c r="S68" s="1" t="e">
        <f>(F68+N68+P68)/O68</f>
        <v>#DIV/0!</v>
      </c>
      <c r="T68" s="1" t="e">
        <f>(F68+N68)/O68</f>
        <v>#DIV/0!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 t="s">
        <v>181</v>
      </c>
      <c r="AF68" s="1">
        <f>G68*P68</f>
        <v>17.5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106</v>
      </c>
      <c r="B69" s="1" t="s">
        <v>39</v>
      </c>
      <c r="C69" s="1">
        <v>1478</v>
      </c>
      <c r="D69" s="1">
        <v>3000</v>
      </c>
      <c r="E69" s="28">
        <f>546+E35+E54</f>
        <v>553</v>
      </c>
      <c r="F69" s="28">
        <f>3827+F35+F54</f>
        <v>3820</v>
      </c>
      <c r="G69" s="7">
        <v>0.35</v>
      </c>
      <c r="H69" s="1">
        <v>45</v>
      </c>
      <c r="I69" s="1" t="s">
        <v>107</v>
      </c>
      <c r="J69" s="1">
        <v>565</v>
      </c>
      <c r="K69" s="1">
        <f t="shared" si="11"/>
        <v>-12</v>
      </c>
      <c r="L69" s="1"/>
      <c r="M69" s="1"/>
      <c r="N69" s="1"/>
      <c r="O69" s="1">
        <f t="shared" si="1"/>
        <v>110.6</v>
      </c>
      <c r="P69" s="5"/>
      <c r="Q69" s="5"/>
      <c r="R69" s="1"/>
      <c r="S69" s="1">
        <f t="shared" si="2"/>
        <v>34.538878842676311</v>
      </c>
      <c r="T69" s="1">
        <f t="shared" si="3"/>
        <v>34.538878842676311</v>
      </c>
      <c r="U69" s="1">
        <v>139.80000000000001</v>
      </c>
      <c r="V69" s="1">
        <v>138.80000000000001</v>
      </c>
      <c r="W69" s="1">
        <v>139.80000000000001</v>
      </c>
      <c r="X69" s="1">
        <v>120.4</v>
      </c>
      <c r="Y69" s="1">
        <v>134</v>
      </c>
      <c r="Z69" s="1">
        <v>123</v>
      </c>
      <c r="AA69" s="1">
        <v>119.4</v>
      </c>
      <c r="AB69" s="1">
        <v>170.4</v>
      </c>
      <c r="AC69" s="1">
        <v>143.4</v>
      </c>
      <c r="AD69" s="1">
        <v>117.6</v>
      </c>
      <c r="AE69" s="37" t="s">
        <v>208</v>
      </c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108</v>
      </c>
      <c r="B70" s="1" t="s">
        <v>39</v>
      </c>
      <c r="C70" s="1">
        <v>119</v>
      </c>
      <c r="D70" s="1">
        <v>96</v>
      </c>
      <c r="E70" s="1">
        <v>79</v>
      </c>
      <c r="F70" s="1">
        <v>121</v>
      </c>
      <c r="G70" s="7">
        <v>0.28000000000000003</v>
      </c>
      <c r="H70" s="1">
        <v>45</v>
      </c>
      <c r="I70" s="1" t="s">
        <v>40</v>
      </c>
      <c r="J70" s="1">
        <v>79</v>
      </c>
      <c r="K70" s="1">
        <f t="shared" si="11"/>
        <v>0</v>
      </c>
      <c r="L70" s="1"/>
      <c r="M70" s="1"/>
      <c r="N70" s="1">
        <v>100</v>
      </c>
      <c r="O70" s="1">
        <f t="shared" si="1"/>
        <v>15.8</v>
      </c>
      <c r="P70" s="5"/>
      <c r="Q70" s="5"/>
      <c r="R70" s="1"/>
      <c r="S70" s="1">
        <f t="shared" si="2"/>
        <v>13.987341772151899</v>
      </c>
      <c r="T70" s="1">
        <f t="shared" si="3"/>
        <v>13.987341772151899</v>
      </c>
      <c r="U70" s="1">
        <v>21.2</v>
      </c>
      <c r="V70" s="1">
        <v>12.8</v>
      </c>
      <c r="W70" s="1">
        <v>14.8</v>
      </c>
      <c r="X70" s="1">
        <v>27</v>
      </c>
      <c r="Y70" s="1">
        <v>14.6</v>
      </c>
      <c r="Z70" s="1">
        <v>17.2</v>
      </c>
      <c r="AA70" s="1">
        <v>11</v>
      </c>
      <c r="AB70" s="1">
        <v>27.8</v>
      </c>
      <c r="AC70" s="1">
        <v>17</v>
      </c>
      <c r="AD70" s="1">
        <v>8.8000000000000007</v>
      </c>
      <c r="AE70" s="1"/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ht="15.75" thickBot="1" x14ac:dyDescent="0.3">
      <c r="A71" s="1" t="s">
        <v>109</v>
      </c>
      <c r="B71" s="1" t="s">
        <v>39</v>
      </c>
      <c r="C71" s="1">
        <v>337</v>
      </c>
      <c r="D71" s="1">
        <v>392</v>
      </c>
      <c r="E71" s="1">
        <v>263</v>
      </c>
      <c r="F71" s="1">
        <v>426</v>
      </c>
      <c r="G71" s="7">
        <v>0.41</v>
      </c>
      <c r="H71" s="1">
        <v>45</v>
      </c>
      <c r="I71" s="1" t="s">
        <v>40</v>
      </c>
      <c r="J71" s="1">
        <v>272</v>
      </c>
      <c r="K71" s="1">
        <f t="shared" si="11"/>
        <v>-9</v>
      </c>
      <c r="L71" s="1"/>
      <c r="M71" s="1"/>
      <c r="N71" s="1">
        <v>200</v>
      </c>
      <c r="O71" s="1">
        <f t="shared" si="1"/>
        <v>52.6</v>
      </c>
      <c r="P71" s="5">
        <f t="shared" ref="P71" si="15">14*O71-N71-F71</f>
        <v>110.39999999999998</v>
      </c>
      <c r="Q71" s="5"/>
      <c r="R71" s="1"/>
      <c r="S71" s="1">
        <f t="shared" si="2"/>
        <v>14</v>
      </c>
      <c r="T71" s="1">
        <f t="shared" si="3"/>
        <v>11.901140684410645</v>
      </c>
      <c r="U71" s="1">
        <v>63.4</v>
      </c>
      <c r="V71" s="1">
        <v>53.2</v>
      </c>
      <c r="W71" s="1">
        <v>62.4</v>
      </c>
      <c r="X71" s="1">
        <v>65.400000000000006</v>
      </c>
      <c r="Y71" s="1">
        <v>54</v>
      </c>
      <c r="Z71" s="1">
        <v>44.8</v>
      </c>
      <c r="AA71" s="1">
        <v>61.4</v>
      </c>
      <c r="AB71" s="1">
        <v>44.2</v>
      </c>
      <c r="AC71" s="1">
        <v>39.4</v>
      </c>
      <c r="AD71" s="1">
        <v>40.4</v>
      </c>
      <c r="AE71" s="1" t="s">
        <v>41</v>
      </c>
      <c r="AF71" s="1">
        <f>G71*P71</f>
        <v>45.263999999999989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8" t="s">
        <v>110</v>
      </c>
      <c r="B72" s="19" t="s">
        <v>39</v>
      </c>
      <c r="C72" s="19"/>
      <c r="D72" s="19"/>
      <c r="E72" s="33">
        <v>102</v>
      </c>
      <c r="F72" s="32">
        <v>-102</v>
      </c>
      <c r="G72" s="15">
        <v>0</v>
      </c>
      <c r="H72" s="14">
        <v>45</v>
      </c>
      <c r="I72" s="14" t="s">
        <v>37</v>
      </c>
      <c r="J72" s="14">
        <v>126</v>
      </c>
      <c r="K72" s="14">
        <f t="shared" si="11"/>
        <v>-24</v>
      </c>
      <c r="L72" s="14"/>
      <c r="M72" s="14"/>
      <c r="N72" s="14"/>
      <c r="O72" s="14">
        <f t="shared" si="1"/>
        <v>20.399999999999999</v>
      </c>
      <c r="P72" s="16"/>
      <c r="Q72" s="16"/>
      <c r="R72" s="14"/>
      <c r="S72" s="14">
        <f t="shared" si="2"/>
        <v>-5</v>
      </c>
      <c r="T72" s="14">
        <f t="shared" si="3"/>
        <v>-5</v>
      </c>
      <c r="U72" s="14">
        <v>16.8</v>
      </c>
      <c r="V72" s="14">
        <v>6.6</v>
      </c>
      <c r="W72" s="14">
        <v>123.2</v>
      </c>
      <c r="X72" s="14">
        <v>156.4</v>
      </c>
      <c r="Y72" s="14">
        <v>140</v>
      </c>
      <c r="Z72" s="14">
        <v>133.80000000000001</v>
      </c>
      <c r="AA72" s="14">
        <v>118</v>
      </c>
      <c r="AB72" s="14">
        <v>145.19999999999999</v>
      </c>
      <c r="AC72" s="14">
        <v>121.6</v>
      </c>
      <c r="AD72" s="14">
        <v>67.8</v>
      </c>
      <c r="AE72" s="17" t="s">
        <v>111</v>
      </c>
      <c r="AF72" s="14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ht="15.75" thickBot="1" x14ac:dyDescent="0.3">
      <c r="A73" s="21" t="s">
        <v>159</v>
      </c>
      <c r="B73" s="22" t="s">
        <v>39</v>
      </c>
      <c r="C73" s="22">
        <v>599</v>
      </c>
      <c r="D73" s="22">
        <v>890</v>
      </c>
      <c r="E73" s="29">
        <f>360+E22+E72+E124</f>
        <v>470</v>
      </c>
      <c r="F73" s="30">
        <f>1083+F22+F72+F124</f>
        <v>1156</v>
      </c>
      <c r="G73" s="7">
        <v>0.41</v>
      </c>
      <c r="H73" s="1">
        <v>50</v>
      </c>
      <c r="I73" s="1" t="s">
        <v>40</v>
      </c>
      <c r="J73" s="1">
        <v>501</v>
      </c>
      <c r="K73" s="1">
        <f>E73-J73</f>
        <v>-31</v>
      </c>
      <c r="L73" s="1"/>
      <c r="M73" s="1"/>
      <c r="N73" s="1">
        <v>500</v>
      </c>
      <c r="O73" s="1">
        <f>E73/5</f>
        <v>94</v>
      </c>
      <c r="P73" s="12"/>
      <c r="Q73" s="5"/>
      <c r="R73" s="1"/>
      <c r="S73" s="1">
        <f>(F73+N73+P73)/O73</f>
        <v>17.617021276595743</v>
      </c>
      <c r="T73" s="1">
        <f>(F73+N73)/O73</f>
        <v>17.617021276595743</v>
      </c>
      <c r="U73" s="1">
        <v>163.4</v>
      </c>
      <c r="V73" s="1">
        <v>130.6</v>
      </c>
      <c r="W73" s="1">
        <v>18.600000000000001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 t="s">
        <v>190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8" t="s">
        <v>112</v>
      </c>
      <c r="B74" s="19" t="s">
        <v>39</v>
      </c>
      <c r="C74" s="19">
        <v>-70</v>
      </c>
      <c r="D74" s="19"/>
      <c r="E74" s="33">
        <v>2</v>
      </c>
      <c r="F74" s="32">
        <v>-72</v>
      </c>
      <c r="G74" s="15">
        <v>0</v>
      </c>
      <c r="H74" s="14">
        <v>45</v>
      </c>
      <c r="I74" s="14" t="s">
        <v>37</v>
      </c>
      <c r="J74" s="14">
        <v>2</v>
      </c>
      <c r="K74" s="14">
        <f t="shared" si="11"/>
        <v>0</v>
      </c>
      <c r="L74" s="14"/>
      <c r="M74" s="14"/>
      <c r="N74" s="14"/>
      <c r="O74" s="14">
        <f t="shared" si="1"/>
        <v>0.4</v>
      </c>
      <c r="P74" s="16"/>
      <c r="Q74" s="16"/>
      <c r="R74" s="14"/>
      <c r="S74" s="14">
        <f t="shared" si="2"/>
        <v>-180</v>
      </c>
      <c r="T74" s="14">
        <f t="shared" si="3"/>
        <v>-180</v>
      </c>
      <c r="U74" s="14">
        <v>14</v>
      </c>
      <c r="V74" s="14">
        <v>2.4</v>
      </c>
      <c r="W74" s="14">
        <v>80.2</v>
      </c>
      <c r="X74" s="14">
        <v>118.6</v>
      </c>
      <c r="Y74" s="14">
        <v>102.6</v>
      </c>
      <c r="Z74" s="14">
        <v>97</v>
      </c>
      <c r="AA74" s="14">
        <v>81.2</v>
      </c>
      <c r="AB74" s="14">
        <v>96</v>
      </c>
      <c r="AC74" s="14">
        <v>84.8</v>
      </c>
      <c r="AD74" s="14">
        <v>71.400000000000006</v>
      </c>
      <c r="AE74" s="17" t="s">
        <v>113</v>
      </c>
      <c r="AF74" s="14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ht="15.75" thickBot="1" x14ac:dyDescent="0.3">
      <c r="A75" s="21" t="s">
        <v>167</v>
      </c>
      <c r="B75" s="22" t="s">
        <v>39</v>
      </c>
      <c r="C75" s="22">
        <v>763</v>
      </c>
      <c r="D75" s="22">
        <v>600</v>
      </c>
      <c r="E75" s="29">
        <f>473+E29+E74</f>
        <v>481</v>
      </c>
      <c r="F75" s="30">
        <f>854+F29+F74</f>
        <v>776</v>
      </c>
      <c r="G75" s="7">
        <v>0.41</v>
      </c>
      <c r="H75" s="1">
        <v>50</v>
      </c>
      <c r="I75" s="1" t="s">
        <v>40</v>
      </c>
      <c r="J75" s="1">
        <v>480.3</v>
      </c>
      <c r="K75" s="1">
        <f>E75-J75</f>
        <v>0.69999999999998863</v>
      </c>
      <c r="L75" s="1"/>
      <c r="M75" s="1"/>
      <c r="N75" s="1">
        <v>200</v>
      </c>
      <c r="O75" s="1">
        <f>E75/5</f>
        <v>96.2</v>
      </c>
      <c r="P75" s="12">
        <v>400</v>
      </c>
      <c r="Q75" s="5"/>
      <c r="R75" s="1"/>
      <c r="S75" s="1">
        <f>(F75+N75+P75)/O75</f>
        <v>14.303534303534303</v>
      </c>
      <c r="T75" s="1">
        <f>(F75+N75)/O75</f>
        <v>10.145530145530145</v>
      </c>
      <c r="U75" s="1">
        <v>104.2</v>
      </c>
      <c r="V75" s="1">
        <v>112.4</v>
      </c>
      <c r="W75" s="1">
        <v>14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 t="s">
        <v>195</v>
      </c>
      <c r="AF75" s="1">
        <f>G75*P75</f>
        <v>164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4" t="s">
        <v>114</v>
      </c>
      <c r="B76" s="14" t="s">
        <v>39</v>
      </c>
      <c r="C76" s="14"/>
      <c r="D76" s="14"/>
      <c r="E76" s="28">
        <v>1</v>
      </c>
      <c r="F76" s="28">
        <v>-1</v>
      </c>
      <c r="G76" s="15">
        <v>0</v>
      </c>
      <c r="H76" s="14" t="e">
        <v>#N/A</v>
      </c>
      <c r="I76" s="14" t="s">
        <v>37</v>
      </c>
      <c r="J76" s="14">
        <v>1</v>
      </c>
      <c r="K76" s="14">
        <f t="shared" si="11"/>
        <v>0</v>
      </c>
      <c r="L76" s="14"/>
      <c r="M76" s="14"/>
      <c r="N76" s="14"/>
      <c r="O76" s="14">
        <f t="shared" si="1"/>
        <v>0.2</v>
      </c>
      <c r="P76" s="16"/>
      <c r="Q76" s="16"/>
      <c r="R76" s="14"/>
      <c r="S76" s="14">
        <f t="shared" si="2"/>
        <v>-5</v>
      </c>
      <c r="T76" s="14">
        <f t="shared" si="3"/>
        <v>-5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 t="s">
        <v>193</v>
      </c>
      <c r="AF76" s="14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115</v>
      </c>
      <c r="B77" s="1" t="s">
        <v>39</v>
      </c>
      <c r="C77" s="1">
        <v>67</v>
      </c>
      <c r="D77" s="1">
        <v>70</v>
      </c>
      <c r="E77" s="1">
        <v>52</v>
      </c>
      <c r="F77" s="1">
        <v>80</v>
      </c>
      <c r="G77" s="7">
        <v>0.4</v>
      </c>
      <c r="H77" s="1">
        <v>30</v>
      </c>
      <c r="I77" s="1" t="s">
        <v>40</v>
      </c>
      <c r="J77" s="1">
        <v>56</v>
      </c>
      <c r="K77" s="1">
        <f t="shared" si="11"/>
        <v>-4</v>
      </c>
      <c r="L77" s="1"/>
      <c r="M77" s="1"/>
      <c r="N77" s="1"/>
      <c r="O77" s="1">
        <f t="shared" si="1"/>
        <v>10.4</v>
      </c>
      <c r="P77" s="5">
        <f t="shared" ref="P77:P87" si="16">14*O77-N77-F77</f>
        <v>65.599999999999994</v>
      </c>
      <c r="Q77" s="5"/>
      <c r="R77" s="1"/>
      <c r="S77" s="1">
        <f t="shared" si="2"/>
        <v>13.999999999999998</v>
      </c>
      <c r="T77" s="1">
        <f t="shared" si="3"/>
        <v>7.6923076923076916</v>
      </c>
      <c r="U77" s="1">
        <v>8.8000000000000007</v>
      </c>
      <c r="V77" s="1">
        <v>11.6</v>
      </c>
      <c r="W77" s="1">
        <v>11.6</v>
      </c>
      <c r="X77" s="1">
        <v>9.6</v>
      </c>
      <c r="Y77" s="1">
        <v>14</v>
      </c>
      <c r="Z77" s="1">
        <v>11</v>
      </c>
      <c r="AA77" s="1">
        <v>11.6</v>
      </c>
      <c r="AB77" s="1">
        <v>16.2</v>
      </c>
      <c r="AC77" s="1">
        <v>13.8</v>
      </c>
      <c r="AD77" s="1">
        <v>7.8</v>
      </c>
      <c r="AE77" s="1"/>
      <c r="AF77" s="1">
        <f t="shared" ref="AF77:AF85" si="17">G77*P77</f>
        <v>26.24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116</v>
      </c>
      <c r="B78" s="1" t="s">
        <v>36</v>
      </c>
      <c r="C78" s="1"/>
      <c r="D78" s="1">
        <v>8.2460000000000004</v>
      </c>
      <c r="E78" s="1"/>
      <c r="F78" s="1">
        <v>8.2460000000000004</v>
      </c>
      <c r="G78" s="7">
        <v>1</v>
      </c>
      <c r="H78" s="1">
        <v>30</v>
      </c>
      <c r="I78" s="1" t="s">
        <v>40</v>
      </c>
      <c r="J78" s="1"/>
      <c r="K78" s="1">
        <f t="shared" si="11"/>
        <v>0</v>
      </c>
      <c r="L78" s="1"/>
      <c r="M78" s="1"/>
      <c r="N78" s="1"/>
      <c r="O78" s="1">
        <f t="shared" si="1"/>
        <v>0</v>
      </c>
      <c r="P78" s="5">
        <v>4</v>
      </c>
      <c r="Q78" s="5"/>
      <c r="R78" s="1"/>
      <c r="S78" s="1" t="e">
        <f t="shared" si="2"/>
        <v>#DIV/0!</v>
      </c>
      <c r="T78" s="1" t="e">
        <f t="shared" si="3"/>
        <v>#DIV/0!</v>
      </c>
      <c r="U78" s="1">
        <v>0</v>
      </c>
      <c r="V78" s="1">
        <v>0</v>
      </c>
      <c r="W78" s="1">
        <v>1.0648</v>
      </c>
      <c r="X78" s="1">
        <v>0</v>
      </c>
      <c r="Y78" s="1">
        <v>0.61880000000000002</v>
      </c>
      <c r="Z78" s="1">
        <v>0.40100000000000002</v>
      </c>
      <c r="AA78" s="1">
        <v>0</v>
      </c>
      <c r="AB78" s="1">
        <v>1.4728000000000001</v>
      </c>
      <c r="AC78" s="1">
        <v>0.85640000000000005</v>
      </c>
      <c r="AD78" s="1">
        <v>0.64379999999999993</v>
      </c>
      <c r="AE78" s="1" t="s">
        <v>117</v>
      </c>
      <c r="AF78" s="1">
        <f t="shared" si="17"/>
        <v>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118</v>
      </c>
      <c r="B79" s="1" t="s">
        <v>39</v>
      </c>
      <c r="C79" s="1">
        <v>90.912000000000006</v>
      </c>
      <c r="D79" s="1">
        <v>153.08799999999999</v>
      </c>
      <c r="E79" s="28">
        <f>51+E76</f>
        <v>52</v>
      </c>
      <c r="F79" s="28">
        <f>189+F76</f>
        <v>188</v>
      </c>
      <c r="G79" s="7">
        <v>0.41</v>
      </c>
      <c r="H79" s="1">
        <v>45</v>
      </c>
      <c r="I79" s="1" t="s">
        <v>40</v>
      </c>
      <c r="J79" s="1">
        <v>54</v>
      </c>
      <c r="K79" s="1">
        <f t="shared" ref="K79:K115" si="18">E79-J79</f>
        <v>-2</v>
      </c>
      <c r="L79" s="1"/>
      <c r="M79" s="1"/>
      <c r="N79" s="1"/>
      <c r="O79" s="1">
        <f t="shared" si="1"/>
        <v>10.4</v>
      </c>
      <c r="P79" s="5"/>
      <c r="Q79" s="5"/>
      <c r="R79" s="1"/>
      <c r="S79" s="1">
        <f t="shared" si="2"/>
        <v>18.076923076923077</v>
      </c>
      <c r="T79" s="1">
        <f t="shared" si="3"/>
        <v>18.076923076923077</v>
      </c>
      <c r="U79" s="1">
        <v>17.217600000000001</v>
      </c>
      <c r="V79" s="1">
        <v>18.2</v>
      </c>
      <c r="W79" s="1">
        <v>18.399999999999999</v>
      </c>
      <c r="X79" s="1">
        <v>21</v>
      </c>
      <c r="Y79" s="1">
        <v>15.2</v>
      </c>
      <c r="Z79" s="1">
        <v>12.2</v>
      </c>
      <c r="AA79" s="1">
        <v>13.6</v>
      </c>
      <c r="AB79" s="1">
        <v>11.4</v>
      </c>
      <c r="AC79" s="1">
        <v>7.4</v>
      </c>
      <c r="AD79" s="1">
        <v>8</v>
      </c>
      <c r="AE79" s="37" t="s">
        <v>207</v>
      </c>
      <c r="AF79" s="1">
        <f t="shared" si="17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119</v>
      </c>
      <c r="B80" s="1" t="s">
        <v>36</v>
      </c>
      <c r="C80" s="1">
        <v>6.4349999999999996</v>
      </c>
      <c r="D80" s="1">
        <v>12.927</v>
      </c>
      <c r="E80" s="1"/>
      <c r="F80" s="1">
        <v>15.077</v>
      </c>
      <c r="G80" s="7">
        <v>1</v>
      </c>
      <c r="H80" s="1">
        <v>45</v>
      </c>
      <c r="I80" s="1" t="s">
        <v>40</v>
      </c>
      <c r="J80" s="1"/>
      <c r="K80" s="1">
        <f t="shared" si="18"/>
        <v>0</v>
      </c>
      <c r="L80" s="1"/>
      <c r="M80" s="1"/>
      <c r="N80" s="1"/>
      <c r="O80" s="1">
        <f t="shared" ref="O80:O125" si="19">E80/5</f>
        <v>0</v>
      </c>
      <c r="P80" s="5"/>
      <c r="Q80" s="5"/>
      <c r="R80" s="1"/>
      <c r="S80" s="1" t="e">
        <f t="shared" ref="S80:S125" si="20">(F80+N80+P80)/O80</f>
        <v>#DIV/0!</v>
      </c>
      <c r="T80" s="1" t="e">
        <f t="shared" ref="T80:T125" si="21">(F80+N80)/O80</f>
        <v>#DIV/0!</v>
      </c>
      <c r="U80" s="1">
        <v>1.2851999999999999</v>
      </c>
      <c r="V80" s="1">
        <v>0</v>
      </c>
      <c r="W80" s="1">
        <v>0.73899999999999999</v>
      </c>
      <c r="X80" s="1">
        <v>0.21340000000000001</v>
      </c>
      <c r="Y80" s="1">
        <v>0.31180000000000002</v>
      </c>
      <c r="Z80" s="1">
        <v>0.40300000000000002</v>
      </c>
      <c r="AA80" s="1">
        <v>0.30059999999999998</v>
      </c>
      <c r="AB80" s="1">
        <v>0</v>
      </c>
      <c r="AC80" s="1">
        <v>0</v>
      </c>
      <c r="AD80" s="1">
        <v>-0.374</v>
      </c>
      <c r="AE80" s="37" t="s">
        <v>209</v>
      </c>
      <c r="AF80" s="1">
        <f t="shared" si="1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120</v>
      </c>
      <c r="B81" s="1" t="s">
        <v>39</v>
      </c>
      <c r="C81" s="1">
        <v>991</v>
      </c>
      <c r="D81" s="1">
        <v>3000</v>
      </c>
      <c r="E81" s="1">
        <v>311</v>
      </c>
      <c r="F81" s="1">
        <v>3642</v>
      </c>
      <c r="G81" s="7">
        <v>0.36</v>
      </c>
      <c r="H81" s="1">
        <v>45</v>
      </c>
      <c r="I81" s="1" t="s">
        <v>121</v>
      </c>
      <c r="J81" s="1">
        <v>319</v>
      </c>
      <c r="K81" s="1">
        <f t="shared" si="18"/>
        <v>-8</v>
      </c>
      <c r="L81" s="1"/>
      <c r="M81" s="1"/>
      <c r="N81" s="1"/>
      <c r="O81" s="1">
        <f t="shared" si="19"/>
        <v>62.2</v>
      </c>
      <c r="P81" s="5"/>
      <c r="Q81" s="5"/>
      <c r="R81" s="1"/>
      <c r="S81" s="1">
        <f t="shared" si="20"/>
        <v>58.553054662379417</v>
      </c>
      <c r="T81" s="1">
        <f t="shared" si="21"/>
        <v>58.553054662379417</v>
      </c>
      <c r="U81" s="1">
        <v>88.4</v>
      </c>
      <c r="V81" s="1">
        <v>92.2</v>
      </c>
      <c r="W81" s="1">
        <v>77</v>
      </c>
      <c r="X81" s="1">
        <v>81</v>
      </c>
      <c r="Y81" s="1">
        <v>80.2</v>
      </c>
      <c r="Z81" s="1">
        <v>76.599999999999994</v>
      </c>
      <c r="AA81" s="1">
        <v>64.400000000000006</v>
      </c>
      <c r="AB81" s="1">
        <v>90.6</v>
      </c>
      <c r="AC81" s="1">
        <v>74.2</v>
      </c>
      <c r="AD81" s="1">
        <v>51</v>
      </c>
      <c r="AE81" s="37" t="s">
        <v>97</v>
      </c>
      <c r="AF81" s="1">
        <f t="shared" si="1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122</v>
      </c>
      <c r="B82" s="1" t="s">
        <v>36</v>
      </c>
      <c r="C82" s="1">
        <v>25.946000000000002</v>
      </c>
      <c r="D82" s="1">
        <v>47.341999999999999</v>
      </c>
      <c r="E82" s="1">
        <v>5.3710000000000004</v>
      </c>
      <c r="F82" s="1">
        <v>63.518999999999998</v>
      </c>
      <c r="G82" s="7">
        <v>1</v>
      </c>
      <c r="H82" s="1">
        <v>45</v>
      </c>
      <c r="I82" s="1" t="s">
        <v>40</v>
      </c>
      <c r="J82" s="1">
        <v>5</v>
      </c>
      <c r="K82" s="1">
        <f t="shared" si="18"/>
        <v>0.37100000000000044</v>
      </c>
      <c r="L82" s="1"/>
      <c r="M82" s="1"/>
      <c r="N82" s="1"/>
      <c r="O82" s="1">
        <f t="shared" si="19"/>
        <v>1.0742</v>
      </c>
      <c r="P82" s="5"/>
      <c r="Q82" s="5"/>
      <c r="R82" s="1"/>
      <c r="S82" s="1">
        <f t="shared" si="20"/>
        <v>59.131446657978024</v>
      </c>
      <c r="T82" s="1">
        <f t="shared" si="21"/>
        <v>59.131446657978024</v>
      </c>
      <c r="U82" s="1">
        <v>4.8026</v>
      </c>
      <c r="V82" s="1">
        <v>4.3963999999999999</v>
      </c>
      <c r="W82" s="1">
        <v>4.4283999999999999</v>
      </c>
      <c r="X82" s="1">
        <v>3.9664000000000001</v>
      </c>
      <c r="Y82" s="1">
        <v>2.9018000000000002</v>
      </c>
      <c r="Z82" s="1">
        <v>2.0706000000000002</v>
      </c>
      <c r="AA82" s="1">
        <v>1.6861999999999999</v>
      </c>
      <c r="AB82" s="1">
        <v>4.6898</v>
      </c>
      <c r="AC82" s="1">
        <v>2.7658</v>
      </c>
      <c r="AD82" s="1">
        <v>0.70199999999999996</v>
      </c>
      <c r="AE82" s="31" t="s">
        <v>43</v>
      </c>
      <c r="AF82" s="1">
        <f t="shared" si="17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123</v>
      </c>
      <c r="B83" s="1" t="s">
        <v>39</v>
      </c>
      <c r="C83" s="1">
        <v>154</v>
      </c>
      <c r="D83" s="1">
        <v>270</v>
      </c>
      <c r="E83" s="1">
        <v>125</v>
      </c>
      <c r="F83" s="1">
        <v>287</v>
      </c>
      <c r="G83" s="7">
        <v>0.41</v>
      </c>
      <c r="H83" s="1">
        <v>45</v>
      </c>
      <c r="I83" s="1" t="s">
        <v>40</v>
      </c>
      <c r="J83" s="1">
        <v>130</v>
      </c>
      <c r="K83" s="1">
        <f t="shared" si="18"/>
        <v>-5</v>
      </c>
      <c r="L83" s="1"/>
      <c r="M83" s="1"/>
      <c r="N83" s="1">
        <v>50</v>
      </c>
      <c r="O83" s="1">
        <f t="shared" si="19"/>
        <v>25</v>
      </c>
      <c r="P83" s="5">
        <f t="shared" si="16"/>
        <v>13</v>
      </c>
      <c r="Q83" s="5"/>
      <c r="R83" s="1"/>
      <c r="S83" s="1">
        <f t="shared" si="20"/>
        <v>14</v>
      </c>
      <c r="T83" s="1">
        <f t="shared" si="21"/>
        <v>13.48</v>
      </c>
      <c r="U83" s="1">
        <v>32.799999999999997</v>
      </c>
      <c r="V83" s="1">
        <v>32.799999999999997</v>
      </c>
      <c r="W83" s="1">
        <v>30.2</v>
      </c>
      <c r="X83" s="1">
        <v>42.4</v>
      </c>
      <c r="Y83" s="1">
        <v>30</v>
      </c>
      <c r="Z83" s="1">
        <v>31.6</v>
      </c>
      <c r="AA83" s="1">
        <v>20</v>
      </c>
      <c r="AB83" s="1">
        <v>40.799999999999997</v>
      </c>
      <c r="AC83" s="1">
        <v>31</v>
      </c>
      <c r="AD83" s="1">
        <v>23.8</v>
      </c>
      <c r="AE83" s="1" t="s">
        <v>41</v>
      </c>
      <c r="AF83" s="1">
        <f t="shared" si="17"/>
        <v>5.33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124</v>
      </c>
      <c r="B84" s="1" t="s">
        <v>39</v>
      </c>
      <c r="C84" s="1">
        <v>130</v>
      </c>
      <c r="D84" s="1">
        <v>168</v>
      </c>
      <c r="E84" s="1">
        <v>83</v>
      </c>
      <c r="F84" s="1">
        <v>208</v>
      </c>
      <c r="G84" s="7">
        <v>0.41</v>
      </c>
      <c r="H84" s="1">
        <v>45</v>
      </c>
      <c r="I84" s="1" t="s">
        <v>40</v>
      </c>
      <c r="J84" s="1">
        <v>83</v>
      </c>
      <c r="K84" s="1">
        <f t="shared" si="18"/>
        <v>0</v>
      </c>
      <c r="L84" s="1"/>
      <c r="M84" s="1"/>
      <c r="N84" s="1"/>
      <c r="O84" s="1">
        <f t="shared" si="19"/>
        <v>16.600000000000001</v>
      </c>
      <c r="P84" s="5">
        <f t="shared" si="16"/>
        <v>24.400000000000034</v>
      </c>
      <c r="Q84" s="5"/>
      <c r="R84" s="1"/>
      <c r="S84" s="1">
        <f t="shared" si="20"/>
        <v>14</v>
      </c>
      <c r="T84" s="1">
        <f t="shared" si="21"/>
        <v>12.53012048192771</v>
      </c>
      <c r="U84" s="1">
        <v>21.4</v>
      </c>
      <c r="V84" s="1">
        <v>22.4</v>
      </c>
      <c r="W84" s="1">
        <v>19.399999999999999</v>
      </c>
      <c r="X84" s="1">
        <v>40.4</v>
      </c>
      <c r="Y84" s="1">
        <v>20</v>
      </c>
      <c r="Z84" s="1">
        <v>28.2</v>
      </c>
      <c r="AA84" s="1">
        <v>20</v>
      </c>
      <c r="AB84" s="1">
        <v>36</v>
      </c>
      <c r="AC84" s="1">
        <v>23.2</v>
      </c>
      <c r="AD84" s="1">
        <v>15.2</v>
      </c>
      <c r="AE84" s="1" t="s">
        <v>41</v>
      </c>
      <c r="AF84" s="1">
        <f t="shared" si="17"/>
        <v>10.004000000000014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ht="15.75" thickBot="1" x14ac:dyDescent="0.3">
      <c r="A85" s="1" t="s">
        <v>125</v>
      </c>
      <c r="B85" s="1" t="s">
        <v>39</v>
      </c>
      <c r="C85" s="1">
        <v>190</v>
      </c>
      <c r="D85" s="1">
        <v>208</v>
      </c>
      <c r="E85" s="1">
        <v>126</v>
      </c>
      <c r="F85" s="1">
        <v>233</v>
      </c>
      <c r="G85" s="7">
        <v>0.28000000000000003</v>
      </c>
      <c r="H85" s="1">
        <v>45</v>
      </c>
      <c r="I85" s="1" t="s">
        <v>40</v>
      </c>
      <c r="J85" s="1">
        <v>128</v>
      </c>
      <c r="K85" s="1">
        <f t="shared" si="18"/>
        <v>-2</v>
      </c>
      <c r="L85" s="1"/>
      <c r="M85" s="1"/>
      <c r="N85" s="1"/>
      <c r="O85" s="1">
        <f t="shared" si="19"/>
        <v>25.2</v>
      </c>
      <c r="P85" s="5">
        <f t="shared" si="16"/>
        <v>119.80000000000001</v>
      </c>
      <c r="Q85" s="5"/>
      <c r="R85" s="1"/>
      <c r="S85" s="1">
        <f t="shared" si="20"/>
        <v>14</v>
      </c>
      <c r="T85" s="1">
        <f t="shared" si="21"/>
        <v>9.2460317460317469</v>
      </c>
      <c r="U85" s="1">
        <v>25</v>
      </c>
      <c r="V85" s="1">
        <v>30.8</v>
      </c>
      <c r="W85" s="1">
        <v>31</v>
      </c>
      <c r="X85" s="1">
        <v>31.4</v>
      </c>
      <c r="Y85" s="1">
        <v>30.2</v>
      </c>
      <c r="Z85" s="1">
        <v>28.4</v>
      </c>
      <c r="AA85" s="1">
        <v>26.8</v>
      </c>
      <c r="AB85" s="1">
        <v>35.200000000000003</v>
      </c>
      <c r="AC85" s="1">
        <v>32.4</v>
      </c>
      <c r="AD85" s="1">
        <v>24.8</v>
      </c>
      <c r="AE85" s="1" t="s">
        <v>126</v>
      </c>
      <c r="AF85" s="1">
        <f t="shared" si="17"/>
        <v>33.544000000000004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8" t="s">
        <v>127</v>
      </c>
      <c r="B86" s="19" t="s">
        <v>39</v>
      </c>
      <c r="C86" s="19">
        <v>-56</v>
      </c>
      <c r="D86" s="19">
        <v>59</v>
      </c>
      <c r="E86" s="33">
        <v>5</v>
      </c>
      <c r="F86" s="32">
        <v>-2</v>
      </c>
      <c r="G86" s="15">
        <v>0</v>
      </c>
      <c r="H86" s="14">
        <v>45</v>
      </c>
      <c r="I86" s="14" t="s">
        <v>37</v>
      </c>
      <c r="J86" s="14">
        <v>5</v>
      </c>
      <c r="K86" s="14">
        <f t="shared" si="18"/>
        <v>0</v>
      </c>
      <c r="L86" s="14"/>
      <c r="M86" s="14"/>
      <c r="N86" s="14"/>
      <c r="O86" s="14">
        <f t="shared" si="19"/>
        <v>1</v>
      </c>
      <c r="P86" s="16"/>
      <c r="Q86" s="16"/>
      <c r="R86" s="14"/>
      <c r="S86" s="14">
        <f t="shared" si="20"/>
        <v>-2</v>
      </c>
      <c r="T86" s="14">
        <f t="shared" si="21"/>
        <v>-2</v>
      </c>
      <c r="U86" s="14">
        <v>12.2</v>
      </c>
      <c r="V86" s="14">
        <v>6.4</v>
      </c>
      <c r="W86" s="14">
        <v>68.8</v>
      </c>
      <c r="X86" s="14">
        <v>147</v>
      </c>
      <c r="Y86" s="14">
        <v>131</v>
      </c>
      <c r="Z86" s="14">
        <v>120.6</v>
      </c>
      <c r="AA86" s="14">
        <v>119.6</v>
      </c>
      <c r="AB86" s="14">
        <v>129.4</v>
      </c>
      <c r="AC86" s="14">
        <v>121.6</v>
      </c>
      <c r="AD86" s="14">
        <v>106</v>
      </c>
      <c r="AE86" s="17" t="s">
        <v>128</v>
      </c>
      <c r="AF86" s="14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ht="15.75" thickBot="1" x14ac:dyDescent="0.3">
      <c r="A87" s="21" t="s">
        <v>165</v>
      </c>
      <c r="B87" s="22" t="s">
        <v>39</v>
      </c>
      <c r="C87" s="22">
        <v>829</v>
      </c>
      <c r="D87" s="22">
        <v>370</v>
      </c>
      <c r="E87" s="29">
        <f>464+E86</f>
        <v>469</v>
      </c>
      <c r="F87" s="30">
        <f>590+F86</f>
        <v>588</v>
      </c>
      <c r="G87" s="7">
        <v>0.4</v>
      </c>
      <c r="H87" s="1">
        <v>50</v>
      </c>
      <c r="I87" s="1" t="s">
        <v>40</v>
      </c>
      <c r="J87" s="1">
        <v>472</v>
      </c>
      <c r="K87" s="1">
        <f>E87-J87</f>
        <v>-3</v>
      </c>
      <c r="L87" s="1"/>
      <c r="M87" s="1"/>
      <c r="N87" s="1">
        <v>400</v>
      </c>
      <c r="O87" s="1">
        <f>E87/5</f>
        <v>93.8</v>
      </c>
      <c r="P87" s="5">
        <f t="shared" si="16"/>
        <v>325.20000000000005</v>
      </c>
      <c r="Q87" s="5"/>
      <c r="R87" s="1"/>
      <c r="S87" s="1">
        <f>(F87+N87+P87)/O87</f>
        <v>14.000000000000002</v>
      </c>
      <c r="T87" s="1">
        <f>(F87+N87)/O87</f>
        <v>10.533049040511727</v>
      </c>
      <c r="U87" s="1">
        <v>104.6</v>
      </c>
      <c r="V87" s="1">
        <v>81.588400000000007</v>
      </c>
      <c r="W87" s="1">
        <v>37.4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166</v>
      </c>
      <c r="AF87" s="1">
        <f t="shared" ref="AF87:AF98" si="22">G87*P87</f>
        <v>130.08000000000001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ht="15.75" thickBot="1" x14ac:dyDescent="0.3">
      <c r="A88" s="1" t="s">
        <v>129</v>
      </c>
      <c r="B88" s="1" t="s">
        <v>39</v>
      </c>
      <c r="C88" s="1">
        <v>17</v>
      </c>
      <c r="D88" s="1">
        <v>96</v>
      </c>
      <c r="E88" s="1">
        <v>63</v>
      </c>
      <c r="F88" s="1">
        <v>49</v>
      </c>
      <c r="G88" s="7">
        <v>0.33</v>
      </c>
      <c r="H88" s="1" t="e">
        <v>#N/A</v>
      </c>
      <c r="I88" s="1" t="s">
        <v>40</v>
      </c>
      <c r="J88" s="1">
        <v>107</v>
      </c>
      <c r="K88" s="1">
        <f t="shared" si="18"/>
        <v>-44</v>
      </c>
      <c r="L88" s="1"/>
      <c r="M88" s="1"/>
      <c r="N88" s="1"/>
      <c r="O88" s="1">
        <f t="shared" si="19"/>
        <v>12.6</v>
      </c>
      <c r="P88" s="5">
        <f>13*O88-N88-F88</f>
        <v>114.79999999999998</v>
      </c>
      <c r="Q88" s="5"/>
      <c r="R88" s="1"/>
      <c r="S88" s="1">
        <f t="shared" si="20"/>
        <v>12.999999999999998</v>
      </c>
      <c r="T88" s="1">
        <f t="shared" si="21"/>
        <v>3.8888888888888888</v>
      </c>
      <c r="U88" s="1">
        <v>0.6</v>
      </c>
      <c r="V88" s="1">
        <v>8.1999999999999993</v>
      </c>
      <c r="W88" s="1">
        <v>1.6</v>
      </c>
      <c r="X88" s="1">
        <v>4.8</v>
      </c>
      <c r="Y88" s="1">
        <v>3.8</v>
      </c>
      <c r="Z88" s="1">
        <v>4.5999999999999996</v>
      </c>
      <c r="AA88" s="1">
        <v>5.6</v>
      </c>
      <c r="AB88" s="1">
        <v>3.6</v>
      </c>
      <c r="AC88" s="1">
        <v>6.2</v>
      </c>
      <c r="AD88" s="1">
        <v>7</v>
      </c>
      <c r="AE88" s="37" t="s">
        <v>68</v>
      </c>
      <c r="AF88" s="1">
        <f t="shared" si="22"/>
        <v>37.883999999999993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45" t="s">
        <v>130</v>
      </c>
      <c r="B89" s="46" t="s">
        <v>36</v>
      </c>
      <c r="C89" s="46">
        <v>17.815000000000001</v>
      </c>
      <c r="D89" s="46">
        <v>5.2610000000000001</v>
      </c>
      <c r="E89" s="46">
        <v>2.653</v>
      </c>
      <c r="F89" s="47">
        <v>20.422999999999998</v>
      </c>
      <c r="G89" s="40">
        <v>0</v>
      </c>
      <c r="H89" s="39">
        <v>45</v>
      </c>
      <c r="I89" s="39" t="s">
        <v>37</v>
      </c>
      <c r="J89" s="39">
        <v>2.8</v>
      </c>
      <c r="K89" s="39">
        <f t="shared" si="18"/>
        <v>-0.1469999999999998</v>
      </c>
      <c r="L89" s="39"/>
      <c r="M89" s="39"/>
      <c r="N89" s="39"/>
      <c r="O89" s="39">
        <f t="shared" si="19"/>
        <v>0.53059999999999996</v>
      </c>
      <c r="P89" s="41"/>
      <c r="Q89" s="41"/>
      <c r="R89" s="39"/>
      <c r="S89" s="39">
        <f t="shared" si="20"/>
        <v>38.49038823972861</v>
      </c>
      <c r="T89" s="39">
        <f t="shared" si="21"/>
        <v>38.49038823972861</v>
      </c>
      <c r="U89" s="39">
        <v>1.722</v>
      </c>
      <c r="V89" s="39">
        <v>0.91859999999999997</v>
      </c>
      <c r="W89" s="39">
        <v>3.2557999999999998</v>
      </c>
      <c r="X89" s="39">
        <v>0.79279999999999995</v>
      </c>
      <c r="Y89" s="39">
        <v>0.52180000000000004</v>
      </c>
      <c r="Z89" s="39">
        <v>2.4832000000000001</v>
      </c>
      <c r="AA89" s="39">
        <v>1.0491999999999999</v>
      </c>
      <c r="AB89" s="39">
        <v>3.1558000000000002</v>
      </c>
      <c r="AC89" s="39">
        <v>2.3672</v>
      </c>
      <c r="AD89" s="39">
        <v>0.39300000000000002</v>
      </c>
      <c r="AE89" s="37" t="s">
        <v>221</v>
      </c>
      <c r="AF89" s="39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ht="15.75" thickBot="1" x14ac:dyDescent="0.3">
      <c r="A90" s="48" t="s">
        <v>216</v>
      </c>
      <c r="B90" s="49" t="s">
        <v>36</v>
      </c>
      <c r="C90" s="49"/>
      <c r="D90" s="49"/>
      <c r="E90" s="49"/>
      <c r="F90" s="50"/>
      <c r="G90" s="43">
        <v>1</v>
      </c>
      <c r="H90" s="42"/>
      <c r="I90" s="42" t="s">
        <v>40</v>
      </c>
      <c r="J90" s="42"/>
      <c r="K90" s="42"/>
      <c r="L90" s="42"/>
      <c r="M90" s="42"/>
      <c r="N90" s="42"/>
      <c r="O90" s="42">
        <f t="shared" si="19"/>
        <v>0</v>
      </c>
      <c r="P90" s="44"/>
      <c r="Q90" s="44"/>
      <c r="R90" s="42"/>
      <c r="S90" s="42" t="e">
        <f t="shared" ref="S90" si="23">(F90+N90+P90)/O90</f>
        <v>#DIV/0!</v>
      </c>
      <c r="T90" s="42" t="e">
        <f t="shared" ref="T90" si="24">(F90+N90)/O90</f>
        <v>#DIV/0!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 t="s">
        <v>220</v>
      </c>
      <c r="AF90" s="42">
        <f t="shared" si="2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131</v>
      </c>
      <c r="B91" s="1" t="s">
        <v>39</v>
      </c>
      <c r="C91" s="1">
        <v>123</v>
      </c>
      <c r="D91" s="1">
        <v>48</v>
      </c>
      <c r="E91" s="1">
        <v>75</v>
      </c>
      <c r="F91" s="1">
        <v>89</v>
      </c>
      <c r="G91" s="7">
        <v>0.33</v>
      </c>
      <c r="H91" s="1">
        <v>45</v>
      </c>
      <c r="I91" s="1" t="s">
        <v>40</v>
      </c>
      <c r="J91" s="1">
        <v>76</v>
      </c>
      <c r="K91" s="1">
        <f t="shared" si="18"/>
        <v>-1</v>
      </c>
      <c r="L91" s="1"/>
      <c r="M91" s="1"/>
      <c r="N91" s="1"/>
      <c r="O91" s="1">
        <f t="shared" si="19"/>
        <v>15</v>
      </c>
      <c r="P91" s="5">
        <f t="shared" ref="P91:P93" si="25">14*O91-N91-F91</f>
        <v>121</v>
      </c>
      <c r="Q91" s="5"/>
      <c r="R91" s="1"/>
      <c r="S91" s="1">
        <f t="shared" si="20"/>
        <v>14</v>
      </c>
      <c r="T91" s="1">
        <f t="shared" si="21"/>
        <v>5.9333333333333336</v>
      </c>
      <c r="U91" s="1">
        <v>8.8000000000000007</v>
      </c>
      <c r="V91" s="1">
        <v>13</v>
      </c>
      <c r="W91" s="1">
        <v>20.6</v>
      </c>
      <c r="X91" s="1">
        <v>21.2</v>
      </c>
      <c r="Y91" s="1">
        <v>18</v>
      </c>
      <c r="Z91" s="1">
        <v>20</v>
      </c>
      <c r="AA91" s="1">
        <v>16.8</v>
      </c>
      <c r="AB91" s="1">
        <v>45</v>
      </c>
      <c r="AC91" s="1">
        <v>40.4</v>
      </c>
      <c r="AD91" s="1">
        <v>21</v>
      </c>
      <c r="AE91" s="1" t="s">
        <v>41</v>
      </c>
      <c r="AF91" s="1">
        <f t="shared" si="22"/>
        <v>39.93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132</v>
      </c>
      <c r="B92" s="1" t="s">
        <v>36</v>
      </c>
      <c r="C92" s="1">
        <v>7.1269999999999998</v>
      </c>
      <c r="D92" s="1"/>
      <c r="E92" s="1">
        <v>1.33</v>
      </c>
      <c r="F92" s="1">
        <v>5.7969999999999997</v>
      </c>
      <c r="G92" s="7">
        <v>1</v>
      </c>
      <c r="H92" s="1">
        <v>45</v>
      </c>
      <c r="I92" s="1" t="s">
        <v>40</v>
      </c>
      <c r="J92" s="1">
        <v>1.6</v>
      </c>
      <c r="K92" s="1">
        <f t="shared" si="18"/>
        <v>-0.27</v>
      </c>
      <c r="L92" s="1"/>
      <c r="M92" s="1"/>
      <c r="N92" s="1"/>
      <c r="O92" s="1">
        <f t="shared" si="19"/>
        <v>0.26600000000000001</v>
      </c>
      <c r="P92" s="5"/>
      <c r="Q92" s="5"/>
      <c r="R92" s="1"/>
      <c r="S92" s="1">
        <f t="shared" si="20"/>
        <v>21.793233082706763</v>
      </c>
      <c r="T92" s="1">
        <f t="shared" si="21"/>
        <v>21.793233082706763</v>
      </c>
      <c r="U92" s="1">
        <v>0.26340000000000002</v>
      </c>
      <c r="V92" s="1">
        <v>0.3962</v>
      </c>
      <c r="W92" s="1">
        <v>0.39340000000000003</v>
      </c>
      <c r="X92" s="1">
        <v>0.52259999999999995</v>
      </c>
      <c r="Y92" s="1">
        <v>0.26200000000000001</v>
      </c>
      <c r="Z92" s="1">
        <v>0.78499999999999992</v>
      </c>
      <c r="AA92" s="1">
        <v>0.13020000000000001</v>
      </c>
      <c r="AB92" s="1">
        <v>0.1308</v>
      </c>
      <c r="AC92" s="1">
        <v>0.92479999999999996</v>
      </c>
      <c r="AD92" s="1">
        <v>1.9798</v>
      </c>
      <c r="AE92" s="1" t="s">
        <v>133</v>
      </c>
      <c r="AF92" s="1">
        <f t="shared" si="2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ht="15.75" thickBot="1" x14ac:dyDescent="0.3">
      <c r="A93" s="1" t="s">
        <v>134</v>
      </c>
      <c r="B93" s="1" t="s">
        <v>39</v>
      </c>
      <c r="C93" s="1"/>
      <c r="D93" s="1">
        <v>608</v>
      </c>
      <c r="E93" s="1">
        <v>261</v>
      </c>
      <c r="F93" s="1">
        <v>346</v>
      </c>
      <c r="G93" s="7">
        <v>0.33</v>
      </c>
      <c r="H93" s="1">
        <v>45</v>
      </c>
      <c r="I93" s="1" t="s">
        <v>40</v>
      </c>
      <c r="J93" s="1">
        <v>323</v>
      </c>
      <c r="K93" s="1">
        <f t="shared" si="18"/>
        <v>-62</v>
      </c>
      <c r="L93" s="1"/>
      <c r="M93" s="1"/>
      <c r="N93" s="1">
        <v>130</v>
      </c>
      <c r="O93" s="1">
        <f t="shared" si="19"/>
        <v>52.2</v>
      </c>
      <c r="P93" s="5">
        <f t="shared" si="25"/>
        <v>254.80000000000007</v>
      </c>
      <c r="Q93" s="5"/>
      <c r="R93" s="1"/>
      <c r="S93" s="1">
        <f t="shared" si="20"/>
        <v>14</v>
      </c>
      <c r="T93" s="1">
        <f t="shared" si="21"/>
        <v>9.118773946360152</v>
      </c>
      <c r="U93" s="1">
        <v>52.2</v>
      </c>
      <c r="V93" s="1">
        <v>60.2</v>
      </c>
      <c r="W93" s="1">
        <v>47.4</v>
      </c>
      <c r="X93" s="1">
        <v>51.2</v>
      </c>
      <c r="Y93" s="1">
        <v>47.6</v>
      </c>
      <c r="Z93" s="1">
        <v>22.8</v>
      </c>
      <c r="AA93" s="1">
        <v>48.6</v>
      </c>
      <c r="AB93" s="1">
        <v>66.599999999999994</v>
      </c>
      <c r="AC93" s="1">
        <v>51.4</v>
      </c>
      <c r="AD93" s="1">
        <v>46</v>
      </c>
      <c r="AE93" s="1" t="s">
        <v>41</v>
      </c>
      <c r="AF93" s="1">
        <f t="shared" si="22"/>
        <v>84.084000000000032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45" t="s">
        <v>135</v>
      </c>
      <c r="B94" s="46" t="s">
        <v>36</v>
      </c>
      <c r="C94" s="46">
        <v>18.297999999999998</v>
      </c>
      <c r="D94" s="46">
        <v>99.427999999999997</v>
      </c>
      <c r="E94" s="46">
        <v>25.384</v>
      </c>
      <c r="F94" s="47">
        <v>89.709000000000003</v>
      </c>
      <c r="G94" s="40">
        <v>0</v>
      </c>
      <c r="H94" s="39">
        <v>45</v>
      </c>
      <c r="I94" s="39" t="s">
        <v>37</v>
      </c>
      <c r="J94" s="39">
        <v>25.23</v>
      </c>
      <c r="K94" s="39">
        <f t="shared" si="18"/>
        <v>0.15399999999999991</v>
      </c>
      <c r="L94" s="39"/>
      <c r="M94" s="39"/>
      <c r="N94" s="39"/>
      <c r="O94" s="39">
        <f t="shared" si="19"/>
        <v>5.0768000000000004</v>
      </c>
      <c r="P94" s="41"/>
      <c r="Q94" s="41"/>
      <c r="R94" s="39"/>
      <c r="S94" s="39">
        <f t="shared" si="20"/>
        <v>17.670382918373779</v>
      </c>
      <c r="T94" s="39">
        <f t="shared" si="21"/>
        <v>17.670382918373779</v>
      </c>
      <c r="U94" s="39">
        <v>4.9729999999999999</v>
      </c>
      <c r="V94" s="39">
        <v>9.6733999999999991</v>
      </c>
      <c r="W94" s="39">
        <v>4.2721999999999998</v>
      </c>
      <c r="X94" s="39">
        <v>7.7976000000000001</v>
      </c>
      <c r="Y94" s="39">
        <v>4.5148000000000001</v>
      </c>
      <c r="Z94" s="39">
        <v>6.5876000000000001</v>
      </c>
      <c r="AA94" s="39">
        <v>6.5754000000000001</v>
      </c>
      <c r="AB94" s="39">
        <v>7.2406000000000006</v>
      </c>
      <c r="AC94" s="39">
        <v>7.0486000000000004</v>
      </c>
      <c r="AD94" s="39">
        <v>10.4422</v>
      </c>
      <c r="AE94" s="37" t="s">
        <v>222</v>
      </c>
      <c r="AF94" s="39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ht="15.75" thickBot="1" x14ac:dyDescent="0.3">
      <c r="A95" s="48" t="s">
        <v>215</v>
      </c>
      <c r="B95" s="49" t="s">
        <v>36</v>
      </c>
      <c r="C95" s="49"/>
      <c r="D95" s="49"/>
      <c r="E95" s="49"/>
      <c r="F95" s="50"/>
      <c r="G95" s="43">
        <v>1</v>
      </c>
      <c r="H95" s="42"/>
      <c r="I95" s="42" t="s">
        <v>40</v>
      </c>
      <c r="J95" s="42"/>
      <c r="K95" s="42"/>
      <c r="L95" s="42"/>
      <c r="M95" s="42"/>
      <c r="N95" s="42"/>
      <c r="O95" s="42">
        <f t="shared" ref="O95" si="26">E95/5</f>
        <v>0</v>
      </c>
      <c r="P95" s="44"/>
      <c r="Q95" s="44"/>
      <c r="R95" s="42"/>
      <c r="S95" s="42" t="e">
        <f t="shared" si="20"/>
        <v>#DIV/0!</v>
      </c>
      <c r="T95" s="42" t="e">
        <f t="shared" si="21"/>
        <v>#DIV/0!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52" t="s">
        <v>223</v>
      </c>
      <c r="AF95" s="42">
        <f t="shared" si="2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45" t="s">
        <v>136</v>
      </c>
      <c r="B96" s="46" t="s">
        <v>39</v>
      </c>
      <c r="C96" s="46">
        <v>45</v>
      </c>
      <c r="D96" s="46">
        <v>192</v>
      </c>
      <c r="E96" s="46">
        <v>67</v>
      </c>
      <c r="F96" s="47">
        <v>161</v>
      </c>
      <c r="G96" s="40">
        <v>0</v>
      </c>
      <c r="H96" s="39">
        <v>45</v>
      </c>
      <c r="I96" s="39" t="s">
        <v>37</v>
      </c>
      <c r="J96" s="39">
        <v>86</v>
      </c>
      <c r="K96" s="39">
        <f t="shared" si="18"/>
        <v>-19</v>
      </c>
      <c r="L96" s="39"/>
      <c r="M96" s="39"/>
      <c r="N96" s="39"/>
      <c r="O96" s="39">
        <f t="shared" si="19"/>
        <v>13.4</v>
      </c>
      <c r="P96" s="41"/>
      <c r="Q96" s="41"/>
      <c r="R96" s="39"/>
      <c r="S96" s="39">
        <f t="shared" si="20"/>
        <v>12.014925373134329</v>
      </c>
      <c r="T96" s="39">
        <f t="shared" si="21"/>
        <v>12.014925373134329</v>
      </c>
      <c r="U96" s="39">
        <v>14.2</v>
      </c>
      <c r="V96" s="39">
        <v>19.8</v>
      </c>
      <c r="W96" s="39">
        <v>14.8</v>
      </c>
      <c r="X96" s="39">
        <v>15.4</v>
      </c>
      <c r="Y96" s="39">
        <v>19.399999999999999</v>
      </c>
      <c r="Z96" s="39">
        <v>10.8</v>
      </c>
      <c r="AA96" s="39">
        <v>10.4</v>
      </c>
      <c r="AB96" s="39">
        <v>23.6</v>
      </c>
      <c r="AC96" s="39">
        <v>18.2</v>
      </c>
      <c r="AD96" s="39">
        <v>18.399999999999999</v>
      </c>
      <c r="AE96" s="51" t="s">
        <v>224</v>
      </c>
      <c r="AF96" s="39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ht="15.75" thickBot="1" x14ac:dyDescent="0.3">
      <c r="A97" s="48" t="s">
        <v>218</v>
      </c>
      <c r="B97" s="49" t="s">
        <v>39</v>
      </c>
      <c r="C97" s="49"/>
      <c r="D97" s="49"/>
      <c r="E97" s="49"/>
      <c r="F97" s="50"/>
      <c r="G97" s="43">
        <v>0.33</v>
      </c>
      <c r="H97" s="42"/>
      <c r="I97" s="42" t="s">
        <v>40</v>
      </c>
      <c r="J97" s="42"/>
      <c r="K97" s="42"/>
      <c r="L97" s="42"/>
      <c r="M97" s="42"/>
      <c r="N97" s="42"/>
      <c r="O97" s="42">
        <f t="shared" si="19"/>
        <v>0</v>
      </c>
      <c r="P97" s="44">
        <v>24</v>
      </c>
      <c r="Q97" s="44"/>
      <c r="R97" s="42"/>
      <c r="S97" s="42" t="e">
        <f t="shared" ref="S97" si="27">(F97+N97+P97)/O97</f>
        <v>#DIV/0!</v>
      </c>
      <c r="T97" s="42" t="e">
        <f t="shared" ref="T97" si="28">(F97+N97)/O97</f>
        <v>#DIV/0!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52" t="s">
        <v>225</v>
      </c>
      <c r="AF97" s="42">
        <f t="shared" ref="AF97" si="29">G97*P97</f>
        <v>7.92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45" t="s">
        <v>137</v>
      </c>
      <c r="B98" s="46" t="s">
        <v>36</v>
      </c>
      <c r="C98" s="46">
        <v>4.5679999999999996</v>
      </c>
      <c r="D98" s="46"/>
      <c r="E98" s="46"/>
      <c r="F98" s="47">
        <v>4.5679999999999996</v>
      </c>
      <c r="G98" s="40">
        <v>0</v>
      </c>
      <c r="H98" s="39">
        <v>45</v>
      </c>
      <c r="I98" s="39" t="s">
        <v>37</v>
      </c>
      <c r="J98" s="39"/>
      <c r="K98" s="39">
        <f t="shared" si="18"/>
        <v>0</v>
      </c>
      <c r="L98" s="39"/>
      <c r="M98" s="39"/>
      <c r="N98" s="39"/>
      <c r="O98" s="39">
        <f t="shared" si="19"/>
        <v>0</v>
      </c>
      <c r="P98" s="41"/>
      <c r="Q98" s="41"/>
      <c r="R98" s="39"/>
      <c r="S98" s="39" t="e">
        <f t="shared" si="20"/>
        <v>#DIV/0!</v>
      </c>
      <c r="T98" s="39" t="e">
        <f t="shared" si="21"/>
        <v>#DIV/0!</v>
      </c>
      <c r="U98" s="39">
        <v>0.17080000000000001</v>
      </c>
      <c r="V98" s="39">
        <v>0</v>
      </c>
      <c r="W98" s="39">
        <v>0.24879999999999999</v>
      </c>
      <c r="X98" s="39">
        <v>0.38119999999999998</v>
      </c>
      <c r="Y98" s="39">
        <v>0.2616</v>
      </c>
      <c r="Z98" s="39">
        <v>0.67120000000000002</v>
      </c>
      <c r="AA98" s="39">
        <v>0.13300000000000001</v>
      </c>
      <c r="AB98" s="39">
        <v>1.4081999999999999</v>
      </c>
      <c r="AC98" s="39">
        <v>1.5296000000000001</v>
      </c>
      <c r="AD98" s="39">
        <v>1.1412</v>
      </c>
      <c r="AE98" s="37" t="s">
        <v>226</v>
      </c>
      <c r="AF98" s="39">
        <f t="shared" si="2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ht="15.75" thickBot="1" x14ac:dyDescent="0.3">
      <c r="A99" s="48" t="s">
        <v>219</v>
      </c>
      <c r="B99" s="49" t="s">
        <v>36</v>
      </c>
      <c r="C99" s="49"/>
      <c r="D99" s="49"/>
      <c r="E99" s="49"/>
      <c r="F99" s="50"/>
      <c r="G99" s="43">
        <v>1</v>
      </c>
      <c r="H99" s="42"/>
      <c r="I99" s="42" t="s">
        <v>40</v>
      </c>
      <c r="J99" s="42"/>
      <c r="K99" s="42"/>
      <c r="L99" s="42"/>
      <c r="M99" s="42"/>
      <c r="N99" s="42"/>
      <c r="O99" s="42">
        <f t="shared" si="19"/>
        <v>0</v>
      </c>
      <c r="P99" s="44"/>
      <c r="Q99" s="44"/>
      <c r="R99" s="42"/>
      <c r="S99" s="42" t="e">
        <f t="shared" ref="S99" si="30">(F99+N99+P99)/O99</f>
        <v>#DIV/0!</v>
      </c>
      <c r="T99" s="42" t="e">
        <f t="shared" ref="T99" si="31">(F99+N99)/O99</f>
        <v>#DIV/0!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52" t="s">
        <v>227</v>
      </c>
      <c r="AF99" s="42">
        <f t="shared" ref="AF99" si="32">G99*P99</f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8" t="s">
        <v>138</v>
      </c>
      <c r="B100" s="19" t="s">
        <v>39</v>
      </c>
      <c r="C100" s="19"/>
      <c r="D100" s="19"/>
      <c r="E100" s="19"/>
      <c r="F100" s="32">
        <v>-1</v>
      </c>
      <c r="G100" s="15">
        <v>0</v>
      </c>
      <c r="H100" s="14">
        <v>60</v>
      </c>
      <c r="I100" s="14" t="s">
        <v>37</v>
      </c>
      <c r="J100" s="14">
        <v>42</v>
      </c>
      <c r="K100" s="14">
        <f t="shared" si="18"/>
        <v>-42</v>
      </c>
      <c r="L100" s="14"/>
      <c r="M100" s="14"/>
      <c r="N100" s="14"/>
      <c r="O100" s="14">
        <f t="shared" si="19"/>
        <v>0</v>
      </c>
      <c r="P100" s="16"/>
      <c r="Q100" s="16"/>
      <c r="R100" s="14"/>
      <c r="S100" s="14" t="e">
        <f t="shared" si="20"/>
        <v>#DIV/0!</v>
      </c>
      <c r="T100" s="14" t="e">
        <f t="shared" si="21"/>
        <v>#DIV/0!</v>
      </c>
      <c r="U100" s="14">
        <v>2.6</v>
      </c>
      <c r="V100" s="14">
        <v>13.4</v>
      </c>
      <c r="W100" s="14">
        <v>9.8000000000000007</v>
      </c>
      <c r="X100" s="14">
        <v>4.5999999999999996</v>
      </c>
      <c r="Y100" s="14">
        <v>5.8</v>
      </c>
      <c r="Z100" s="14">
        <v>0</v>
      </c>
      <c r="AA100" s="14">
        <v>5.2</v>
      </c>
      <c r="AB100" s="14">
        <v>1.4</v>
      </c>
      <c r="AC100" s="14">
        <v>0.2</v>
      </c>
      <c r="AD100" s="14">
        <v>2</v>
      </c>
      <c r="AE100" s="17" t="s">
        <v>139</v>
      </c>
      <c r="AF100" s="14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ht="15.75" thickBot="1" x14ac:dyDescent="0.3">
      <c r="A101" s="21" t="s">
        <v>173</v>
      </c>
      <c r="B101" s="22" t="s">
        <v>39</v>
      </c>
      <c r="C101" s="22">
        <v>24</v>
      </c>
      <c r="D101" s="22">
        <v>112</v>
      </c>
      <c r="E101" s="22">
        <v>22</v>
      </c>
      <c r="F101" s="30">
        <f>113+F100</f>
        <v>112</v>
      </c>
      <c r="G101" s="7">
        <v>0.4</v>
      </c>
      <c r="H101" s="1">
        <v>60</v>
      </c>
      <c r="I101" s="1" t="s">
        <v>40</v>
      </c>
      <c r="J101" s="1">
        <v>22</v>
      </c>
      <c r="K101" s="1">
        <f>E101-J101</f>
        <v>0</v>
      </c>
      <c r="L101" s="1"/>
      <c r="M101" s="1"/>
      <c r="N101" s="1"/>
      <c r="O101" s="1">
        <f>E101/5</f>
        <v>4.4000000000000004</v>
      </c>
      <c r="P101" s="12"/>
      <c r="Q101" s="5"/>
      <c r="R101" s="1"/>
      <c r="S101" s="1">
        <f>(F101+N101+P101)/O101</f>
        <v>25.454545454545453</v>
      </c>
      <c r="T101" s="1">
        <f>(F101+N101)/O101</f>
        <v>25.454545454545453</v>
      </c>
      <c r="U101" s="1">
        <v>0.2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174</v>
      </c>
      <c r="AF101" s="1">
        <f t="shared" ref="AF101:AF109" si="33">G101*P101</f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45" t="s">
        <v>140</v>
      </c>
      <c r="B102" s="46" t="s">
        <v>39</v>
      </c>
      <c r="C102" s="46">
        <v>13</v>
      </c>
      <c r="D102" s="46"/>
      <c r="E102" s="46">
        <v>11</v>
      </c>
      <c r="F102" s="47">
        <v>2</v>
      </c>
      <c r="G102" s="40">
        <v>0</v>
      </c>
      <c r="H102" s="39">
        <v>45</v>
      </c>
      <c r="I102" s="39" t="s">
        <v>37</v>
      </c>
      <c r="J102" s="39">
        <v>10.3</v>
      </c>
      <c r="K102" s="39">
        <f t="shared" si="18"/>
        <v>0.69999999999999929</v>
      </c>
      <c r="L102" s="39"/>
      <c r="M102" s="39"/>
      <c r="N102" s="39"/>
      <c r="O102" s="39">
        <f t="shared" si="19"/>
        <v>2.2000000000000002</v>
      </c>
      <c r="P102" s="41"/>
      <c r="Q102" s="41"/>
      <c r="R102" s="39"/>
      <c r="S102" s="39">
        <f t="shared" si="20"/>
        <v>0.90909090909090906</v>
      </c>
      <c r="T102" s="39">
        <f t="shared" si="21"/>
        <v>0.90909090909090906</v>
      </c>
      <c r="U102" s="39">
        <v>0.6</v>
      </c>
      <c r="V102" s="39">
        <v>0.4</v>
      </c>
      <c r="W102" s="39">
        <v>-0.2</v>
      </c>
      <c r="X102" s="39">
        <v>0.4</v>
      </c>
      <c r="Y102" s="39">
        <v>3</v>
      </c>
      <c r="Z102" s="39">
        <v>1.4</v>
      </c>
      <c r="AA102" s="39">
        <v>2.9319999999999999</v>
      </c>
      <c r="AB102" s="39">
        <v>3.4</v>
      </c>
      <c r="AC102" s="39">
        <v>2.6</v>
      </c>
      <c r="AD102" s="39">
        <v>3</v>
      </c>
      <c r="AE102" s="51" t="s">
        <v>228</v>
      </c>
      <c r="AF102" s="39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ht="15.75" thickBot="1" x14ac:dyDescent="0.3">
      <c r="A103" s="48" t="s">
        <v>214</v>
      </c>
      <c r="B103" s="49" t="s">
        <v>39</v>
      </c>
      <c r="C103" s="49"/>
      <c r="D103" s="49"/>
      <c r="E103" s="49"/>
      <c r="F103" s="50"/>
      <c r="G103" s="43">
        <v>0.84</v>
      </c>
      <c r="H103" s="42"/>
      <c r="I103" s="42" t="s">
        <v>40</v>
      </c>
      <c r="J103" s="42"/>
      <c r="K103" s="42"/>
      <c r="L103" s="42"/>
      <c r="M103" s="42"/>
      <c r="N103" s="42"/>
      <c r="O103" s="42">
        <f t="shared" si="19"/>
        <v>0</v>
      </c>
      <c r="P103" s="44">
        <v>20</v>
      </c>
      <c r="Q103" s="44"/>
      <c r="R103" s="42"/>
      <c r="S103" s="42" t="e">
        <f t="shared" ref="S103" si="34">(F103+N103+P103)/O103</f>
        <v>#DIV/0!</v>
      </c>
      <c r="T103" s="42" t="e">
        <f t="shared" ref="T103" si="35">(F103+N103)/O103</f>
        <v>#DIV/0!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52" t="s">
        <v>229</v>
      </c>
      <c r="AF103" s="42">
        <f t="shared" si="33"/>
        <v>16.8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45" t="s">
        <v>141</v>
      </c>
      <c r="B104" s="46" t="s">
        <v>39</v>
      </c>
      <c r="C104" s="46">
        <v>18</v>
      </c>
      <c r="D104" s="46"/>
      <c r="E104" s="46">
        <v>6</v>
      </c>
      <c r="F104" s="47">
        <v>10</v>
      </c>
      <c r="G104" s="40">
        <v>0</v>
      </c>
      <c r="H104" s="39">
        <v>45</v>
      </c>
      <c r="I104" s="39" t="s">
        <v>37</v>
      </c>
      <c r="J104" s="39">
        <v>6</v>
      </c>
      <c r="K104" s="39">
        <f t="shared" si="18"/>
        <v>0</v>
      </c>
      <c r="L104" s="39"/>
      <c r="M104" s="39"/>
      <c r="N104" s="39"/>
      <c r="O104" s="39">
        <f t="shared" si="19"/>
        <v>1.2</v>
      </c>
      <c r="P104" s="41"/>
      <c r="Q104" s="41"/>
      <c r="R104" s="39"/>
      <c r="S104" s="39">
        <f t="shared" si="20"/>
        <v>8.3333333333333339</v>
      </c>
      <c r="T104" s="39">
        <f t="shared" si="21"/>
        <v>8.3333333333333339</v>
      </c>
      <c r="U104" s="39">
        <v>1.4</v>
      </c>
      <c r="V104" s="39">
        <v>1.8</v>
      </c>
      <c r="W104" s="39">
        <v>1.8</v>
      </c>
      <c r="X104" s="39">
        <v>1.8</v>
      </c>
      <c r="Y104" s="39">
        <v>1</v>
      </c>
      <c r="Z104" s="39">
        <v>0.4</v>
      </c>
      <c r="AA104" s="39">
        <v>2.2000000000000002</v>
      </c>
      <c r="AB104" s="39">
        <v>4.4000000000000004</v>
      </c>
      <c r="AC104" s="39">
        <v>4.5999999999999996</v>
      </c>
      <c r="AD104" s="39">
        <v>1.2</v>
      </c>
      <c r="AE104" s="51" t="s">
        <v>230</v>
      </c>
      <c r="AF104" s="39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ht="15.75" thickBot="1" x14ac:dyDescent="0.3">
      <c r="A105" s="48" t="s">
        <v>217</v>
      </c>
      <c r="B105" s="49" t="s">
        <v>39</v>
      </c>
      <c r="C105" s="49"/>
      <c r="D105" s="49"/>
      <c r="E105" s="49"/>
      <c r="F105" s="50"/>
      <c r="G105" s="43">
        <v>0.84</v>
      </c>
      <c r="H105" s="42"/>
      <c r="I105" s="42" t="s">
        <v>40</v>
      </c>
      <c r="J105" s="42"/>
      <c r="K105" s="42"/>
      <c r="L105" s="42"/>
      <c r="M105" s="42"/>
      <c r="N105" s="42"/>
      <c r="O105" s="42">
        <f t="shared" si="19"/>
        <v>0</v>
      </c>
      <c r="P105" s="44">
        <v>6</v>
      </c>
      <c r="Q105" s="44"/>
      <c r="R105" s="42"/>
      <c r="S105" s="42" t="e">
        <f t="shared" ref="S105" si="36">(F105+N105+P105)/O105</f>
        <v>#DIV/0!</v>
      </c>
      <c r="T105" s="42" t="e">
        <f t="shared" ref="T105" si="37">(F105+N105)/O105</f>
        <v>#DIV/0!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C105" s="42">
        <v>0</v>
      </c>
      <c r="AD105" s="42">
        <v>0</v>
      </c>
      <c r="AE105" s="52" t="s">
        <v>231</v>
      </c>
      <c r="AF105" s="42">
        <f t="shared" si="33"/>
        <v>5.04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142</v>
      </c>
      <c r="B106" s="1" t="s">
        <v>39</v>
      </c>
      <c r="C106" s="1">
        <v>80</v>
      </c>
      <c r="D106" s="1">
        <v>24</v>
      </c>
      <c r="E106" s="1">
        <v>36</v>
      </c>
      <c r="F106" s="1">
        <v>61</v>
      </c>
      <c r="G106" s="7">
        <v>0.33</v>
      </c>
      <c r="H106" s="1">
        <v>45</v>
      </c>
      <c r="I106" s="1" t="s">
        <v>40</v>
      </c>
      <c r="J106" s="1">
        <v>39</v>
      </c>
      <c r="K106" s="1">
        <f t="shared" si="18"/>
        <v>-3</v>
      </c>
      <c r="L106" s="1"/>
      <c r="M106" s="1"/>
      <c r="N106" s="1"/>
      <c r="O106" s="1">
        <f t="shared" si="19"/>
        <v>7.2</v>
      </c>
      <c r="P106" s="5">
        <f t="shared" ref="P104:P107" si="38">14*O106-N106-F106</f>
        <v>39.799999999999997</v>
      </c>
      <c r="Q106" s="5"/>
      <c r="R106" s="1"/>
      <c r="S106" s="1">
        <f t="shared" si="20"/>
        <v>14</v>
      </c>
      <c r="T106" s="1">
        <f t="shared" si="21"/>
        <v>8.4722222222222214</v>
      </c>
      <c r="U106" s="1">
        <v>6.4</v>
      </c>
      <c r="V106" s="1">
        <v>8.1999999999999993</v>
      </c>
      <c r="W106" s="1">
        <v>11.6</v>
      </c>
      <c r="X106" s="1">
        <v>8.8000000000000007</v>
      </c>
      <c r="Y106" s="1">
        <v>7.4</v>
      </c>
      <c r="Z106" s="1">
        <v>14.2</v>
      </c>
      <c r="AA106" s="1">
        <v>2.2000000000000002</v>
      </c>
      <c r="AB106" s="1">
        <v>29.2</v>
      </c>
      <c r="AC106" s="1">
        <v>25.6</v>
      </c>
      <c r="AD106" s="1">
        <v>12</v>
      </c>
      <c r="AE106" s="1"/>
      <c r="AF106" s="1">
        <f t="shared" si="33"/>
        <v>13.134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143</v>
      </c>
      <c r="B107" s="1" t="s">
        <v>39</v>
      </c>
      <c r="C107" s="1">
        <v>66</v>
      </c>
      <c r="D107" s="1"/>
      <c r="E107" s="1">
        <v>21</v>
      </c>
      <c r="F107" s="1">
        <v>40</v>
      </c>
      <c r="G107" s="7">
        <v>0.36</v>
      </c>
      <c r="H107" s="1">
        <v>45</v>
      </c>
      <c r="I107" s="1" t="s">
        <v>40</v>
      </c>
      <c r="J107" s="1">
        <v>21</v>
      </c>
      <c r="K107" s="1">
        <f t="shared" si="18"/>
        <v>0</v>
      </c>
      <c r="L107" s="1"/>
      <c r="M107" s="1"/>
      <c r="N107" s="1"/>
      <c r="O107" s="1">
        <f t="shared" si="19"/>
        <v>4.2</v>
      </c>
      <c r="P107" s="5">
        <f t="shared" si="38"/>
        <v>18.800000000000004</v>
      </c>
      <c r="Q107" s="5"/>
      <c r="R107" s="1"/>
      <c r="S107" s="1">
        <f t="shared" si="20"/>
        <v>14</v>
      </c>
      <c r="T107" s="1">
        <f t="shared" si="21"/>
        <v>9.5238095238095237</v>
      </c>
      <c r="U107" s="1">
        <v>2.2000000000000002</v>
      </c>
      <c r="V107" s="1">
        <v>3</v>
      </c>
      <c r="W107" s="1">
        <v>7.6</v>
      </c>
      <c r="X107" s="1">
        <v>4</v>
      </c>
      <c r="Y107" s="1">
        <v>4</v>
      </c>
      <c r="Z107" s="1">
        <v>5.6</v>
      </c>
      <c r="AA107" s="1">
        <v>8.1999999999999993</v>
      </c>
      <c r="AB107" s="1">
        <v>8.6</v>
      </c>
      <c r="AC107" s="1">
        <v>11</v>
      </c>
      <c r="AD107" s="1">
        <v>8.4</v>
      </c>
      <c r="AE107" s="1"/>
      <c r="AF107" s="1">
        <f t="shared" si="33"/>
        <v>6.7680000000000016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144</v>
      </c>
      <c r="B108" s="1" t="s">
        <v>36</v>
      </c>
      <c r="C108" s="1">
        <v>566.702</v>
      </c>
      <c r="D108" s="1">
        <v>303.54599999999999</v>
      </c>
      <c r="E108" s="1">
        <v>201.452</v>
      </c>
      <c r="F108" s="1">
        <v>616.45100000000002</v>
      </c>
      <c r="G108" s="7">
        <v>1</v>
      </c>
      <c r="H108" s="1">
        <v>45</v>
      </c>
      <c r="I108" s="1" t="s">
        <v>58</v>
      </c>
      <c r="J108" s="1">
        <v>218.79300000000001</v>
      </c>
      <c r="K108" s="1">
        <f t="shared" si="18"/>
        <v>-17.341000000000008</v>
      </c>
      <c r="L108" s="1"/>
      <c r="M108" s="1"/>
      <c r="N108" s="1">
        <v>60</v>
      </c>
      <c r="O108" s="1">
        <f t="shared" si="19"/>
        <v>40.290399999999998</v>
      </c>
      <c r="P108" s="5"/>
      <c r="Q108" s="5"/>
      <c r="R108" s="1"/>
      <c r="S108" s="1">
        <f t="shared" si="20"/>
        <v>16.789384071639894</v>
      </c>
      <c r="T108" s="1">
        <f t="shared" si="21"/>
        <v>16.789384071639894</v>
      </c>
      <c r="U108" s="1">
        <v>56.943199999999997</v>
      </c>
      <c r="V108" s="1">
        <v>72.028400000000005</v>
      </c>
      <c r="W108" s="1">
        <v>75.804999999999993</v>
      </c>
      <c r="X108" s="1">
        <v>64.875599999999991</v>
      </c>
      <c r="Y108" s="1">
        <v>63.785799999999988</v>
      </c>
      <c r="Z108" s="1">
        <v>64.779399999999995</v>
      </c>
      <c r="AA108" s="1">
        <v>66.256799999999998</v>
      </c>
      <c r="AB108" s="1">
        <v>52.640200000000007</v>
      </c>
      <c r="AC108" s="1">
        <v>61.096200000000003</v>
      </c>
      <c r="AD108" s="1">
        <v>65.889800000000008</v>
      </c>
      <c r="AE108" s="37" t="s">
        <v>68</v>
      </c>
      <c r="AF108" s="1">
        <f t="shared" si="33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145</v>
      </c>
      <c r="B109" s="1" t="s">
        <v>39</v>
      </c>
      <c r="C109" s="1"/>
      <c r="D109" s="1">
        <v>40</v>
      </c>
      <c r="E109" s="1">
        <v>6</v>
      </c>
      <c r="F109" s="1">
        <v>34</v>
      </c>
      <c r="G109" s="7">
        <v>0.1</v>
      </c>
      <c r="H109" s="1">
        <v>60</v>
      </c>
      <c r="I109" s="1" t="s">
        <v>40</v>
      </c>
      <c r="J109" s="1">
        <v>7</v>
      </c>
      <c r="K109" s="1">
        <f t="shared" si="18"/>
        <v>-1</v>
      </c>
      <c r="L109" s="1"/>
      <c r="M109" s="1"/>
      <c r="N109" s="1"/>
      <c r="O109" s="1">
        <f t="shared" si="19"/>
        <v>1.2</v>
      </c>
      <c r="P109" s="5"/>
      <c r="Q109" s="5"/>
      <c r="R109" s="1"/>
      <c r="S109" s="1">
        <f t="shared" si="20"/>
        <v>28.333333333333336</v>
      </c>
      <c r="T109" s="1">
        <f t="shared" si="21"/>
        <v>28.333333333333336</v>
      </c>
      <c r="U109" s="1">
        <v>3</v>
      </c>
      <c r="V109" s="1">
        <v>3.8</v>
      </c>
      <c r="W109" s="1">
        <v>2.8</v>
      </c>
      <c r="X109" s="1">
        <v>2.8</v>
      </c>
      <c r="Y109" s="1">
        <v>3.4</v>
      </c>
      <c r="Z109" s="1">
        <v>2.2000000000000002</v>
      </c>
      <c r="AA109" s="1">
        <v>5.6</v>
      </c>
      <c r="AB109" s="1">
        <v>6.4</v>
      </c>
      <c r="AC109" s="1">
        <v>3.8</v>
      </c>
      <c r="AD109" s="1">
        <v>5.4</v>
      </c>
      <c r="AE109" s="1"/>
      <c r="AF109" s="1">
        <f t="shared" si="33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4" t="s">
        <v>146</v>
      </c>
      <c r="B110" s="14" t="s">
        <v>39</v>
      </c>
      <c r="C110" s="14"/>
      <c r="D110" s="14"/>
      <c r="E110" s="14">
        <v>1</v>
      </c>
      <c r="F110" s="14">
        <v>-1</v>
      </c>
      <c r="G110" s="15">
        <v>0</v>
      </c>
      <c r="H110" s="14">
        <v>45</v>
      </c>
      <c r="I110" s="14" t="s">
        <v>37</v>
      </c>
      <c r="J110" s="14">
        <v>9</v>
      </c>
      <c r="K110" s="14">
        <f t="shared" si="18"/>
        <v>-8</v>
      </c>
      <c r="L110" s="14"/>
      <c r="M110" s="14"/>
      <c r="N110" s="14"/>
      <c r="O110" s="14">
        <f t="shared" si="19"/>
        <v>0.2</v>
      </c>
      <c r="P110" s="16"/>
      <c r="Q110" s="16"/>
      <c r="R110" s="14"/>
      <c r="S110" s="14">
        <f t="shared" si="20"/>
        <v>-5</v>
      </c>
      <c r="T110" s="14">
        <f t="shared" si="21"/>
        <v>-5</v>
      </c>
      <c r="U110" s="14">
        <v>0</v>
      </c>
      <c r="V110" s="14">
        <v>0.6</v>
      </c>
      <c r="W110" s="14">
        <v>11.2</v>
      </c>
      <c r="X110" s="14">
        <v>32</v>
      </c>
      <c r="Y110" s="14">
        <v>18</v>
      </c>
      <c r="Z110" s="14">
        <v>24.8</v>
      </c>
      <c r="AA110" s="14">
        <v>18.600000000000001</v>
      </c>
      <c r="AB110" s="14">
        <v>15.6</v>
      </c>
      <c r="AC110" s="14">
        <v>15.8</v>
      </c>
      <c r="AD110" s="14">
        <v>15.2</v>
      </c>
      <c r="AE110" s="14" t="s">
        <v>147</v>
      </c>
      <c r="AF110" s="14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148</v>
      </c>
      <c r="B111" s="1" t="s">
        <v>36</v>
      </c>
      <c r="C111" s="1"/>
      <c r="D111" s="1">
        <v>241.143</v>
      </c>
      <c r="E111" s="1">
        <v>38.475000000000001</v>
      </c>
      <c r="F111" s="1">
        <v>202.66800000000001</v>
      </c>
      <c r="G111" s="7">
        <v>1</v>
      </c>
      <c r="H111" s="1">
        <v>60</v>
      </c>
      <c r="I111" s="1" t="s">
        <v>40</v>
      </c>
      <c r="J111" s="1">
        <v>46.5</v>
      </c>
      <c r="K111" s="1">
        <f t="shared" si="18"/>
        <v>-8.0249999999999986</v>
      </c>
      <c r="L111" s="1"/>
      <c r="M111" s="1"/>
      <c r="N111" s="1"/>
      <c r="O111" s="1">
        <f t="shared" si="19"/>
        <v>7.6950000000000003</v>
      </c>
      <c r="P111" s="5">
        <v>20</v>
      </c>
      <c r="Q111" s="5"/>
      <c r="R111" s="1"/>
      <c r="S111" s="1">
        <f t="shared" si="20"/>
        <v>28.936712150747237</v>
      </c>
      <c r="T111" s="1">
        <f t="shared" si="21"/>
        <v>26.337621832358675</v>
      </c>
      <c r="U111" s="1">
        <v>18.744</v>
      </c>
      <c r="V111" s="1">
        <v>26.446200000000001</v>
      </c>
      <c r="W111" s="1">
        <v>15.414</v>
      </c>
      <c r="X111" s="1">
        <v>15.329800000000001</v>
      </c>
      <c r="Y111" s="1">
        <v>18.7348</v>
      </c>
      <c r="Z111" s="1">
        <v>19.561199999999999</v>
      </c>
      <c r="AA111" s="1">
        <v>16.462199999999999</v>
      </c>
      <c r="AB111" s="1">
        <v>20.7272</v>
      </c>
      <c r="AC111" s="1">
        <v>17.270600000000002</v>
      </c>
      <c r="AD111" s="1">
        <v>14.163</v>
      </c>
      <c r="AE111" s="1"/>
      <c r="AF111" s="1">
        <f>G111*P111</f>
        <v>20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149</v>
      </c>
      <c r="B112" s="1" t="s">
        <v>36</v>
      </c>
      <c r="C112" s="1">
        <v>9.8109999999999999</v>
      </c>
      <c r="D112" s="1">
        <v>39.131999999999998</v>
      </c>
      <c r="E112" s="1">
        <v>23.562999999999999</v>
      </c>
      <c r="F112" s="1">
        <v>25.38</v>
      </c>
      <c r="G112" s="7">
        <v>1</v>
      </c>
      <c r="H112" s="1">
        <v>60</v>
      </c>
      <c r="I112" s="1" t="s">
        <v>40</v>
      </c>
      <c r="J112" s="1">
        <v>25</v>
      </c>
      <c r="K112" s="1">
        <f t="shared" si="18"/>
        <v>-1.4370000000000012</v>
      </c>
      <c r="L112" s="1"/>
      <c r="M112" s="1"/>
      <c r="N112" s="1"/>
      <c r="O112" s="1">
        <f t="shared" si="19"/>
        <v>4.7126000000000001</v>
      </c>
      <c r="P112" s="5">
        <f t="shared" ref="P112" si="39">14*O112-N112-F112</f>
        <v>40.596400000000003</v>
      </c>
      <c r="Q112" s="5"/>
      <c r="R112" s="1"/>
      <c r="S112" s="1">
        <f t="shared" si="20"/>
        <v>14</v>
      </c>
      <c r="T112" s="1">
        <f t="shared" si="21"/>
        <v>5.3855621100878492</v>
      </c>
      <c r="U112" s="1">
        <v>2.3532000000000002</v>
      </c>
      <c r="V112" s="1">
        <v>4.7286000000000001</v>
      </c>
      <c r="W112" s="1">
        <v>3.0112000000000001</v>
      </c>
      <c r="X112" s="1">
        <v>3.1497999999999999</v>
      </c>
      <c r="Y112" s="1">
        <v>2.3441999999999998</v>
      </c>
      <c r="Z112" s="1">
        <v>6.6836000000000002</v>
      </c>
      <c r="AA112" s="1">
        <v>3.4607999999999999</v>
      </c>
      <c r="AB112" s="1">
        <v>2.0661999999999998</v>
      </c>
      <c r="AC112" s="1">
        <v>4.0655999999999999</v>
      </c>
      <c r="AD112" s="1">
        <v>6.0038</v>
      </c>
      <c r="AE112" s="1"/>
      <c r="AF112" s="1">
        <f>G112*P112</f>
        <v>40.596400000000003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150</v>
      </c>
      <c r="B113" s="1" t="s">
        <v>36</v>
      </c>
      <c r="C113" s="1">
        <v>12.015000000000001</v>
      </c>
      <c r="D113" s="1">
        <v>90.063999999999993</v>
      </c>
      <c r="E113" s="1">
        <v>22.547999999999998</v>
      </c>
      <c r="F113" s="1">
        <v>67.516000000000005</v>
      </c>
      <c r="G113" s="7">
        <v>1</v>
      </c>
      <c r="H113" s="1">
        <v>60</v>
      </c>
      <c r="I113" s="1" t="s">
        <v>46</v>
      </c>
      <c r="J113" s="1">
        <v>26.6</v>
      </c>
      <c r="K113" s="1">
        <f t="shared" si="18"/>
        <v>-4.0520000000000032</v>
      </c>
      <c r="L113" s="1"/>
      <c r="M113" s="1"/>
      <c r="N113" s="1"/>
      <c r="O113" s="1">
        <f t="shared" si="19"/>
        <v>4.5095999999999998</v>
      </c>
      <c r="P113" s="5"/>
      <c r="Q113" s="5"/>
      <c r="R113" s="1"/>
      <c r="S113" s="1">
        <f t="shared" si="20"/>
        <v>14.971616107858791</v>
      </c>
      <c r="T113" s="1">
        <f t="shared" si="21"/>
        <v>14.971616107858791</v>
      </c>
      <c r="U113" s="1">
        <v>4.8095999999999997</v>
      </c>
      <c r="V113" s="1">
        <v>7.7427999999999999</v>
      </c>
      <c r="W113" s="1">
        <v>3.8982000000000001</v>
      </c>
      <c r="X113" s="1">
        <v>3.8969999999999998</v>
      </c>
      <c r="Y113" s="1">
        <v>5.1430000000000007</v>
      </c>
      <c r="Z113" s="1">
        <v>3.4272</v>
      </c>
      <c r="AA113" s="1">
        <v>3.6480000000000001</v>
      </c>
      <c r="AB113" s="1">
        <v>4.2060000000000004</v>
      </c>
      <c r="AC113" s="1">
        <v>5.1139999999999999</v>
      </c>
      <c r="AD113" s="1">
        <v>3.3079999999999998</v>
      </c>
      <c r="AE113" s="1"/>
      <c r="AF113" s="1">
        <f>G113*P113</f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ht="15.75" thickBot="1" x14ac:dyDescent="0.3">
      <c r="A114" s="1" t="s">
        <v>153</v>
      </c>
      <c r="B114" s="1" t="s">
        <v>39</v>
      </c>
      <c r="C114" s="1"/>
      <c r="D114" s="1">
        <v>32</v>
      </c>
      <c r="E114" s="1">
        <v>8</v>
      </c>
      <c r="F114" s="1">
        <v>24</v>
      </c>
      <c r="G114" s="7">
        <v>0.33</v>
      </c>
      <c r="H114" s="1" t="e">
        <v>#N/A</v>
      </c>
      <c r="I114" s="1" t="s">
        <v>40</v>
      </c>
      <c r="J114" s="1">
        <v>9</v>
      </c>
      <c r="K114" s="1">
        <f t="shared" si="18"/>
        <v>-1</v>
      </c>
      <c r="L114" s="1"/>
      <c r="M114" s="1"/>
      <c r="N114" s="1"/>
      <c r="O114" s="1">
        <f t="shared" si="19"/>
        <v>1.6</v>
      </c>
      <c r="P114" s="5"/>
      <c r="Q114" s="5"/>
      <c r="R114" s="1"/>
      <c r="S114" s="1">
        <f t="shared" si="20"/>
        <v>15</v>
      </c>
      <c r="T114" s="1">
        <f t="shared" si="21"/>
        <v>15</v>
      </c>
      <c r="U114" s="1">
        <v>2.2000000000000002</v>
      </c>
      <c r="V114" s="1">
        <v>2.6</v>
      </c>
      <c r="W114" s="1">
        <v>1.4</v>
      </c>
      <c r="X114" s="1">
        <v>2.4</v>
      </c>
      <c r="Y114" s="1">
        <v>0.4</v>
      </c>
      <c r="Z114" s="1">
        <v>1.4</v>
      </c>
      <c r="AA114" s="1">
        <v>1</v>
      </c>
      <c r="AB114" s="1">
        <v>3.2</v>
      </c>
      <c r="AC114" s="1">
        <v>1.8</v>
      </c>
      <c r="AD114" s="1">
        <v>4.4000000000000004</v>
      </c>
      <c r="AE114" s="1"/>
      <c r="AF114" s="1">
        <f>G114*P114</f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8" t="s">
        <v>154</v>
      </c>
      <c r="B115" s="19" t="s">
        <v>36</v>
      </c>
      <c r="C115" s="19"/>
      <c r="D115" s="19"/>
      <c r="E115" s="33">
        <v>1.5569999999999999</v>
      </c>
      <c r="F115" s="32">
        <v>-1.5569999999999999</v>
      </c>
      <c r="G115" s="15">
        <v>0</v>
      </c>
      <c r="H115" s="14">
        <v>45</v>
      </c>
      <c r="I115" s="14" t="s">
        <v>37</v>
      </c>
      <c r="J115" s="14">
        <v>1.5</v>
      </c>
      <c r="K115" s="14">
        <f t="shared" si="18"/>
        <v>5.699999999999994E-2</v>
      </c>
      <c r="L115" s="14"/>
      <c r="M115" s="14"/>
      <c r="N115" s="14"/>
      <c r="O115" s="14">
        <f t="shared" si="19"/>
        <v>0.31140000000000001</v>
      </c>
      <c r="P115" s="16"/>
      <c r="Q115" s="16"/>
      <c r="R115" s="14"/>
      <c r="S115" s="14">
        <f t="shared" si="20"/>
        <v>-5</v>
      </c>
      <c r="T115" s="14">
        <f t="shared" si="21"/>
        <v>-5</v>
      </c>
      <c r="U115" s="14">
        <v>0.30740000000000001</v>
      </c>
      <c r="V115" s="14">
        <v>2.5314000000000001</v>
      </c>
      <c r="W115" s="14">
        <v>3.4188000000000001</v>
      </c>
      <c r="X115" s="14">
        <v>24.761199999999999</v>
      </c>
      <c r="Y115" s="14">
        <v>13.9214</v>
      </c>
      <c r="Z115" s="14">
        <v>19.506599999999999</v>
      </c>
      <c r="AA115" s="14">
        <v>16.177399999999999</v>
      </c>
      <c r="AB115" s="14">
        <v>23.0214</v>
      </c>
      <c r="AC115" s="14">
        <v>22.878</v>
      </c>
      <c r="AD115" s="14">
        <v>13.0776</v>
      </c>
      <c r="AE115" s="17" t="s">
        <v>155</v>
      </c>
      <c r="AF115" s="14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ht="15.75" thickBot="1" x14ac:dyDescent="0.3">
      <c r="A116" s="21" t="s">
        <v>163</v>
      </c>
      <c r="B116" s="22" t="s">
        <v>36</v>
      </c>
      <c r="C116" s="22">
        <v>62.238999999999997</v>
      </c>
      <c r="D116" s="22">
        <v>331.93400000000003</v>
      </c>
      <c r="E116" s="29">
        <f>77.975+E115</f>
        <v>79.531999999999996</v>
      </c>
      <c r="F116" s="30">
        <f>303.839+F115</f>
        <v>302.28199999999998</v>
      </c>
      <c r="G116" s="7">
        <v>1</v>
      </c>
      <c r="H116" s="1">
        <v>50</v>
      </c>
      <c r="I116" s="1" t="s">
        <v>40</v>
      </c>
      <c r="J116" s="1">
        <v>84.5</v>
      </c>
      <c r="K116" s="1">
        <f>E116-J116</f>
        <v>-4.9680000000000035</v>
      </c>
      <c r="L116" s="1"/>
      <c r="M116" s="1"/>
      <c r="N116" s="1">
        <v>80</v>
      </c>
      <c r="O116" s="1">
        <f>E116/5</f>
        <v>15.9064</v>
      </c>
      <c r="P116" s="12"/>
      <c r="Q116" s="5"/>
      <c r="R116" s="1"/>
      <c r="S116" s="1">
        <f>(F116+N116+P116)/O116</f>
        <v>24.033219333098625</v>
      </c>
      <c r="T116" s="1">
        <f>(F116+N116)/O116</f>
        <v>24.033219333098625</v>
      </c>
      <c r="U116" s="1">
        <v>31.477</v>
      </c>
      <c r="V116" s="1">
        <v>31.719799999999999</v>
      </c>
      <c r="W116" s="1">
        <v>0.63019999999999998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 t="s">
        <v>164</v>
      </c>
      <c r="AF116" s="1">
        <f>G116*P116</f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8" t="s">
        <v>156</v>
      </c>
      <c r="B117" s="19" t="s">
        <v>36</v>
      </c>
      <c r="C117" s="19"/>
      <c r="D117" s="19"/>
      <c r="E117" s="33">
        <v>1.528</v>
      </c>
      <c r="F117" s="32">
        <v>-1.528</v>
      </c>
      <c r="G117" s="15">
        <v>0</v>
      </c>
      <c r="H117" s="14">
        <v>45</v>
      </c>
      <c r="I117" s="14" t="s">
        <v>37</v>
      </c>
      <c r="J117" s="14">
        <v>1.5</v>
      </c>
      <c r="K117" s="14">
        <f t="shared" ref="K117:K125" si="40">E117-J117</f>
        <v>2.8000000000000025E-2</v>
      </c>
      <c r="L117" s="14"/>
      <c r="M117" s="14"/>
      <c r="N117" s="14"/>
      <c r="O117" s="14">
        <f t="shared" si="19"/>
        <v>0.30559999999999998</v>
      </c>
      <c r="P117" s="16"/>
      <c r="Q117" s="16"/>
      <c r="R117" s="14"/>
      <c r="S117" s="14">
        <f t="shared" si="20"/>
        <v>-5</v>
      </c>
      <c r="T117" s="14">
        <f t="shared" si="21"/>
        <v>-5</v>
      </c>
      <c r="U117" s="14">
        <v>2.1947999999999999</v>
      </c>
      <c r="V117" s="14">
        <v>14.8864</v>
      </c>
      <c r="W117" s="14">
        <v>40.418999999999997</v>
      </c>
      <c r="X117" s="14">
        <v>40.229200000000013</v>
      </c>
      <c r="Y117" s="14">
        <v>126.2332</v>
      </c>
      <c r="Z117" s="14">
        <v>56.678400000000003</v>
      </c>
      <c r="AA117" s="14">
        <v>63.796799999999998</v>
      </c>
      <c r="AB117" s="14">
        <v>60.803000000000011</v>
      </c>
      <c r="AC117" s="14">
        <v>48.6252</v>
      </c>
      <c r="AD117" s="14">
        <v>51.480400000000003</v>
      </c>
      <c r="AE117" s="17" t="s">
        <v>157</v>
      </c>
      <c r="AF117" s="14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ht="15.75" thickBot="1" x14ac:dyDescent="0.3">
      <c r="A118" s="21" t="s">
        <v>160</v>
      </c>
      <c r="B118" s="22" t="s">
        <v>36</v>
      </c>
      <c r="C118" s="22">
        <v>527.08699999999999</v>
      </c>
      <c r="D118" s="22">
        <v>625.00400000000002</v>
      </c>
      <c r="E118" s="29">
        <f>190.48+E10+E117+E125</f>
        <v>236.47199999999998</v>
      </c>
      <c r="F118" s="30">
        <f>949.173+F117+F125</f>
        <v>1012.6419999999999</v>
      </c>
      <c r="G118" s="7">
        <v>1</v>
      </c>
      <c r="H118" s="1">
        <v>50</v>
      </c>
      <c r="I118" s="1" t="s">
        <v>40</v>
      </c>
      <c r="J118" s="1">
        <v>175.54</v>
      </c>
      <c r="K118" s="1">
        <f>E118-J118</f>
        <v>60.931999999999988</v>
      </c>
      <c r="L118" s="1"/>
      <c r="M118" s="1"/>
      <c r="N118" s="1"/>
      <c r="O118" s="1">
        <f>E118/5</f>
        <v>47.294399999999996</v>
      </c>
      <c r="P118" s="12"/>
      <c r="Q118" s="5"/>
      <c r="R118" s="1"/>
      <c r="S118" s="1">
        <f>(F118+N118+P118)/O118</f>
        <v>21.411456747521907</v>
      </c>
      <c r="T118" s="1">
        <f>(F118+N118)/O118</f>
        <v>21.411456747521907</v>
      </c>
      <c r="U118" s="1">
        <v>74.667000000000002</v>
      </c>
      <c r="V118" s="1">
        <v>113.40779999999999</v>
      </c>
      <c r="W118" s="1">
        <v>31.465199999999999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 t="s">
        <v>189</v>
      </c>
      <c r="AF118" s="1">
        <f t="shared" ref="AF118:AF123" si="41">G118*P118</f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 t="s">
        <v>158</v>
      </c>
      <c r="B119" s="1" t="s">
        <v>36</v>
      </c>
      <c r="C119" s="1">
        <v>77.120999999999995</v>
      </c>
      <c r="D119" s="1">
        <v>71.373000000000005</v>
      </c>
      <c r="E119" s="1">
        <v>32.222000000000001</v>
      </c>
      <c r="F119" s="1">
        <v>107.77200000000001</v>
      </c>
      <c r="G119" s="7">
        <v>1</v>
      </c>
      <c r="H119" s="1">
        <v>45</v>
      </c>
      <c r="I119" s="1" t="s">
        <v>40</v>
      </c>
      <c r="J119" s="1">
        <v>32.299999999999997</v>
      </c>
      <c r="K119" s="1">
        <f t="shared" si="40"/>
        <v>-7.799999999999585E-2</v>
      </c>
      <c r="L119" s="1"/>
      <c r="M119" s="1"/>
      <c r="N119" s="1">
        <v>22</v>
      </c>
      <c r="O119" s="1">
        <f t="shared" si="19"/>
        <v>6.4443999999999999</v>
      </c>
      <c r="P119" s="5"/>
      <c r="Q119" s="5"/>
      <c r="R119" s="1"/>
      <c r="S119" s="1">
        <f t="shared" si="20"/>
        <v>20.137173359816273</v>
      </c>
      <c r="T119" s="1">
        <f t="shared" si="21"/>
        <v>20.137173359816273</v>
      </c>
      <c r="U119" s="1">
        <v>11.127599999999999</v>
      </c>
      <c r="V119" s="1">
        <v>12.2874</v>
      </c>
      <c r="W119" s="1">
        <v>8.8306000000000004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37" t="s">
        <v>210</v>
      </c>
      <c r="AF119" s="1">
        <f t="shared" si="41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 t="s">
        <v>161</v>
      </c>
      <c r="B120" s="1" t="s">
        <v>39</v>
      </c>
      <c r="C120" s="1">
        <v>600</v>
      </c>
      <c r="D120" s="1"/>
      <c r="E120" s="1">
        <v>211</v>
      </c>
      <c r="F120" s="1">
        <v>389</v>
      </c>
      <c r="G120" s="7">
        <v>0.35</v>
      </c>
      <c r="H120" s="1">
        <v>50</v>
      </c>
      <c r="I120" s="1" t="s">
        <v>40</v>
      </c>
      <c r="J120" s="1">
        <v>223</v>
      </c>
      <c r="K120" s="1">
        <f t="shared" si="40"/>
        <v>-12</v>
      </c>
      <c r="L120" s="1"/>
      <c r="M120" s="1"/>
      <c r="N120" s="1"/>
      <c r="O120" s="1">
        <f t="shared" si="19"/>
        <v>42.2</v>
      </c>
      <c r="P120" s="5">
        <f t="shared" ref="P120" si="42">14*O120-N120-F120</f>
        <v>201.80000000000007</v>
      </c>
      <c r="Q120" s="5"/>
      <c r="R120" s="1"/>
      <c r="S120" s="1">
        <f t="shared" si="20"/>
        <v>14</v>
      </c>
      <c r="T120" s="1">
        <f t="shared" si="21"/>
        <v>9.218009478672986</v>
      </c>
      <c r="U120" s="1">
        <v>0.4</v>
      </c>
      <c r="V120" s="1">
        <v>45.4</v>
      </c>
      <c r="W120" s="1">
        <v>6.2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 t="s">
        <v>162</v>
      </c>
      <c r="AF120" s="1">
        <f t="shared" si="41"/>
        <v>70.630000000000024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 t="s">
        <v>168</v>
      </c>
      <c r="B121" s="1" t="s">
        <v>36</v>
      </c>
      <c r="C121" s="1">
        <v>199.857</v>
      </c>
      <c r="D121" s="1">
        <v>206.91200000000001</v>
      </c>
      <c r="E121" s="1">
        <v>93.805999999999997</v>
      </c>
      <c r="F121" s="1">
        <v>275.39</v>
      </c>
      <c r="G121" s="7">
        <v>1</v>
      </c>
      <c r="H121" s="1">
        <v>50</v>
      </c>
      <c r="I121" s="1" t="s">
        <v>40</v>
      </c>
      <c r="J121" s="1">
        <v>94.5</v>
      </c>
      <c r="K121" s="1">
        <f t="shared" si="40"/>
        <v>-0.69400000000000261</v>
      </c>
      <c r="L121" s="1"/>
      <c r="M121" s="1"/>
      <c r="N121" s="1">
        <v>100</v>
      </c>
      <c r="O121" s="1">
        <f t="shared" si="19"/>
        <v>18.761199999999999</v>
      </c>
      <c r="P121" s="5"/>
      <c r="Q121" s="5"/>
      <c r="R121" s="1"/>
      <c r="S121" s="1">
        <f t="shared" si="20"/>
        <v>20.008848048099271</v>
      </c>
      <c r="T121" s="1">
        <f t="shared" si="21"/>
        <v>20.008848048099271</v>
      </c>
      <c r="U121" s="1">
        <v>32.783000000000001</v>
      </c>
      <c r="V121" s="1">
        <v>30.916799999999999</v>
      </c>
      <c r="W121" s="1">
        <v>15.4038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37" t="s">
        <v>211</v>
      </c>
      <c r="AF121" s="1">
        <f t="shared" si="41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 t="s">
        <v>171</v>
      </c>
      <c r="B122" s="1" t="s">
        <v>39</v>
      </c>
      <c r="C122" s="1">
        <v>1181</v>
      </c>
      <c r="D122" s="1"/>
      <c r="E122" s="1">
        <v>175</v>
      </c>
      <c r="F122" s="1">
        <v>986</v>
      </c>
      <c r="G122" s="7">
        <v>0.18</v>
      </c>
      <c r="H122" s="1">
        <v>50</v>
      </c>
      <c r="I122" s="1" t="s">
        <v>40</v>
      </c>
      <c r="J122" s="1">
        <v>186</v>
      </c>
      <c r="K122" s="1">
        <f t="shared" si="40"/>
        <v>-11</v>
      </c>
      <c r="L122" s="1"/>
      <c r="M122" s="1"/>
      <c r="N122" s="1"/>
      <c r="O122" s="1">
        <f t="shared" si="19"/>
        <v>35</v>
      </c>
      <c r="P122" s="5"/>
      <c r="Q122" s="5"/>
      <c r="R122" s="1"/>
      <c r="S122" s="1">
        <f t="shared" si="20"/>
        <v>28.171428571428571</v>
      </c>
      <c r="T122" s="1">
        <f t="shared" si="21"/>
        <v>28.171428571428571</v>
      </c>
      <c r="U122" s="1">
        <v>44.8</v>
      </c>
      <c r="V122" s="1">
        <v>444</v>
      </c>
      <c r="W122" s="1">
        <v>97.4</v>
      </c>
      <c r="X122" s="1">
        <v>16.399999999999999</v>
      </c>
      <c r="Y122" s="1">
        <v>11.8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37" t="s">
        <v>212</v>
      </c>
      <c r="AF122" s="1">
        <f t="shared" si="41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 t="s">
        <v>172</v>
      </c>
      <c r="B123" s="1" t="s">
        <v>36</v>
      </c>
      <c r="C123" s="1">
        <v>51.587000000000003</v>
      </c>
      <c r="D123" s="1">
        <v>142.41900000000001</v>
      </c>
      <c r="E123" s="1">
        <v>18.391999999999999</v>
      </c>
      <c r="F123" s="1">
        <v>174.255</v>
      </c>
      <c r="G123" s="7">
        <v>1</v>
      </c>
      <c r="H123" s="1">
        <v>60</v>
      </c>
      <c r="I123" s="1" t="s">
        <v>40</v>
      </c>
      <c r="J123" s="1">
        <v>20.100000000000001</v>
      </c>
      <c r="K123" s="1">
        <f t="shared" si="40"/>
        <v>-1.708000000000002</v>
      </c>
      <c r="L123" s="1"/>
      <c r="M123" s="1"/>
      <c r="N123" s="1"/>
      <c r="O123" s="1">
        <f t="shared" si="19"/>
        <v>3.6783999999999999</v>
      </c>
      <c r="P123" s="5"/>
      <c r="Q123" s="5"/>
      <c r="R123" s="1"/>
      <c r="S123" s="1">
        <f t="shared" si="20"/>
        <v>47.372498912570684</v>
      </c>
      <c r="T123" s="1">
        <f t="shared" si="21"/>
        <v>47.372498912570684</v>
      </c>
      <c r="U123" s="1">
        <v>0.54420000000000002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37" t="s">
        <v>213</v>
      </c>
      <c r="AF123" s="1">
        <f t="shared" si="41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35" t="s">
        <v>185</v>
      </c>
      <c r="B124" s="1" t="s">
        <v>39</v>
      </c>
      <c r="C124" s="1">
        <v>184</v>
      </c>
      <c r="D124" s="1"/>
      <c r="E124" s="28">
        <v>7</v>
      </c>
      <c r="F124" s="28">
        <v>176</v>
      </c>
      <c r="G124" s="7">
        <v>0</v>
      </c>
      <c r="H124" s="1" t="e">
        <v>#N/A</v>
      </c>
      <c r="I124" s="1" t="s">
        <v>186</v>
      </c>
      <c r="J124" s="1">
        <v>20</v>
      </c>
      <c r="K124" s="1">
        <f t="shared" si="40"/>
        <v>-13</v>
      </c>
      <c r="L124" s="1"/>
      <c r="M124" s="1"/>
      <c r="N124" s="1"/>
      <c r="O124" s="1">
        <f t="shared" si="19"/>
        <v>1.4</v>
      </c>
      <c r="P124" s="5"/>
      <c r="Q124" s="5"/>
      <c r="R124" s="1"/>
      <c r="S124" s="1">
        <f t="shared" si="20"/>
        <v>125.71428571428572</v>
      </c>
      <c r="T124" s="1">
        <f t="shared" si="21"/>
        <v>125.71428571428572</v>
      </c>
      <c r="U124" s="1">
        <v>1.4</v>
      </c>
      <c r="V124" s="1">
        <v>5.4</v>
      </c>
      <c r="W124" s="1">
        <v>5.8</v>
      </c>
      <c r="X124" s="1">
        <v>6</v>
      </c>
      <c r="Y124" s="1">
        <v>2.8</v>
      </c>
      <c r="Z124" s="1">
        <v>7.4</v>
      </c>
      <c r="AA124" s="1">
        <v>2.2000000000000002</v>
      </c>
      <c r="AB124" s="1">
        <v>3.6</v>
      </c>
      <c r="AC124" s="1">
        <v>5.2</v>
      </c>
      <c r="AD124" s="1">
        <v>6.2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 t="s">
        <v>187</v>
      </c>
      <c r="B125" s="1" t="s">
        <v>36</v>
      </c>
      <c r="C125" s="1">
        <v>117.249</v>
      </c>
      <c r="D125" s="1"/>
      <c r="E125" s="28">
        <v>42.948999999999998</v>
      </c>
      <c r="F125" s="28">
        <v>64.997</v>
      </c>
      <c r="G125" s="7">
        <v>0</v>
      </c>
      <c r="H125" s="1" t="e">
        <v>#N/A</v>
      </c>
      <c r="I125" s="1" t="s">
        <v>186</v>
      </c>
      <c r="J125" s="1">
        <v>55</v>
      </c>
      <c r="K125" s="1">
        <f t="shared" si="40"/>
        <v>-12.051000000000002</v>
      </c>
      <c r="L125" s="1"/>
      <c r="M125" s="1"/>
      <c r="N125" s="1"/>
      <c r="O125" s="1">
        <f t="shared" si="19"/>
        <v>8.5898000000000003</v>
      </c>
      <c r="P125" s="5"/>
      <c r="Q125" s="5"/>
      <c r="R125" s="1"/>
      <c r="S125" s="1">
        <f t="shared" si="20"/>
        <v>7.5667652331835429</v>
      </c>
      <c r="T125" s="1">
        <f t="shared" si="21"/>
        <v>7.5667652331835429</v>
      </c>
      <c r="U125" s="1">
        <v>21.503</v>
      </c>
      <c r="V125" s="1">
        <v>26.354199999999999</v>
      </c>
      <c r="W125" s="1">
        <v>5.2382</v>
      </c>
      <c r="X125" s="1">
        <v>5.8768000000000002</v>
      </c>
      <c r="Y125" s="1">
        <v>25.8186</v>
      </c>
      <c r="Z125" s="1">
        <v>14.7864</v>
      </c>
      <c r="AA125" s="1">
        <v>4.0183999999999997</v>
      </c>
      <c r="AB125" s="1">
        <v>0</v>
      </c>
      <c r="AC125" s="1">
        <v>0</v>
      </c>
      <c r="AD125" s="1">
        <v>0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F125" xr:uid="{732FC5FB-1CAD-4D8E-A805-30DB44B8C3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2025-03-04T09:46:52Z</dcterms:created>
  <dcterms:modified xsi:type="dcterms:W3CDTF">2025-03-04T12:06:14Z</dcterms:modified>
</cp:coreProperties>
</file>