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01,25 Ост СЫР филиалы\"/>
    </mc:Choice>
  </mc:AlternateContent>
  <xr:revisionPtr revIDLastSave="0" documentId="13_ncr:1_{D3072C3F-CC9D-410B-9CED-8A9FE415660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1" l="1"/>
  <c r="O41" i="1" l="1"/>
  <c r="O40" i="1"/>
  <c r="AG7" i="1"/>
  <c r="AG8" i="1"/>
  <c r="AG9" i="1"/>
  <c r="AG10" i="1"/>
  <c r="AG24" i="1"/>
  <c r="S24" i="1" s="1"/>
  <c r="AG11" i="1"/>
  <c r="P11" i="1" s="1"/>
  <c r="AE11" i="1" s="1"/>
  <c r="AG12" i="1"/>
  <c r="AE12" i="1" s="1"/>
  <c r="AG13" i="1"/>
  <c r="P13" i="1" s="1"/>
  <c r="AE13" i="1" s="1"/>
  <c r="AG14" i="1"/>
  <c r="P14" i="1" s="1"/>
  <c r="AE14" i="1" s="1"/>
  <c r="AG15" i="1"/>
  <c r="P15" i="1" s="1"/>
  <c r="AE15" i="1" s="1"/>
  <c r="AG16" i="1"/>
  <c r="P16" i="1" s="1"/>
  <c r="AE16" i="1" s="1"/>
  <c r="AG17" i="1"/>
  <c r="AE17" i="1" s="1"/>
  <c r="AG18" i="1"/>
  <c r="P18" i="1" s="1"/>
  <c r="AE18" i="1" s="1"/>
  <c r="AG19" i="1"/>
  <c r="AG21" i="1"/>
  <c r="P21" i="1" s="1"/>
  <c r="AG22" i="1"/>
  <c r="P22" i="1" s="1"/>
  <c r="AG23" i="1"/>
  <c r="S23" i="1" s="1"/>
  <c r="AG31" i="1"/>
  <c r="S31" i="1" s="1"/>
  <c r="AG20" i="1"/>
  <c r="S20" i="1" s="1"/>
  <c r="AG25" i="1"/>
  <c r="AG26" i="1"/>
  <c r="P26" i="1" s="1"/>
  <c r="AE26" i="1" s="1"/>
  <c r="AG27" i="1"/>
  <c r="P27" i="1" s="1"/>
  <c r="AG28" i="1"/>
  <c r="P28" i="1" s="1"/>
  <c r="AG29" i="1"/>
  <c r="P29" i="1" s="1"/>
  <c r="AG30" i="1"/>
  <c r="AG32" i="1"/>
  <c r="P32" i="1" s="1"/>
  <c r="AG33" i="1"/>
  <c r="AG34" i="1"/>
  <c r="P34" i="1" s="1"/>
  <c r="AG35" i="1"/>
  <c r="P35" i="1" s="1"/>
  <c r="AG36" i="1"/>
  <c r="AG37" i="1"/>
  <c r="AG38" i="1"/>
  <c r="S38" i="1" s="1"/>
  <c r="AG40" i="1"/>
  <c r="S40" i="1" s="1"/>
  <c r="AG41" i="1"/>
  <c r="T41" i="1" s="1"/>
  <c r="AG6" i="1"/>
  <c r="O7" i="1"/>
  <c r="O8" i="1"/>
  <c r="O9" i="1"/>
  <c r="O10" i="1"/>
  <c r="O24" i="1"/>
  <c r="O11" i="1"/>
  <c r="O12" i="1"/>
  <c r="O13" i="1"/>
  <c r="O14" i="1"/>
  <c r="O15" i="1"/>
  <c r="O16" i="1"/>
  <c r="O17" i="1"/>
  <c r="O18" i="1"/>
  <c r="O19" i="1"/>
  <c r="O21" i="1"/>
  <c r="O22" i="1"/>
  <c r="O23" i="1"/>
  <c r="O31" i="1"/>
  <c r="O20" i="1"/>
  <c r="O25" i="1"/>
  <c r="O26" i="1"/>
  <c r="O27" i="1"/>
  <c r="O28" i="1"/>
  <c r="O29" i="1"/>
  <c r="O30" i="1"/>
  <c r="O32" i="1"/>
  <c r="O33" i="1"/>
  <c r="O34" i="1"/>
  <c r="O35" i="1"/>
  <c r="O36" i="1"/>
  <c r="O37" i="1"/>
  <c r="O38" i="1"/>
  <c r="O6" i="1"/>
  <c r="K38" i="1"/>
  <c r="K37" i="1"/>
  <c r="K36" i="1"/>
  <c r="K35" i="1"/>
  <c r="K34" i="1"/>
  <c r="K33" i="1"/>
  <c r="K32" i="1"/>
  <c r="K30" i="1"/>
  <c r="K29" i="1"/>
  <c r="K28" i="1"/>
  <c r="K27" i="1"/>
  <c r="K26" i="1"/>
  <c r="K25" i="1"/>
  <c r="K20" i="1"/>
  <c r="K31" i="1"/>
  <c r="AE23" i="1"/>
  <c r="K23" i="1"/>
  <c r="K22" i="1"/>
  <c r="K21" i="1"/>
  <c r="K19" i="1"/>
  <c r="K18" i="1"/>
  <c r="K17" i="1"/>
  <c r="K16" i="1"/>
  <c r="K15" i="1"/>
  <c r="K14" i="1"/>
  <c r="K13" i="1"/>
  <c r="K12" i="1"/>
  <c r="K11" i="1"/>
  <c r="K24" i="1"/>
  <c r="K10" i="1"/>
  <c r="K9" i="1"/>
  <c r="K41" i="1"/>
  <c r="K40" i="1"/>
  <c r="K8" i="1"/>
  <c r="K7" i="1"/>
  <c r="K6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P6" i="1" l="1"/>
  <c r="AE6" i="1" s="1"/>
  <c r="AE28" i="1"/>
  <c r="P8" i="1"/>
  <c r="AE8" i="1" s="1"/>
  <c r="AE10" i="1"/>
  <c r="AE22" i="1"/>
  <c r="AE32" i="1"/>
  <c r="AE34" i="1"/>
  <c r="P36" i="1"/>
  <c r="AE36" i="1" s="1"/>
  <c r="P30" i="1"/>
  <c r="AE30" i="1" s="1"/>
  <c r="S18" i="1"/>
  <c r="S16" i="1"/>
  <c r="S14" i="1"/>
  <c r="S12" i="1"/>
  <c r="P7" i="1"/>
  <c r="AE7" i="1" s="1"/>
  <c r="AE9" i="1"/>
  <c r="AE21" i="1"/>
  <c r="AE25" i="1"/>
  <c r="AE27" i="1"/>
  <c r="AE29" i="1"/>
  <c r="P33" i="1"/>
  <c r="AE33" i="1" s="1"/>
  <c r="AE35" i="1"/>
  <c r="P37" i="1"/>
  <c r="AE37" i="1" s="1"/>
  <c r="P19" i="1"/>
  <c r="AE19" i="1" s="1"/>
  <c r="S28" i="1"/>
  <c r="S26" i="1"/>
  <c r="S17" i="1"/>
  <c r="S15" i="1"/>
  <c r="S13" i="1"/>
  <c r="S11" i="1"/>
  <c r="T34" i="1"/>
  <c r="T23" i="1"/>
  <c r="T8" i="1"/>
  <c r="T40" i="1"/>
  <c r="T27" i="1"/>
  <c r="T15" i="1"/>
  <c r="T37" i="1"/>
  <c r="T29" i="1"/>
  <c r="T20" i="1"/>
  <c r="T11" i="1"/>
  <c r="T6" i="1"/>
  <c r="T32" i="1"/>
  <c r="T25" i="1"/>
  <c r="T21" i="1"/>
  <c r="T17" i="1"/>
  <c r="T13" i="1"/>
  <c r="T10" i="1"/>
  <c r="T38" i="1"/>
  <c r="T36" i="1"/>
  <c r="T35" i="1"/>
  <c r="T33" i="1"/>
  <c r="T30" i="1"/>
  <c r="T28" i="1"/>
  <c r="T26" i="1"/>
  <c r="T31" i="1"/>
  <c r="T22" i="1"/>
  <c r="T19" i="1"/>
  <c r="T18" i="1"/>
  <c r="T16" i="1"/>
  <c r="T14" i="1"/>
  <c r="T12" i="1"/>
  <c r="T24" i="1"/>
  <c r="T9" i="1"/>
  <c r="T7" i="1"/>
  <c r="S41" i="1"/>
  <c r="O5" i="1"/>
  <c r="K5" i="1"/>
  <c r="S6" i="1" l="1"/>
  <c r="S21" i="1"/>
  <c r="S33" i="1"/>
  <c r="S34" i="1"/>
  <c r="S7" i="1"/>
  <c r="S30" i="1"/>
  <c r="S37" i="1"/>
  <c r="S8" i="1"/>
  <c r="AE5" i="1"/>
  <c r="S19" i="1"/>
  <c r="S25" i="1"/>
  <c r="S29" i="1"/>
  <c r="S9" i="1"/>
  <c r="S35" i="1"/>
  <c r="S10" i="1"/>
  <c r="S22" i="1"/>
  <c r="S27" i="1"/>
  <c r="S32" i="1"/>
  <c r="S36" i="1"/>
</calcChain>
</file>

<file path=xl/sharedStrings.xml><?xml version="1.0" encoding="utf-8"?>
<sst xmlns="http://schemas.openxmlformats.org/spreadsheetml/2006/main" count="127" uniqueCount="83">
  <si>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</si>
  <si>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</si>
  <si>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</si>
  <si>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</si>
  <si>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</si>
  <si>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</si>
  <si>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</si>
  <si>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</si>
  <si>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</si>
  <si>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</si>
  <si>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</si>
  <si>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</si>
  <si>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</si>
  <si>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</si>
  <si>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</si>
  <si>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</si>
  <si>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</si>
  <si>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</si>
  <si>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</si>
  <si>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</si>
  <si>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</si>
  <si>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</si>
  <si>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23,12,</t>
  </si>
  <si>
    <t>30,12,</t>
  </si>
  <si>
    <t>06,01,</t>
  </si>
  <si>
    <t>16,12,</t>
  </si>
  <si>
    <t>09,12,</t>
  </si>
  <si>
    <t>02,12,</t>
  </si>
  <si>
    <t>25,11,</t>
  </si>
  <si>
    <t>18,11,</t>
  </si>
  <si>
    <t>11,11,</t>
  </si>
  <si>
    <t>04,11,</t>
  </si>
  <si>
    <t>28,10,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</si>
  <si>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</si>
  <si>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</si>
  <si>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</si>
  <si>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</si>
  <si>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</si>
  <si>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</si>
  <si>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</si>
  <si>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нужно увеличить продажи</t>
  </si>
  <si>
    <t>Плавленый продукт с Сыром колбасный копченый 40% СТМ "Коровино" 400гр  Останкино</t>
  </si>
  <si>
    <t>нужно увеличить продажи!!!</t>
  </si>
  <si>
    <t>Российский сливочный 45% ТМ Папа Может, брус (2шт)  Останкино</t>
  </si>
  <si>
    <t>кг</t>
  </si>
  <si>
    <t>дубль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</si>
  <si>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</si>
  <si>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</si>
  <si>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</si>
  <si>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</si>
  <si>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</si>
  <si>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</si>
  <si>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</si>
  <si>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</si>
  <si>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</si>
  <si>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</si>
  <si>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</si>
  <si>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</si>
  <si>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ПРЕДЗАКАЗ / нет в бланке</t>
  </si>
  <si>
    <t>Сыр Папа Может "Тильзитер" массовая доля жира в сухом веществе 45 %.брусок  Останкино</t>
  </si>
  <si>
    <t>Сыр Папа Может Тильзитер   45% 200гр     Останкино</t>
  </si>
  <si>
    <t>Сыр Скаморца свежий 100 гр.  ОСТАНКИНО</t>
  </si>
  <si>
    <t>02,12,24 завод не отгрузил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</si>
  <si>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</si>
  <si>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</si>
  <si>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</si>
  <si>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</si>
  <si>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</si>
  <si>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</si>
  <si>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</si>
  <si>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</si>
  <si>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09,12,24 завод не отгрузил</t>
  </si>
  <si>
    <t>Сыч/Прод Коровино Российский Оригин 50% ВЕС (3,5 кг)  Останкино</t>
  </si>
  <si>
    <t>16,12,24 завод не отгрузил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</si>
  <si>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</si>
  <si>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</si>
  <si>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</si>
  <si>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11,11,24 завод не отгрузил / 05,11,24 завод не отгрузил</t>
  </si>
  <si>
    <t>02,12,24 завод не отгрузил / 05,11,24 завод отгрузил 115кг вместо 200кг</t>
  </si>
  <si>
    <t>05,11,24 завод отгрузил 145кг вместо 230кг</t>
  </si>
  <si>
    <t>23,12,24 завод не отгрузил</t>
  </si>
  <si>
    <t>заказ</t>
  </si>
  <si>
    <t>13,01,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</si>
</sst>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4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5" fillId="0" borderId="1" xfId="1" applyNumberFormat="1" applyFont="1"/>
    <xf numFmtId="164" fontId="6" fillId="2" borderId="1" xfId="1" applyNumberFormat="1" applyFont="1" applyFill="1"/>
    <xf numFmtId="164" fontId="5" fillId="3" borderId="1" xfId="1" applyNumberFormat="1" applyFont="1" applyFill="1"/>
    <xf numFmtId="164" fontId="5" fillId="5" borderId="1" xfId="1" applyNumberFormat="1" applyFont="1" applyFill="1"/>
    <xf numFmtId="0" fontId="4" fillId="0" borderId="0" xfId="0" applyFon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5" fillId="6" borderId="1" xfId="1" applyNumberFormat="1" applyFont="1" applyFill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164" fontId="5" fillId="0" borderId="1" xfId="1" applyNumberFormat="1" applyFont="1" applyFill="1"/>
    <xf numFmtId="0" fontId="0" fillId="0" borderId="0" xfId="0" applyFill="1"/>
    <xf numFmtId="164" fontId="1" fillId="0" borderId="3" xfId="1" applyNumberFormat="1" applyFill="1" applyBorder="1"/>
    <xf numFmtId="164" fontId="1" fillId="0" borderId="3" xfId="1" applyNumberFormat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5" fillId="7" borderId="1" xfId="1" applyNumberFormat="1" applyFont="1" applyFill="1"/>
    <xf numFmtId="164" fontId="1" fillId="8" borderId="1" xfId="1" applyNumberFormat="1" applyFill="1"/>
    <xf numFmtId="164" fontId="7" fillId="8" borderId="1" xfId="1" applyNumberFormat="1" applyFont="1" applyFill="1"/>
    <xf numFmtId="164" fontId="8" fillId="0" borderId="1" xfId="1" applyNumberFormat="1" applyFont="1" applyFill="1"/>
    <xf numFmtId="164" fontId="8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8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Q4" sqref="Q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42578125" customWidth="1"/>
    <col min="14" max="17" width="7" customWidth="1"/>
    <col min="18" max="18" width="21" customWidth="1"/>
    <col min="19" max="20" width="5" customWidth="1"/>
    <col min="21" max="21" width="6" customWidth="1"/>
    <col min="22" max="23" width="6" style="16" customWidth="1"/>
    <col min="24" max="29" width="6" customWidth="1"/>
    <col min="30" max="30" width="30.7109375" customWidth="1"/>
    <col min="31" max="31" width="7" customWidth="1"/>
    <col min="32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2"/>
      <c r="W1" s="12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2"/>
      <c r="W2" s="12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81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13" t="s">
        <v>19</v>
      </c>
      <c r="W3" s="13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20</v>
      </c>
      <c r="AE3" s="2" t="s">
        <v>21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82</v>
      </c>
      <c r="Q4" s="1"/>
      <c r="R4" s="1"/>
      <c r="S4" s="1"/>
      <c r="T4" s="1"/>
      <c r="U4" s="1" t="s">
        <v>22</v>
      </c>
      <c r="V4" s="12" t="s">
        <v>25</v>
      </c>
      <c r="W4" s="12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SUM(E6:E489)</f>
        <v>1027.674</v>
      </c>
      <c r="F5" s="4">
        <f>SUM(F6:F489)</f>
        <v>9335.3270000000011</v>
      </c>
      <c r="G5" s="7"/>
      <c r="H5" s="1"/>
      <c r="I5" s="1"/>
      <c r="J5" s="4">
        <f t="shared" ref="J5:Q5" si="0">SUM(J6:J489)</f>
        <v>1073</v>
      </c>
      <c r="K5" s="4">
        <f t="shared" si="0"/>
        <v>-45.326000000000008</v>
      </c>
      <c r="L5" s="4">
        <f t="shared" si="0"/>
        <v>0</v>
      </c>
      <c r="M5" s="4">
        <f t="shared" si="0"/>
        <v>0</v>
      </c>
      <c r="N5" s="4">
        <f t="shared" si="0"/>
        <v>2752.5357999999997</v>
      </c>
      <c r="O5" s="4">
        <f t="shared" si="0"/>
        <v>513.83699999999999</v>
      </c>
      <c r="P5" s="4">
        <f>SUM(P6:P38)</f>
        <v>4481.0520000000006</v>
      </c>
      <c r="Q5" s="4">
        <f t="shared" si="0"/>
        <v>0</v>
      </c>
      <c r="R5" s="1"/>
      <c r="S5" s="1"/>
      <c r="T5" s="1"/>
      <c r="U5" s="4">
        <f t="shared" ref="U5:AC5" si="1">SUM(U6:U489)</f>
        <v>1004.7274</v>
      </c>
      <c r="V5" s="14">
        <f t="shared" si="1"/>
        <v>938.25659999999993</v>
      </c>
      <c r="W5" s="14">
        <f t="shared" si="1"/>
        <v>1095.8832</v>
      </c>
      <c r="X5" s="4">
        <f t="shared" si="1"/>
        <v>1079.1356000000001</v>
      </c>
      <c r="Y5" s="4">
        <f t="shared" si="1"/>
        <v>1167.8917999999999</v>
      </c>
      <c r="Z5" s="4">
        <f t="shared" si="1"/>
        <v>1101.5320000000002</v>
      </c>
      <c r="AA5" s="4">
        <f t="shared" si="1"/>
        <v>1166.2198000000003</v>
      </c>
      <c r="AB5" s="4">
        <f t="shared" si="1"/>
        <v>947.20839999999998</v>
      </c>
      <c r="AC5" s="4">
        <f t="shared" si="1"/>
        <v>1070.163</v>
      </c>
      <c r="AD5" s="1"/>
      <c r="AE5" s="4">
        <f>SUM(AE6:AE489)</f>
        <v>1173.192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26" t="s">
        <v>33</v>
      </c>
      <c r="B6" s="1" t="s">
        <v>34</v>
      </c>
      <c r="C6" s="1"/>
      <c r="D6" s="1"/>
      <c r="E6" s="1"/>
      <c r="F6" s="1"/>
      <c r="G6" s="7">
        <v>0.14000000000000001</v>
      </c>
      <c r="H6" s="1">
        <v>180</v>
      </c>
      <c r="I6" s="1">
        <v>9988421</v>
      </c>
      <c r="J6" s="1">
        <v>2</v>
      </c>
      <c r="K6" s="1">
        <f t="shared" ref="K6:K38" si="2">E6-J6</f>
        <v>-2</v>
      </c>
      <c r="L6" s="1"/>
      <c r="M6" s="1"/>
      <c r="N6" s="1">
        <v>8.3999999999999986</v>
      </c>
      <c r="O6" s="1">
        <f>E6/2</f>
        <v>0</v>
      </c>
      <c r="P6" s="5">
        <f>12*AG6-N6-F6</f>
        <v>33.6</v>
      </c>
      <c r="Q6" s="5"/>
      <c r="R6" s="1"/>
      <c r="S6" s="1">
        <f>(F6+N6+P6)/AG6</f>
        <v>12</v>
      </c>
      <c r="T6" s="1">
        <f>(F6+N6)/AG6</f>
        <v>2.3999999999999995</v>
      </c>
      <c r="U6" s="1">
        <v>3.8</v>
      </c>
      <c r="V6" s="12">
        <v>3.2</v>
      </c>
      <c r="W6" s="12">
        <v>3.8</v>
      </c>
      <c r="X6" s="1">
        <v>1.6</v>
      </c>
      <c r="Y6" s="1">
        <v>5</v>
      </c>
      <c r="Z6" s="1">
        <v>3.8</v>
      </c>
      <c r="AA6" s="1">
        <v>6</v>
      </c>
      <c r="AB6" s="1">
        <v>6</v>
      </c>
      <c r="AC6" s="1">
        <v>6.2</v>
      </c>
      <c r="AD6" s="1" t="s">
        <v>80</v>
      </c>
      <c r="AE6" s="1">
        <f t="shared" ref="AE6:AE19" si="3">G6*P6</f>
        <v>4.7040000000000006</v>
      </c>
      <c r="AF6" s="1"/>
      <c r="AG6" s="12">
        <f>(V6+W6)/2</f>
        <v>3.5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34</v>
      </c>
      <c r="C7" s="1">
        <v>98</v>
      </c>
      <c r="D7" s="1"/>
      <c r="E7" s="1">
        <v>10</v>
      </c>
      <c r="F7" s="1">
        <v>88</v>
      </c>
      <c r="G7" s="7">
        <v>0.18</v>
      </c>
      <c r="H7" s="1">
        <v>270</v>
      </c>
      <c r="I7" s="1">
        <v>9988438</v>
      </c>
      <c r="J7" s="1">
        <v>10</v>
      </c>
      <c r="K7" s="1">
        <f t="shared" si="2"/>
        <v>0</v>
      </c>
      <c r="L7" s="1"/>
      <c r="M7" s="1"/>
      <c r="N7" s="1">
        <v>19.8</v>
      </c>
      <c r="O7" s="1">
        <f t="shared" ref="O7:O38" si="4">E7/2</f>
        <v>5</v>
      </c>
      <c r="P7" s="5">
        <f t="shared" ref="P7:P18" si="5">14*AG7-N7-F7</f>
        <v>57.400000000000006</v>
      </c>
      <c r="Q7" s="5"/>
      <c r="R7" s="1"/>
      <c r="S7" s="1">
        <f t="shared" ref="S7:S38" si="6">(F7+N7+P7)/AG7</f>
        <v>13.999999999999998</v>
      </c>
      <c r="T7" s="1">
        <f t="shared" ref="T7:T38" si="7">(F7+N7)/AG7</f>
        <v>9.1355932203389827</v>
      </c>
      <c r="U7" s="1">
        <v>14</v>
      </c>
      <c r="V7" s="12">
        <v>11.4</v>
      </c>
      <c r="W7" s="12">
        <v>12.2</v>
      </c>
      <c r="X7" s="1">
        <v>8</v>
      </c>
      <c r="Y7" s="1">
        <v>16.2</v>
      </c>
      <c r="Z7" s="1">
        <v>18.600000000000001</v>
      </c>
      <c r="AA7" s="1">
        <v>13.6</v>
      </c>
      <c r="AB7" s="1">
        <v>14.2</v>
      </c>
      <c r="AC7" s="1">
        <v>12</v>
      </c>
      <c r="AD7" s="1"/>
      <c r="AE7" s="1">
        <f t="shared" si="3"/>
        <v>10.332000000000001</v>
      </c>
      <c r="AF7" s="1"/>
      <c r="AG7" s="12">
        <f t="shared" ref="AG7:AG41" si="8">(V7+W7)/2</f>
        <v>11.8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34</v>
      </c>
      <c r="C8" s="1">
        <v>48</v>
      </c>
      <c r="D8" s="1"/>
      <c r="E8" s="1">
        <v>11</v>
      </c>
      <c r="F8" s="1">
        <v>37</v>
      </c>
      <c r="G8" s="7">
        <v>0.18</v>
      </c>
      <c r="H8" s="1">
        <v>270</v>
      </c>
      <c r="I8" s="1">
        <v>9988445</v>
      </c>
      <c r="J8" s="1">
        <v>11</v>
      </c>
      <c r="K8" s="1">
        <f t="shared" si="2"/>
        <v>0</v>
      </c>
      <c r="L8" s="1"/>
      <c r="M8" s="1"/>
      <c r="N8" s="1">
        <v>71.200000000000017</v>
      </c>
      <c r="O8" s="1">
        <f t="shared" si="4"/>
        <v>5.5</v>
      </c>
      <c r="P8" s="5">
        <f t="shared" si="5"/>
        <v>30.399999999999977</v>
      </c>
      <c r="Q8" s="5"/>
      <c r="R8" s="1"/>
      <c r="S8" s="1">
        <f t="shared" si="6"/>
        <v>13.999999999999998</v>
      </c>
      <c r="T8" s="1">
        <f t="shared" si="7"/>
        <v>10.929292929292931</v>
      </c>
      <c r="U8" s="1">
        <v>14.4</v>
      </c>
      <c r="V8" s="12">
        <v>9.4</v>
      </c>
      <c r="W8" s="12">
        <v>10.4</v>
      </c>
      <c r="X8" s="1">
        <v>8.6</v>
      </c>
      <c r="Y8" s="1">
        <v>18.2</v>
      </c>
      <c r="Z8" s="1">
        <v>16.2</v>
      </c>
      <c r="AA8" s="1">
        <v>20.6</v>
      </c>
      <c r="AB8" s="1">
        <v>13.6</v>
      </c>
      <c r="AC8" s="1">
        <v>11.8</v>
      </c>
      <c r="AD8" s="1"/>
      <c r="AE8" s="1">
        <f t="shared" si="3"/>
        <v>5.471999999999996</v>
      </c>
      <c r="AF8" s="1"/>
      <c r="AG8" s="12">
        <f t="shared" si="8"/>
        <v>9.9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39</v>
      </c>
      <c r="B9" s="1" t="s">
        <v>34</v>
      </c>
      <c r="C9" s="1">
        <v>73</v>
      </c>
      <c r="D9" s="1"/>
      <c r="E9" s="1">
        <v>5</v>
      </c>
      <c r="F9" s="1">
        <v>68</v>
      </c>
      <c r="G9" s="7">
        <v>0.4</v>
      </c>
      <c r="H9" s="1">
        <v>270</v>
      </c>
      <c r="I9" s="1">
        <v>9988452</v>
      </c>
      <c r="J9" s="1">
        <v>5</v>
      </c>
      <c r="K9" s="1">
        <f t="shared" si="2"/>
        <v>0</v>
      </c>
      <c r="L9" s="1"/>
      <c r="M9" s="1"/>
      <c r="N9" s="1"/>
      <c r="O9" s="1">
        <f t="shared" si="4"/>
        <v>2.5</v>
      </c>
      <c r="P9" s="5"/>
      <c r="Q9" s="5"/>
      <c r="R9" s="1"/>
      <c r="S9" s="1">
        <f t="shared" si="6"/>
        <v>18.378378378378379</v>
      </c>
      <c r="T9" s="1">
        <f t="shared" si="7"/>
        <v>18.378378378378379</v>
      </c>
      <c r="U9" s="1">
        <v>1.2</v>
      </c>
      <c r="V9" s="12">
        <v>4.4000000000000004</v>
      </c>
      <c r="W9" s="12">
        <v>3</v>
      </c>
      <c r="X9" s="1">
        <v>1.4</v>
      </c>
      <c r="Y9" s="1">
        <v>2.6</v>
      </c>
      <c r="Z9" s="1">
        <v>2.8</v>
      </c>
      <c r="AA9" s="1">
        <v>3</v>
      </c>
      <c r="AB9" s="1">
        <v>2.2000000000000002</v>
      </c>
      <c r="AC9" s="1">
        <v>1.2</v>
      </c>
      <c r="AD9" s="40" t="s">
        <v>40</v>
      </c>
      <c r="AE9" s="1">
        <f t="shared" si="3"/>
        <v>0</v>
      </c>
      <c r="AF9" s="1"/>
      <c r="AG9" s="12">
        <f t="shared" si="8"/>
        <v>3.7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41</v>
      </c>
      <c r="B10" s="1" t="s">
        <v>34</v>
      </c>
      <c r="C10" s="1">
        <v>247</v>
      </c>
      <c r="D10" s="1"/>
      <c r="E10" s="1">
        <v>5</v>
      </c>
      <c r="F10" s="1">
        <v>242</v>
      </c>
      <c r="G10" s="7">
        <v>0.4</v>
      </c>
      <c r="H10" s="1">
        <v>270</v>
      </c>
      <c r="I10" s="1">
        <v>9988476</v>
      </c>
      <c r="J10" s="1">
        <v>5</v>
      </c>
      <c r="K10" s="1">
        <f t="shared" si="2"/>
        <v>0</v>
      </c>
      <c r="L10" s="1"/>
      <c r="M10" s="1"/>
      <c r="N10" s="1"/>
      <c r="O10" s="1">
        <f t="shared" si="4"/>
        <v>2.5</v>
      </c>
      <c r="P10" s="5"/>
      <c r="Q10" s="5"/>
      <c r="R10" s="1"/>
      <c r="S10" s="1">
        <f t="shared" si="6"/>
        <v>25.208333333333329</v>
      </c>
      <c r="T10" s="1">
        <f t="shared" si="7"/>
        <v>25.208333333333329</v>
      </c>
      <c r="U10" s="1">
        <v>0.8</v>
      </c>
      <c r="V10" s="12">
        <v>12.8</v>
      </c>
      <c r="W10" s="12">
        <v>6.4</v>
      </c>
      <c r="X10" s="1">
        <v>3.8</v>
      </c>
      <c r="Y10" s="1">
        <v>10.8</v>
      </c>
      <c r="Z10" s="1">
        <v>0.6</v>
      </c>
      <c r="AA10" s="1">
        <v>2.6</v>
      </c>
      <c r="AB10" s="1">
        <v>2</v>
      </c>
      <c r="AC10" s="1">
        <v>0.6</v>
      </c>
      <c r="AD10" s="41" t="s">
        <v>42</v>
      </c>
      <c r="AE10" s="1">
        <f t="shared" si="3"/>
        <v>0</v>
      </c>
      <c r="AF10" s="1"/>
      <c r="AG10" s="12">
        <f t="shared" si="8"/>
        <v>9.6000000000000014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46</v>
      </c>
      <c r="B11" s="1" t="s">
        <v>34</v>
      </c>
      <c r="C11" s="1">
        <v>226</v>
      </c>
      <c r="D11" s="1"/>
      <c r="E11" s="1">
        <v>20</v>
      </c>
      <c r="F11" s="1">
        <v>168</v>
      </c>
      <c r="G11" s="7">
        <v>0.18</v>
      </c>
      <c r="H11" s="1">
        <v>150</v>
      </c>
      <c r="I11" s="1">
        <v>5034819</v>
      </c>
      <c r="J11" s="1">
        <v>18</v>
      </c>
      <c r="K11" s="1">
        <f t="shared" si="2"/>
        <v>2</v>
      </c>
      <c r="L11" s="1"/>
      <c r="M11" s="1"/>
      <c r="N11" s="1"/>
      <c r="O11" s="1">
        <f t="shared" si="4"/>
        <v>10</v>
      </c>
      <c r="P11" s="5">
        <f t="shared" si="5"/>
        <v>37.799999999999983</v>
      </c>
      <c r="Q11" s="5"/>
      <c r="R11" s="1"/>
      <c r="S11" s="1">
        <f t="shared" si="6"/>
        <v>14</v>
      </c>
      <c r="T11" s="1">
        <f t="shared" si="7"/>
        <v>11.428571428571429</v>
      </c>
      <c r="U11" s="1">
        <v>22.2</v>
      </c>
      <c r="V11" s="12">
        <v>18</v>
      </c>
      <c r="W11" s="12">
        <v>11.4</v>
      </c>
      <c r="X11" s="1">
        <v>6.8</v>
      </c>
      <c r="Y11" s="1">
        <v>26</v>
      </c>
      <c r="Z11" s="1">
        <v>11.4</v>
      </c>
      <c r="AA11" s="1">
        <v>12.6</v>
      </c>
      <c r="AB11" s="1">
        <v>18.600000000000001</v>
      </c>
      <c r="AC11" s="1">
        <v>9.1999999999999993</v>
      </c>
      <c r="AD11" s="1"/>
      <c r="AE11" s="1">
        <f t="shared" si="3"/>
        <v>6.8039999999999967</v>
      </c>
      <c r="AF11" s="1"/>
      <c r="AG11" s="12">
        <f t="shared" si="8"/>
        <v>14.7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s="30" customFormat="1" x14ac:dyDescent="0.25">
      <c r="A12" s="26" t="s">
        <v>47</v>
      </c>
      <c r="B12" s="26" t="s">
        <v>44</v>
      </c>
      <c r="C12" s="26"/>
      <c r="D12" s="26"/>
      <c r="E12" s="26"/>
      <c r="F12" s="26"/>
      <c r="G12" s="27">
        <v>1</v>
      </c>
      <c r="H12" s="26">
        <v>150</v>
      </c>
      <c r="I12" s="26">
        <v>5041251</v>
      </c>
      <c r="J12" s="26"/>
      <c r="K12" s="26">
        <f t="shared" si="2"/>
        <v>0</v>
      </c>
      <c r="L12" s="26"/>
      <c r="M12" s="26"/>
      <c r="N12" s="26"/>
      <c r="O12" s="26">
        <f t="shared" si="4"/>
        <v>0</v>
      </c>
      <c r="P12" s="5">
        <v>100</v>
      </c>
      <c r="Q12" s="28"/>
      <c r="R12" s="26"/>
      <c r="S12" s="26" t="e">
        <f t="shared" si="6"/>
        <v>#DIV/0!</v>
      </c>
      <c r="T12" s="26" t="e">
        <f t="shared" si="7"/>
        <v>#DIV/0!</v>
      </c>
      <c r="U12" s="26">
        <v>0</v>
      </c>
      <c r="V12" s="29">
        <v>0</v>
      </c>
      <c r="W12" s="29">
        <v>0</v>
      </c>
      <c r="X12" s="26">
        <v>11.401999999999999</v>
      </c>
      <c r="Y12" s="26">
        <v>0</v>
      </c>
      <c r="Z12" s="26">
        <v>0</v>
      </c>
      <c r="AA12" s="26">
        <v>0</v>
      </c>
      <c r="AB12" s="26">
        <v>0</v>
      </c>
      <c r="AC12" s="26">
        <v>0</v>
      </c>
      <c r="AD12" s="42" t="s">
        <v>77</v>
      </c>
      <c r="AE12" s="26">
        <f t="shared" si="3"/>
        <v>100</v>
      </c>
      <c r="AF12" s="26"/>
      <c r="AG12" s="29">
        <f t="shared" si="8"/>
        <v>0</v>
      </c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</row>
    <row r="13" spans="1:51" x14ac:dyDescent="0.25">
      <c r="A13" s="1" t="s">
        <v>48</v>
      </c>
      <c r="B13" s="1" t="s">
        <v>34</v>
      </c>
      <c r="C13" s="1">
        <v>170</v>
      </c>
      <c r="D13" s="1"/>
      <c r="E13" s="1">
        <v>40</v>
      </c>
      <c r="F13" s="1">
        <v>130</v>
      </c>
      <c r="G13" s="7">
        <v>0.1</v>
      </c>
      <c r="H13" s="1">
        <v>90</v>
      </c>
      <c r="I13" s="1">
        <v>8444163</v>
      </c>
      <c r="J13" s="1">
        <v>36</v>
      </c>
      <c r="K13" s="1">
        <f t="shared" si="2"/>
        <v>4</v>
      </c>
      <c r="L13" s="1"/>
      <c r="M13" s="1"/>
      <c r="N13" s="1"/>
      <c r="O13" s="1">
        <f t="shared" si="4"/>
        <v>20</v>
      </c>
      <c r="P13" s="5">
        <f t="shared" si="5"/>
        <v>103.79999999999998</v>
      </c>
      <c r="Q13" s="5"/>
      <c r="R13" s="1"/>
      <c r="S13" s="1">
        <f t="shared" si="6"/>
        <v>14</v>
      </c>
      <c r="T13" s="1">
        <f t="shared" si="7"/>
        <v>7.7844311377245514</v>
      </c>
      <c r="U13" s="1">
        <v>13.4</v>
      </c>
      <c r="V13" s="12">
        <v>18</v>
      </c>
      <c r="W13" s="12">
        <v>15.4</v>
      </c>
      <c r="X13" s="1">
        <v>20.399999999999999</v>
      </c>
      <c r="Y13" s="1">
        <v>21.4</v>
      </c>
      <c r="Z13" s="1">
        <v>17.600000000000001</v>
      </c>
      <c r="AA13" s="1">
        <v>29.2</v>
      </c>
      <c r="AB13" s="1">
        <v>12.2</v>
      </c>
      <c r="AC13" s="1">
        <v>23.6</v>
      </c>
      <c r="AD13" s="1"/>
      <c r="AE13" s="1">
        <f t="shared" si="3"/>
        <v>10.379999999999999</v>
      </c>
      <c r="AF13" s="1"/>
      <c r="AG13" s="12">
        <f t="shared" si="8"/>
        <v>16.7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26" t="s">
        <v>49</v>
      </c>
      <c r="B14" s="1" t="s">
        <v>34</v>
      </c>
      <c r="C14" s="1"/>
      <c r="D14" s="1"/>
      <c r="E14" s="1"/>
      <c r="F14" s="1"/>
      <c r="G14" s="7">
        <v>0.18</v>
      </c>
      <c r="H14" s="1">
        <v>150</v>
      </c>
      <c r="I14" s="1">
        <v>5038411</v>
      </c>
      <c r="J14" s="1">
        <v>27</v>
      </c>
      <c r="K14" s="1">
        <f t="shared" si="2"/>
        <v>-27</v>
      </c>
      <c r="L14" s="1"/>
      <c r="M14" s="1"/>
      <c r="N14" s="1">
        <v>213.2</v>
      </c>
      <c r="O14" s="1">
        <f t="shared" si="4"/>
        <v>0</v>
      </c>
      <c r="P14" s="5">
        <f t="shared" si="5"/>
        <v>324.40000000000015</v>
      </c>
      <c r="Q14" s="5"/>
      <c r="R14" s="1"/>
      <c r="S14" s="1">
        <f t="shared" si="6"/>
        <v>14.000000000000002</v>
      </c>
      <c r="T14" s="1">
        <f t="shared" si="7"/>
        <v>5.5520833333333321</v>
      </c>
      <c r="U14" s="1">
        <v>43.8</v>
      </c>
      <c r="V14" s="12">
        <v>28.6</v>
      </c>
      <c r="W14" s="12">
        <v>48.2</v>
      </c>
      <c r="X14" s="1">
        <v>50.6</v>
      </c>
      <c r="Y14" s="1">
        <v>43.6</v>
      </c>
      <c r="Z14" s="1">
        <v>50</v>
      </c>
      <c r="AA14" s="1">
        <v>52.4</v>
      </c>
      <c r="AB14" s="1">
        <v>36.799999999999997</v>
      </c>
      <c r="AC14" s="1">
        <v>61.4</v>
      </c>
      <c r="AD14" s="1"/>
      <c r="AE14" s="1">
        <f t="shared" si="3"/>
        <v>58.392000000000024</v>
      </c>
      <c r="AF14" s="1"/>
      <c r="AG14" s="12">
        <f t="shared" si="8"/>
        <v>38.400000000000006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50</v>
      </c>
      <c r="B15" s="1" t="s">
        <v>34</v>
      </c>
      <c r="C15" s="1">
        <v>305</v>
      </c>
      <c r="D15" s="1"/>
      <c r="E15" s="1">
        <v>36</v>
      </c>
      <c r="F15" s="1">
        <v>269</v>
      </c>
      <c r="G15" s="7">
        <v>0.18</v>
      </c>
      <c r="H15" s="1">
        <v>150</v>
      </c>
      <c r="I15" s="1">
        <v>5038459</v>
      </c>
      <c r="J15" s="1">
        <v>36</v>
      </c>
      <c r="K15" s="1">
        <f t="shared" si="2"/>
        <v>0</v>
      </c>
      <c r="L15" s="1"/>
      <c r="M15" s="1"/>
      <c r="N15" s="1"/>
      <c r="O15" s="1">
        <f t="shared" si="4"/>
        <v>18</v>
      </c>
      <c r="P15" s="5">
        <f t="shared" si="5"/>
        <v>351.19999999999993</v>
      </c>
      <c r="Q15" s="5"/>
      <c r="R15" s="1"/>
      <c r="S15" s="1">
        <f t="shared" si="6"/>
        <v>14</v>
      </c>
      <c r="T15" s="1">
        <f t="shared" si="7"/>
        <v>6.0722347629796847</v>
      </c>
      <c r="U15" s="1">
        <v>0</v>
      </c>
      <c r="V15" s="12">
        <v>29.2</v>
      </c>
      <c r="W15" s="12">
        <v>59.4</v>
      </c>
      <c r="X15" s="1">
        <v>16.600000000000001</v>
      </c>
      <c r="Y15" s="1">
        <v>34.799999999999997</v>
      </c>
      <c r="Z15" s="1">
        <v>52.8</v>
      </c>
      <c r="AA15" s="1">
        <v>51.2</v>
      </c>
      <c r="AB15" s="1">
        <v>28.8</v>
      </c>
      <c r="AC15" s="1">
        <v>3.4</v>
      </c>
      <c r="AD15" s="1"/>
      <c r="AE15" s="1">
        <f t="shared" si="3"/>
        <v>63.215999999999987</v>
      </c>
      <c r="AF15" s="1"/>
      <c r="AG15" s="12">
        <f t="shared" si="8"/>
        <v>44.3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51</v>
      </c>
      <c r="B16" s="1" t="s">
        <v>34</v>
      </c>
      <c r="C16" s="1">
        <v>42</v>
      </c>
      <c r="D16" s="1"/>
      <c r="E16" s="1">
        <v>15</v>
      </c>
      <c r="F16" s="1">
        <v>27</v>
      </c>
      <c r="G16" s="7">
        <v>0.18</v>
      </c>
      <c r="H16" s="1">
        <v>150</v>
      </c>
      <c r="I16" s="1">
        <v>5038831</v>
      </c>
      <c r="J16" s="1">
        <v>15</v>
      </c>
      <c r="K16" s="1">
        <f t="shared" si="2"/>
        <v>0</v>
      </c>
      <c r="L16" s="1"/>
      <c r="M16" s="1"/>
      <c r="N16" s="1">
        <v>91.599999999999966</v>
      </c>
      <c r="O16" s="1">
        <f t="shared" si="4"/>
        <v>7.5</v>
      </c>
      <c r="P16" s="5">
        <f t="shared" si="5"/>
        <v>92.80000000000004</v>
      </c>
      <c r="Q16" s="5"/>
      <c r="R16" s="1"/>
      <c r="S16" s="1">
        <f t="shared" si="6"/>
        <v>14</v>
      </c>
      <c r="T16" s="1">
        <f t="shared" si="7"/>
        <v>7.8543046357615873</v>
      </c>
      <c r="U16" s="1">
        <v>21.2</v>
      </c>
      <c r="V16" s="12">
        <v>16.2</v>
      </c>
      <c r="W16" s="12">
        <v>14</v>
      </c>
      <c r="X16" s="1">
        <v>27.2</v>
      </c>
      <c r="Y16" s="1">
        <v>18.2</v>
      </c>
      <c r="Z16" s="1">
        <v>15.6</v>
      </c>
      <c r="AA16" s="1">
        <v>32.4</v>
      </c>
      <c r="AB16" s="1">
        <v>12.8</v>
      </c>
      <c r="AC16" s="1">
        <v>20.6</v>
      </c>
      <c r="AD16" s="1"/>
      <c r="AE16" s="1">
        <f t="shared" si="3"/>
        <v>16.704000000000008</v>
      </c>
      <c r="AF16" s="1"/>
      <c r="AG16" s="12">
        <f t="shared" si="8"/>
        <v>15.1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52</v>
      </c>
      <c r="B17" s="1" t="s">
        <v>34</v>
      </c>
      <c r="C17" s="1">
        <v>203</v>
      </c>
      <c r="D17" s="1"/>
      <c r="E17" s="1">
        <v>16</v>
      </c>
      <c r="F17" s="1">
        <v>187</v>
      </c>
      <c r="G17" s="7">
        <v>0.18</v>
      </c>
      <c r="H17" s="1">
        <v>120</v>
      </c>
      <c r="I17" s="1">
        <v>5038855</v>
      </c>
      <c r="J17" s="1">
        <v>16</v>
      </c>
      <c r="K17" s="1">
        <f t="shared" si="2"/>
        <v>0</v>
      </c>
      <c r="L17" s="1"/>
      <c r="M17" s="1"/>
      <c r="N17" s="1"/>
      <c r="O17" s="1">
        <f t="shared" si="4"/>
        <v>8</v>
      </c>
      <c r="P17" s="5"/>
      <c r="Q17" s="5"/>
      <c r="R17" s="1"/>
      <c r="S17" s="1">
        <f t="shared" si="6"/>
        <v>16.846846846846848</v>
      </c>
      <c r="T17" s="1">
        <f t="shared" si="7"/>
        <v>16.846846846846848</v>
      </c>
      <c r="U17" s="1">
        <v>15.2</v>
      </c>
      <c r="V17" s="12">
        <v>20.2</v>
      </c>
      <c r="W17" s="12">
        <v>2</v>
      </c>
      <c r="X17" s="1">
        <v>0</v>
      </c>
      <c r="Y17" s="1">
        <v>20</v>
      </c>
      <c r="Z17" s="1">
        <v>0</v>
      </c>
      <c r="AA17" s="1">
        <v>0</v>
      </c>
      <c r="AB17" s="1">
        <v>-0.4</v>
      </c>
      <c r="AC17" s="1">
        <v>2</v>
      </c>
      <c r="AD17" s="1"/>
      <c r="AE17" s="1">
        <f t="shared" si="3"/>
        <v>0</v>
      </c>
      <c r="AF17" s="1"/>
      <c r="AG17" s="12">
        <f t="shared" si="8"/>
        <v>11.1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ht="15.75" thickBot="1" x14ac:dyDescent="0.3">
      <c r="A18" s="1" t="s">
        <v>53</v>
      </c>
      <c r="B18" s="1" t="s">
        <v>34</v>
      </c>
      <c r="C18" s="1">
        <v>241</v>
      </c>
      <c r="D18" s="1"/>
      <c r="E18" s="1">
        <v>44</v>
      </c>
      <c r="F18" s="1">
        <v>197</v>
      </c>
      <c r="G18" s="7">
        <v>0.18</v>
      </c>
      <c r="H18" s="1">
        <v>150</v>
      </c>
      <c r="I18" s="1">
        <v>5038435</v>
      </c>
      <c r="J18" s="1">
        <v>44</v>
      </c>
      <c r="K18" s="1">
        <f t="shared" si="2"/>
        <v>0</v>
      </c>
      <c r="L18" s="1"/>
      <c r="M18" s="1"/>
      <c r="N18" s="1">
        <v>203.89999999999989</v>
      </c>
      <c r="O18" s="1">
        <f t="shared" si="4"/>
        <v>22</v>
      </c>
      <c r="P18" s="5">
        <f t="shared" si="5"/>
        <v>530.10000000000014</v>
      </c>
      <c r="Q18" s="5"/>
      <c r="R18" s="1"/>
      <c r="S18" s="1">
        <f t="shared" si="6"/>
        <v>14</v>
      </c>
      <c r="T18" s="1">
        <f t="shared" si="7"/>
        <v>6.0285714285714267</v>
      </c>
      <c r="U18" s="1">
        <v>71.599999999999994</v>
      </c>
      <c r="V18" s="12">
        <v>54.4</v>
      </c>
      <c r="W18" s="12">
        <v>78.599999999999994</v>
      </c>
      <c r="X18" s="1">
        <v>69.2</v>
      </c>
      <c r="Y18" s="1">
        <v>67.8</v>
      </c>
      <c r="Z18" s="1">
        <v>65.2</v>
      </c>
      <c r="AA18" s="1">
        <v>79.599999999999994</v>
      </c>
      <c r="AB18" s="1">
        <v>50.6</v>
      </c>
      <c r="AC18" s="1">
        <v>82.2</v>
      </c>
      <c r="AD18" s="1"/>
      <c r="AE18" s="1">
        <f t="shared" si="3"/>
        <v>95.418000000000021</v>
      </c>
      <c r="AF18" s="1"/>
      <c r="AG18" s="12">
        <f t="shared" si="8"/>
        <v>66.5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32" t="s">
        <v>54</v>
      </c>
      <c r="B19" s="24" t="s">
        <v>34</v>
      </c>
      <c r="C19" s="24">
        <v>252</v>
      </c>
      <c r="D19" s="24"/>
      <c r="E19" s="24">
        <v>28</v>
      </c>
      <c r="F19" s="25">
        <v>224</v>
      </c>
      <c r="G19" s="7">
        <v>0.18</v>
      </c>
      <c r="H19" s="1">
        <v>120</v>
      </c>
      <c r="I19" s="1">
        <v>5038398</v>
      </c>
      <c r="J19" s="1">
        <v>28</v>
      </c>
      <c r="K19" s="1">
        <f t="shared" si="2"/>
        <v>0</v>
      </c>
      <c r="L19" s="1"/>
      <c r="M19" s="1"/>
      <c r="N19" s="1"/>
      <c r="O19" s="1">
        <f t="shared" si="4"/>
        <v>14</v>
      </c>
      <c r="P19" s="5">
        <f>14*(AG19+AG20)-N19-N20-F19-F20</f>
        <v>246.20000000000005</v>
      </c>
      <c r="Q19" s="5"/>
      <c r="R19" s="1"/>
      <c r="S19" s="1">
        <f t="shared" si="6"/>
        <v>13.952522255192878</v>
      </c>
      <c r="T19" s="1">
        <f t="shared" si="7"/>
        <v>6.6468842729970321</v>
      </c>
      <c r="U19" s="1">
        <v>30.8</v>
      </c>
      <c r="V19" s="12">
        <v>33</v>
      </c>
      <c r="W19" s="12">
        <v>34.4</v>
      </c>
      <c r="X19" s="1">
        <v>43.6</v>
      </c>
      <c r="Y19" s="1">
        <v>41.8</v>
      </c>
      <c r="Z19" s="1">
        <v>36.6</v>
      </c>
      <c r="AA19" s="1">
        <v>55.4</v>
      </c>
      <c r="AB19" s="1">
        <v>32.200000000000003</v>
      </c>
      <c r="AC19" s="1">
        <v>55.4</v>
      </c>
      <c r="AD19" s="1"/>
      <c r="AE19" s="1">
        <f t="shared" si="3"/>
        <v>44.31600000000001</v>
      </c>
      <c r="AF19" s="1"/>
      <c r="AG19" s="12">
        <f t="shared" si="8"/>
        <v>33.700000000000003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ht="15.75" thickBot="1" x14ac:dyDescent="0.3">
      <c r="A20" s="33" t="s">
        <v>60</v>
      </c>
      <c r="B20" s="34" t="s">
        <v>34</v>
      </c>
      <c r="C20" s="34">
        <v>3</v>
      </c>
      <c r="D20" s="34"/>
      <c r="E20" s="34"/>
      <c r="F20" s="35">
        <v>3</v>
      </c>
      <c r="G20" s="36">
        <v>0</v>
      </c>
      <c r="H20" s="37" t="e">
        <v>#N/A</v>
      </c>
      <c r="I20" s="37" t="s">
        <v>45</v>
      </c>
      <c r="J20" s="37"/>
      <c r="K20" s="37">
        <f>E20-J20</f>
        <v>0</v>
      </c>
      <c r="L20" s="37"/>
      <c r="M20" s="37"/>
      <c r="N20" s="37"/>
      <c r="O20" s="37">
        <f>E20/2</f>
        <v>0</v>
      </c>
      <c r="P20" s="38"/>
      <c r="Q20" s="38"/>
      <c r="R20" s="37"/>
      <c r="S20" s="37">
        <f>(F20+N20+P20)/AG20</f>
        <v>30</v>
      </c>
      <c r="T20" s="37">
        <f>(F20+N20)/AG20</f>
        <v>30</v>
      </c>
      <c r="U20" s="37">
        <v>-0.4</v>
      </c>
      <c r="V20" s="39">
        <v>0.2</v>
      </c>
      <c r="W20" s="39">
        <v>0</v>
      </c>
      <c r="X20" s="37">
        <v>0.2</v>
      </c>
      <c r="Y20" s="37">
        <v>0.4</v>
      </c>
      <c r="Z20" s="37">
        <v>0</v>
      </c>
      <c r="AA20" s="37">
        <v>0</v>
      </c>
      <c r="AB20" s="37">
        <v>0</v>
      </c>
      <c r="AC20" s="37">
        <v>-0.8</v>
      </c>
      <c r="AD20" s="37"/>
      <c r="AE20" s="37"/>
      <c r="AF20" s="1"/>
      <c r="AG20" s="12">
        <f>(V20+W20)/2</f>
        <v>0.1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26" t="s">
        <v>55</v>
      </c>
      <c r="B21" s="1" t="s">
        <v>44</v>
      </c>
      <c r="C21" s="1"/>
      <c r="D21" s="1"/>
      <c r="E21" s="1"/>
      <c r="F21" s="1"/>
      <c r="G21" s="7">
        <v>1</v>
      </c>
      <c r="H21" s="1">
        <v>150</v>
      </c>
      <c r="I21" s="1">
        <v>5038572</v>
      </c>
      <c r="J21" s="1"/>
      <c r="K21" s="1">
        <f t="shared" si="2"/>
        <v>0</v>
      </c>
      <c r="L21" s="1"/>
      <c r="M21" s="1"/>
      <c r="N21" s="1"/>
      <c r="O21" s="1">
        <f t="shared" si="4"/>
        <v>0</v>
      </c>
      <c r="P21" s="5">
        <f>10*AG21-N21-F21</f>
        <v>44.230000000000004</v>
      </c>
      <c r="Q21" s="5"/>
      <c r="R21" s="1"/>
      <c r="S21" s="1">
        <f t="shared" si="6"/>
        <v>10</v>
      </c>
      <c r="T21" s="1">
        <f t="shared" si="7"/>
        <v>0</v>
      </c>
      <c r="U21" s="1">
        <v>0</v>
      </c>
      <c r="V21" s="12">
        <v>0</v>
      </c>
      <c r="W21" s="12">
        <v>8.8460000000000001</v>
      </c>
      <c r="X21" s="1">
        <v>5.3719999999999999</v>
      </c>
      <c r="Y21" s="1">
        <v>28.628</v>
      </c>
      <c r="Z21" s="1">
        <v>12.872</v>
      </c>
      <c r="AA21" s="1">
        <v>18.7746</v>
      </c>
      <c r="AB21" s="1">
        <v>12.294</v>
      </c>
      <c r="AC21" s="1">
        <v>4.9836</v>
      </c>
      <c r="AD21" s="43" t="s">
        <v>78</v>
      </c>
      <c r="AE21" s="1">
        <f>G21*P21</f>
        <v>44.230000000000004</v>
      </c>
      <c r="AF21" s="1"/>
      <c r="AG21" s="12">
        <f t="shared" si="8"/>
        <v>4.423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ht="15.75" thickBot="1" x14ac:dyDescent="0.3">
      <c r="A22" s="26" t="s">
        <v>56</v>
      </c>
      <c r="B22" s="1" t="s">
        <v>44</v>
      </c>
      <c r="C22" s="1"/>
      <c r="D22" s="1"/>
      <c r="E22" s="1"/>
      <c r="F22" s="1"/>
      <c r="G22" s="7">
        <v>1</v>
      </c>
      <c r="H22" s="1">
        <v>150</v>
      </c>
      <c r="I22" s="1">
        <v>5038596</v>
      </c>
      <c r="J22" s="1"/>
      <c r="K22" s="1">
        <f t="shared" si="2"/>
        <v>0</v>
      </c>
      <c r="L22" s="1"/>
      <c r="M22" s="1"/>
      <c r="N22" s="1"/>
      <c r="O22" s="1">
        <f t="shared" si="4"/>
        <v>0</v>
      </c>
      <c r="P22" s="5">
        <f>10*AG22-N22-F22</f>
        <v>220.12599999999998</v>
      </c>
      <c r="Q22" s="5"/>
      <c r="R22" s="1"/>
      <c r="S22" s="1">
        <f t="shared" si="6"/>
        <v>10</v>
      </c>
      <c r="T22" s="1">
        <f t="shared" si="7"/>
        <v>0</v>
      </c>
      <c r="U22" s="1">
        <v>4.7507999999999999</v>
      </c>
      <c r="V22" s="12">
        <v>26.5184</v>
      </c>
      <c r="W22" s="12">
        <v>17.506799999999998</v>
      </c>
      <c r="X22" s="1">
        <v>15.507999999999999</v>
      </c>
      <c r="Y22" s="1">
        <v>16.3552</v>
      </c>
      <c r="Z22" s="1">
        <v>7.6959999999999997</v>
      </c>
      <c r="AA22" s="1">
        <v>6.2539999999999996</v>
      </c>
      <c r="AB22" s="1">
        <v>2.7372000000000001</v>
      </c>
      <c r="AC22" s="1">
        <v>0.74160000000000004</v>
      </c>
      <c r="AD22" s="43" t="s">
        <v>79</v>
      </c>
      <c r="AE22" s="1">
        <f>G22*P22</f>
        <v>220.12599999999998</v>
      </c>
      <c r="AF22" s="1"/>
      <c r="AG22" s="12">
        <f t="shared" si="8"/>
        <v>22.012599999999999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21" t="s">
        <v>57</v>
      </c>
      <c r="B23" s="22" t="s">
        <v>44</v>
      </c>
      <c r="C23" s="22"/>
      <c r="D23" s="22"/>
      <c r="E23" s="22"/>
      <c r="F23" s="23"/>
      <c r="G23" s="18">
        <v>1</v>
      </c>
      <c r="H23" s="17">
        <v>120</v>
      </c>
      <c r="I23" s="17">
        <v>8785204</v>
      </c>
      <c r="J23" s="17"/>
      <c r="K23" s="17">
        <f t="shared" si="2"/>
        <v>0</v>
      </c>
      <c r="L23" s="17"/>
      <c r="M23" s="17"/>
      <c r="N23" s="17"/>
      <c r="O23" s="17">
        <f t="shared" si="4"/>
        <v>0</v>
      </c>
      <c r="P23" s="19"/>
      <c r="Q23" s="19"/>
      <c r="R23" s="17"/>
      <c r="S23" s="17" t="e">
        <f t="shared" si="6"/>
        <v>#DIV/0!</v>
      </c>
      <c r="T23" s="17" t="e">
        <f t="shared" si="7"/>
        <v>#DIV/0!</v>
      </c>
      <c r="U23" s="17">
        <v>0</v>
      </c>
      <c r="V23" s="20">
        <v>0</v>
      </c>
      <c r="W23" s="20">
        <v>0</v>
      </c>
      <c r="X23" s="17">
        <v>0</v>
      </c>
      <c r="Y23" s="17">
        <v>0</v>
      </c>
      <c r="Z23" s="17">
        <v>0</v>
      </c>
      <c r="AA23" s="17">
        <v>0</v>
      </c>
      <c r="AB23" s="17">
        <v>0</v>
      </c>
      <c r="AC23" s="17">
        <v>0</v>
      </c>
      <c r="AD23" s="17" t="s">
        <v>58</v>
      </c>
      <c r="AE23" s="17">
        <f>G23*P23</f>
        <v>0</v>
      </c>
      <c r="AF23" s="1"/>
      <c r="AG23" s="12">
        <f t="shared" si="8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ht="15.75" thickBot="1" x14ac:dyDescent="0.3">
      <c r="A24" s="33" t="s">
        <v>43</v>
      </c>
      <c r="B24" s="34" t="s">
        <v>44</v>
      </c>
      <c r="C24" s="34">
        <v>5.5E-2</v>
      </c>
      <c r="D24" s="34"/>
      <c r="E24" s="34"/>
      <c r="F24" s="35"/>
      <c r="G24" s="36">
        <v>0</v>
      </c>
      <c r="H24" s="37" t="e">
        <v>#N/A</v>
      </c>
      <c r="I24" s="37" t="s">
        <v>45</v>
      </c>
      <c r="J24" s="37"/>
      <c r="K24" s="37">
        <f>E24-J24</f>
        <v>0</v>
      </c>
      <c r="L24" s="37"/>
      <c r="M24" s="37"/>
      <c r="N24" s="37"/>
      <c r="O24" s="37">
        <f>E24/2</f>
        <v>0</v>
      </c>
      <c r="P24" s="38"/>
      <c r="Q24" s="38"/>
      <c r="R24" s="37"/>
      <c r="S24" s="37" t="e">
        <f>(F24+N24+P24)/AG24</f>
        <v>#DIV/0!</v>
      </c>
      <c r="T24" s="37" t="e">
        <f>(F24+N24)/AG24</f>
        <v>#DIV/0!</v>
      </c>
      <c r="U24" s="37">
        <v>11.734</v>
      </c>
      <c r="V24" s="39">
        <v>0</v>
      </c>
      <c r="W24" s="39">
        <v>0</v>
      </c>
      <c r="X24" s="37">
        <v>0</v>
      </c>
      <c r="Y24" s="37">
        <v>0</v>
      </c>
      <c r="Z24" s="37">
        <v>0</v>
      </c>
      <c r="AA24" s="37">
        <v>0</v>
      </c>
      <c r="AB24" s="37">
        <v>0</v>
      </c>
      <c r="AC24" s="37">
        <v>0</v>
      </c>
      <c r="AD24" s="37"/>
      <c r="AE24" s="37"/>
      <c r="AF24" s="1"/>
      <c r="AG24" s="12">
        <f>(V24+W24)/2</f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61</v>
      </c>
      <c r="B25" s="1" t="s">
        <v>34</v>
      </c>
      <c r="C25" s="1">
        <v>33</v>
      </c>
      <c r="D25" s="1"/>
      <c r="E25" s="1">
        <v>32</v>
      </c>
      <c r="F25" s="1">
        <v>1</v>
      </c>
      <c r="G25" s="7">
        <v>0.1</v>
      </c>
      <c r="H25" s="1">
        <v>60</v>
      </c>
      <c r="I25" s="1">
        <v>8444170</v>
      </c>
      <c r="J25" s="1">
        <v>28</v>
      </c>
      <c r="K25" s="1">
        <f t="shared" si="2"/>
        <v>4</v>
      </c>
      <c r="L25" s="1"/>
      <c r="M25" s="1"/>
      <c r="N25" s="1">
        <v>246.6</v>
      </c>
      <c r="O25" s="1">
        <f t="shared" si="4"/>
        <v>16</v>
      </c>
      <c r="P25" s="5"/>
      <c r="Q25" s="5"/>
      <c r="R25" s="1"/>
      <c r="S25" s="1">
        <f t="shared" si="6"/>
        <v>-190.46153846153845</v>
      </c>
      <c r="T25" s="1">
        <f t="shared" si="7"/>
        <v>-190.46153846153845</v>
      </c>
      <c r="U25" s="1">
        <v>27.2</v>
      </c>
      <c r="V25" s="12">
        <v>-2.2000000000000002</v>
      </c>
      <c r="W25" s="12">
        <v>-0.4</v>
      </c>
      <c r="X25" s="1">
        <v>23.8</v>
      </c>
      <c r="Y25" s="1">
        <v>17</v>
      </c>
      <c r="Z25" s="1">
        <v>15.6</v>
      </c>
      <c r="AA25" s="1">
        <v>25.8</v>
      </c>
      <c r="AB25" s="1">
        <v>16.399999999999999</v>
      </c>
      <c r="AC25" s="1">
        <v>21.6</v>
      </c>
      <c r="AD25" s="1" t="s">
        <v>62</v>
      </c>
      <c r="AE25" s="1">
        <f t="shared" ref="AE25:AE30" si="9">G25*P25</f>
        <v>0</v>
      </c>
      <c r="AF25" s="1"/>
      <c r="AG25" s="12">
        <f t="shared" si="8"/>
        <v>-1.3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63</v>
      </c>
      <c r="B26" s="1" t="s">
        <v>44</v>
      </c>
      <c r="C26" s="1">
        <v>166.70699999999999</v>
      </c>
      <c r="D26" s="1">
        <v>4.2930000000000001</v>
      </c>
      <c r="E26" s="1">
        <v>52.62</v>
      </c>
      <c r="F26" s="1">
        <v>118.38</v>
      </c>
      <c r="G26" s="7">
        <v>1</v>
      </c>
      <c r="H26" s="1">
        <v>120</v>
      </c>
      <c r="I26" s="1">
        <v>5522704</v>
      </c>
      <c r="J26" s="1">
        <v>59.5</v>
      </c>
      <c r="K26" s="1">
        <f t="shared" si="2"/>
        <v>-6.8800000000000026</v>
      </c>
      <c r="L26" s="1"/>
      <c r="M26" s="1"/>
      <c r="N26" s="1">
        <v>46.697399999999973</v>
      </c>
      <c r="O26" s="1">
        <f t="shared" si="4"/>
        <v>26.31</v>
      </c>
      <c r="P26" s="5">
        <f t="shared" ref="P26" si="10">14*AG26-N26-F26</f>
        <v>177.50540000000001</v>
      </c>
      <c r="Q26" s="5"/>
      <c r="R26" s="1"/>
      <c r="S26" s="1">
        <f t="shared" si="6"/>
        <v>14</v>
      </c>
      <c r="T26" s="1">
        <f t="shared" si="7"/>
        <v>6.7460584711199729</v>
      </c>
      <c r="U26" s="1">
        <v>28.830400000000001</v>
      </c>
      <c r="V26" s="12">
        <v>21.288799999999998</v>
      </c>
      <c r="W26" s="12">
        <v>27.651599999999998</v>
      </c>
      <c r="X26" s="1">
        <v>25.984400000000001</v>
      </c>
      <c r="Y26" s="1">
        <v>21.02</v>
      </c>
      <c r="Z26" s="1">
        <v>19.690799999999999</v>
      </c>
      <c r="AA26" s="1">
        <v>43.728400000000001</v>
      </c>
      <c r="AB26" s="1">
        <v>27.996200000000002</v>
      </c>
      <c r="AC26" s="1">
        <v>22.562999999999999</v>
      </c>
      <c r="AD26" s="1"/>
      <c r="AE26" s="1">
        <f t="shared" si="9"/>
        <v>177.50540000000001</v>
      </c>
      <c r="AF26" s="1"/>
      <c r="AG26" s="12">
        <f t="shared" si="8"/>
        <v>24.470199999999998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64</v>
      </c>
      <c r="B27" s="1" t="s">
        <v>34</v>
      </c>
      <c r="C27" s="1">
        <v>39</v>
      </c>
      <c r="D27" s="1"/>
      <c r="E27" s="1">
        <v>12</v>
      </c>
      <c r="F27" s="1">
        <v>23</v>
      </c>
      <c r="G27" s="7">
        <v>0.14000000000000001</v>
      </c>
      <c r="H27" s="1">
        <v>180</v>
      </c>
      <c r="I27" s="1">
        <v>9988391</v>
      </c>
      <c r="J27" s="1">
        <v>12</v>
      </c>
      <c r="K27" s="1">
        <f t="shared" si="2"/>
        <v>0</v>
      </c>
      <c r="L27" s="1"/>
      <c r="M27" s="1"/>
      <c r="N27" s="1"/>
      <c r="O27" s="1">
        <f t="shared" si="4"/>
        <v>6</v>
      </c>
      <c r="P27" s="5">
        <f>13*AG27-N27-F27</f>
        <v>79.7</v>
      </c>
      <c r="Q27" s="5"/>
      <c r="R27" s="1"/>
      <c r="S27" s="1">
        <f t="shared" si="6"/>
        <v>13</v>
      </c>
      <c r="T27" s="1">
        <f t="shared" si="7"/>
        <v>2.9113924050632911</v>
      </c>
      <c r="U27" s="1">
        <v>8.4</v>
      </c>
      <c r="V27" s="12">
        <v>10.4</v>
      </c>
      <c r="W27" s="12">
        <v>5.4</v>
      </c>
      <c r="X27" s="1">
        <v>3.2</v>
      </c>
      <c r="Y27" s="1">
        <v>17.399999999999999</v>
      </c>
      <c r="Z27" s="1">
        <v>8.6</v>
      </c>
      <c r="AA27" s="1">
        <v>13.4</v>
      </c>
      <c r="AB27" s="1">
        <v>9.4</v>
      </c>
      <c r="AC27" s="1">
        <v>12.6</v>
      </c>
      <c r="AD27" s="1"/>
      <c r="AE27" s="1">
        <f t="shared" si="9"/>
        <v>11.158000000000001</v>
      </c>
      <c r="AF27" s="1"/>
      <c r="AG27" s="12">
        <f t="shared" si="8"/>
        <v>7.9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65</v>
      </c>
      <c r="B28" s="1" t="s">
        <v>34</v>
      </c>
      <c r="C28" s="1">
        <v>65</v>
      </c>
      <c r="D28" s="1"/>
      <c r="E28" s="1">
        <v>27</v>
      </c>
      <c r="F28" s="1">
        <v>37</v>
      </c>
      <c r="G28" s="7">
        <v>0.18</v>
      </c>
      <c r="H28" s="1">
        <v>270</v>
      </c>
      <c r="I28" s="1">
        <v>9988681</v>
      </c>
      <c r="J28" s="1">
        <v>27</v>
      </c>
      <c r="K28" s="1">
        <f t="shared" si="2"/>
        <v>0</v>
      </c>
      <c r="L28" s="1"/>
      <c r="M28" s="1"/>
      <c r="N28" s="1"/>
      <c r="O28" s="1">
        <f t="shared" si="4"/>
        <v>13.5</v>
      </c>
      <c r="P28" s="5">
        <f>11*AG28-N28-F28</f>
        <v>252.3</v>
      </c>
      <c r="Q28" s="5"/>
      <c r="R28" s="1"/>
      <c r="S28" s="1">
        <f t="shared" si="6"/>
        <v>11</v>
      </c>
      <c r="T28" s="1">
        <f t="shared" si="7"/>
        <v>1.4068441064638784</v>
      </c>
      <c r="U28" s="1">
        <v>21.6</v>
      </c>
      <c r="V28" s="12">
        <v>22.6</v>
      </c>
      <c r="W28" s="12">
        <v>30</v>
      </c>
      <c r="X28" s="1">
        <v>24.8</v>
      </c>
      <c r="Y28" s="1">
        <v>18.2</v>
      </c>
      <c r="Z28" s="1">
        <v>37</v>
      </c>
      <c r="AA28" s="1">
        <v>33.200000000000003</v>
      </c>
      <c r="AB28" s="1">
        <v>20.6</v>
      </c>
      <c r="AC28" s="1">
        <v>20.399999999999999</v>
      </c>
      <c r="AD28" s="1"/>
      <c r="AE28" s="1">
        <f t="shared" si="9"/>
        <v>45.414000000000001</v>
      </c>
      <c r="AF28" s="1"/>
      <c r="AG28" s="12">
        <f t="shared" si="8"/>
        <v>26.3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ht="15.75" thickBot="1" x14ac:dyDescent="0.3">
      <c r="A29" s="1" t="s">
        <v>66</v>
      </c>
      <c r="B29" s="1" t="s">
        <v>44</v>
      </c>
      <c r="C29" s="1">
        <v>16.497</v>
      </c>
      <c r="D29" s="1"/>
      <c r="E29" s="1">
        <v>10.11</v>
      </c>
      <c r="F29" s="1">
        <v>6.3869999999999996</v>
      </c>
      <c r="G29" s="7">
        <v>1</v>
      </c>
      <c r="H29" s="1">
        <v>120</v>
      </c>
      <c r="I29" s="1">
        <v>8785198</v>
      </c>
      <c r="J29" s="1">
        <v>10.5</v>
      </c>
      <c r="K29" s="1">
        <f t="shared" si="2"/>
        <v>-0.39000000000000057</v>
      </c>
      <c r="L29" s="1"/>
      <c r="M29" s="1"/>
      <c r="N29" s="1"/>
      <c r="O29" s="1">
        <f t="shared" si="4"/>
        <v>5.0549999999999997</v>
      </c>
      <c r="P29" s="5">
        <f>11*AG29-N29-F29</f>
        <v>120.5684</v>
      </c>
      <c r="Q29" s="5"/>
      <c r="R29" s="1"/>
      <c r="S29" s="1">
        <f t="shared" si="6"/>
        <v>11</v>
      </c>
      <c r="T29" s="1">
        <f t="shared" si="7"/>
        <v>0.55339906770409131</v>
      </c>
      <c r="U29" s="1">
        <v>5.1592000000000002</v>
      </c>
      <c r="V29" s="12">
        <v>5.6543999999999999</v>
      </c>
      <c r="W29" s="12">
        <v>17.4284</v>
      </c>
      <c r="X29" s="1">
        <v>8.466800000000001</v>
      </c>
      <c r="Y29" s="1">
        <v>6.3624000000000001</v>
      </c>
      <c r="Z29" s="1">
        <v>12.303599999999999</v>
      </c>
      <c r="AA29" s="1">
        <v>5.0312000000000001</v>
      </c>
      <c r="AB29" s="1">
        <v>5.2328000000000001</v>
      </c>
      <c r="AC29" s="1">
        <v>0</v>
      </c>
      <c r="AD29" s="1"/>
      <c r="AE29" s="1">
        <f t="shared" si="9"/>
        <v>120.5684</v>
      </c>
      <c r="AF29" s="1"/>
      <c r="AG29" s="12">
        <f t="shared" si="8"/>
        <v>11.541399999999999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31" t="s">
        <v>67</v>
      </c>
      <c r="B30" s="24" t="s">
        <v>44</v>
      </c>
      <c r="C30" s="24"/>
      <c r="D30" s="24"/>
      <c r="E30" s="24"/>
      <c r="F30" s="25"/>
      <c r="G30" s="7">
        <v>1</v>
      </c>
      <c r="H30" s="1">
        <v>180</v>
      </c>
      <c r="I30" s="1">
        <v>5038619</v>
      </c>
      <c r="J30" s="1"/>
      <c r="K30" s="1">
        <f t="shared" si="2"/>
        <v>0</v>
      </c>
      <c r="L30" s="1"/>
      <c r="M30" s="1"/>
      <c r="N30" s="1"/>
      <c r="O30" s="1">
        <f t="shared" si="4"/>
        <v>0</v>
      </c>
      <c r="P30" s="5">
        <f>14*(AG30+AG31)-N30-N31-F30-F31</f>
        <v>43.162800000000004</v>
      </c>
      <c r="Q30" s="5"/>
      <c r="R30" s="1"/>
      <c r="S30" s="1" t="e">
        <f t="shared" si="6"/>
        <v>#DIV/0!</v>
      </c>
      <c r="T30" s="1" t="e">
        <f t="shared" si="7"/>
        <v>#DIV/0!</v>
      </c>
      <c r="U30" s="1">
        <v>0</v>
      </c>
      <c r="V30" s="12">
        <v>0</v>
      </c>
      <c r="W30" s="12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/>
      <c r="AE30" s="1">
        <f t="shared" si="9"/>
        <v>43.162800000000004</v>
      </c>
      <c r="AF30" s="1"/>
      <c r="AG30" s="12">
        <f t="shared" si="8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ht="15.75" thickBot="1" x14ac:dyDescent="0.3">
      <c r="A31" s="33" t="s">
        <v>59</v>
      </c>
      <c r="B31" s="34" t="s">
        <v>44</v>
      </c>
      <c r="C31" s="34">
        <v>-3.61</v>
      </c>
      <c r="D31" s="34"/>
      <c r="E31" s="34"/>
      <c r="F31" s="35">
        <v>-3.61</v>
      </c>
      <c r="G31" s="36">
        <v>0</v>
      </c>
      <c r="H31" s="37" t="e">
        <v>#N/A</v>
      </c>
      <c r="I31" s="37" t="s">
        <v>45</v>
      </c>
      <c r="J31" s="37"/>
      <c r="K31" s="37">
        <f>E31-J31</f>
        <v>0</v>
      </c>
      <c r="L31" s="37"/>
      <c r="M31" s="37"/>
      <c r="N31" s="37"/>
      <c r="O31" s="37">
        <f>E31/2</f>
        <v>0</v>
      </c>
      <c r="P31" s="38"/>
      <c r="Q31" s="38"/>
      <c r="R31" s="37"/>
      <c r="S31" s="37">
        <f>(F31+N31+P31)/AG31</f>
        <v>-1.2777856434942658</v>
      </c>
      <c r="T31" s="37">
        <f>(F31+N31)/AG31</f>
        <v>-1.2777856434942658</v>
      </c>
      <c r="U31" s="37">
        <v>0.438</v>
      </c>
      <c r="V31" s="39">
        <v>2.3860000000000001</v>
      </c>
      <c r="W31" s="39">
        <v>3.2644000000000002</v>
      </c>
      <c r="X31" s="37">
        <v>2.3279999999999998</v>
      </c>
      <c r="Y31" s="37">
        <v>3.36</v>
      </c>
      <c r="Z31" s="37">
        <v>0.50600000000000001</v>
      </c>
      <c r="AA31" s="37">
        <v>2.4159999999999999</v>
      </c>
      <c r="AB31" s="37">
        <v>0.44600000000000001</v>
      </c>
      <c r="AC31" s="37">
        <v>2.6536</v>
      </c>
      <c r="AD31" s="37"/>
      <c r="AE31" s="37"/>
      <c r="AF31" s="1"/>
      <c r="AG31" s="12">
        <f>(V31+W31)/2</f>
        <v>2.8252000000000002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68</v>
      </c>
      <c r="B32" s="1" t="s">
        <v>34</v>
      </c>
      <c r="C32" s="1">
        <v>305</v>
      </c>
      <c r="D32" s="1"/>
      <c r="E32" s="1">
        <v>61</v>
      </c>
      <c r="F32" s="1">
        <v>239</v>
      </c>
      <c r="G32" s="7">
        <v>0.1</v>
      </c>
      <c r="H32" s="1">
        <v>60</v>
      </c>
      <c r="I32" s="1">
        <v>8444187</v>
      </c>
      <c r="J32" s="1">
        <v>60</v>
      </c>
      <c r="K32" s="1">
        <f t="shared" si="2"/>
        <v>1</v>
      </c>
      <c r="L32" s="1"/>
      <c r="M32" s="1"/>
      <c r="N32" s="1"/>
      <c r="O32" s="1">
        <f t="shared" si="4"/>
        <v>30.5</v>
      </c>
      <c r="P32" s="5">
        <f>12*AG32-N32-F32</f>
        <v>581.80000000000007</v>
      </c>
      <c r="Q32" s="5"/>
      <c r="R32" s="1"/>
      <c r="S32" s="1">
        <f t="shared" si="6"/>
        <v>12</v>
      </c>
      <c r="T32" s="1">
        <f t="shared" si="7"/>
        <v>3.4941520467836256</v>
      </c>
      <c r="U32" s="1">
        <v>11.8</v>
      </c>
      <c r="V32" s="12">
        <v>54.2</v>
      </c>
      <c r="W32" s="12">
        <v>82.6</v>
      </c>
      <c r="X32" s="1">
        <v>54.6</v>
      </c>
      <c r="Y32" s="1">
        <v>67.599999999999994</v>
      </c>
      <c r="Z32" s="1">
        <v>69.8</v>
      </c>
      <c r="AA32" s="1">
        <v>83.2</v>
      </c>
      <c r="AB32" s="1">
        <v>65.8</v>
      </c>
      <c r="AC32" s="1">
        <v>77.2</v>
      </c>
      <c r="AD32" s="1"/>
      <c r="AE32" s="1">
        <f t="shared" ref="AE32:AE37" si="11">G32*P32</f>
        <v>58.180000000000007</v>
      </c>
      <c r="AF32" s="1"/>
      <c r="AG32" s="12">
        <f t="shared" si="8"/>
        <v>68.400000000000006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69</v>
      </c>
      <c r="B33" s="1" t="s">
        <v>34</v>
      </c>
      <c r="C33" s="1">
        <v>202</v>
      </c>
      <c r="D33" s="1"/>
      <c r="E33" s="1">
        <v>37</v>
      </c>
      <c r="F33" s="1">
        <v>165</v>
      </c>
      <c r="G33" s="7">
        <v>0.1</v>
      </c>
      <c r="H33" s="1">
        <v>90</v>
      </c>
      <c r="I33" s="1">
        <v>8444194</v>
      </c>
      <c r="J33" s="1">
        <v>36</v>
      </c>
      <c r="K33" s="1">
        <f t="shared" si="2"/>
        <v>1</v>
      </c>
      <c r="L33" s="1"/>
      <c r="M33" s="1"/>
      <c r="N33" s="1">
        <v>70.499999999999886</v>
      </c>
      <c r="O33" s="1">
        <f t="shared" si="4"/>
        <v>18.5</v>
      </c>
      <c r="P33" s="5">
        <f t="shared" ref="P33:P36" si="12">14*AG33-N33-F33</f>
        <v>290.90000000000009</v>
      </c>
      <c r="Q33" s="5"/>
      <c r="R33" s="1"/>
      <c r="S33" s="1">
        <f t="shared" si="6"/>
        <v>13.999999999999998</v>
      </c>
      <c r="T33" s="1">
        <f t="shared" si="7"/>
        <v>6.2632978723404227</v>
      </c>
      <c r="U33" s="1">
        <v>38</v>
      </c>
      <c r="V33" s="12">
        <v>36.200000000000003</v>
      </c>
      <c r="W33" s="12">
        <v>39</v>
      </c>
      <c r="X33" s="1">
        <v>41.4</v>
      </c>
      <c r="Y33" s="1">
        <v>39.6</v>
      </c>
      <c r="Z33" s="1">
        <v>38.6</v>
      </c>
      <c r="AA33" s="1">
        <v>47.6</v>
      </c>
      <c r="AB33" s="1">
        <v>40.799999999999997</v>
      </c>
      <c r="AC33" s="1">
        <v>37.6</v>
      </c>
      <c r="AD33" s="1"/>
      <c r="AE33" s="1">
        <f t="shared" si="11"/>
        <v>29.090000000000011</v>
      </c>
      <c r="AF33" s="1"/>
      <c r="AG33" s="12">
        <f t="shared" si="8"/>
        <v>37.6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70</v>
      </c>
      <c r="B34" s="1" t="s">
        <v>34</v>
      </c>
      <c r="C34" s="1">
        <v>66</v>
      </c>
      <c r="D34" s="1"/>
      <c r="E34" s="1">
        <v>17</v>
      </c>
      <c r="F34" s="1">
        <v>49</v>
      </c>
      <c r="G34" s="7">
        <v>0.2</v>
      </c>
      <c r="H34" s="1">
        <v>120</v>
      </c>
      <c r="I34" s="1">
        <v>783798</v>
      </c>
      <c r="J34" s="1">
        <v>17</v>
      </c>
      <c r="K34" s="1">
        <f t="shared" si="2"/>
        <v>0</v>
      </c>
      <c r="L34" s="1"/>
      <c r="M34" s="1"/>
      <c r="N34" s="1"/>
      <c r="O34" s="1">
        <f t="shared" si="4"/>
        <v>8.5</v>
      </c>
      <c r="P34" s="5">
        <f>12*AG34-N34-F34</f>
        <v>191</v>
      </c>
      <c r="Q34" s="5"/>
      <c r="R34" s="1"/>
      <c r="S34" s="1">
        <f t="shared" si="6"/>
        <v>12</v>
      </c>
      <c r="T34" s="1">
        <f t="shared" si="7"/>
        <v>2.4500000000000002</v>
      </c>
      <c r="U34" s="1">
        <v>4.8</v>
      </c>
      <c r="V34" s="12">
        <v>11</v>
      </c>
      <c r="W34" s="12">
        <v>29</v>
      </c>
      <c r="X34" s="1">
        <v>22.6</v>
      </c>
      <c r="Y34" s="1">
        <v>12.2</v>
      </c>
      <c r="Z34" s="1">
        <v>25.2</v>
      </c>
      <c r="AA34" s="1">
        <v>23.6</v>
      </c>
      <c r="AB34" s="1">
        <v>14.8</v>
      </c>
      <c r="AC34" s="1">
        <v>17.600000000000001</v>
      </c>
      <c r="AD34" s="1" t="s">
        <v>71</v>
      </c>
      <c r="AE34" s="40">
        <f t="shared" si="11"/>
        <v>38.200000000000003</v>
      </c>
      <c r="AF34" s="1"/>
      <c r="AG34" s="12">
        <f t="shared" si="8"/>
        <v>20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26" t="s">
        <v>72</v>
      </c>
      <c r="B35" s="1" t="s">
        <v>44</v>
      </c>
      <c r="C35" s="1"/>
      <c r="D35" s="1"/>
      <c r="E35" s="1"/>
      <c r="F35" s="1"/>
      <c r="G35" s="7">
        <v>1</v>
      </c>
      <c r="H35" s="1">
        <v>120</v>
      </c>
      <c r="I35" s="1">
        <v>783811</v>
      </c>
      <c r="J35" s="1"/>
      <c r="K35" s="1">
        <f t="shared" si="2"/>
        <v>0</v>
      </c>
      <c r="L35" s="1"/>
      <c r="M35" s="1"/>
      <c r="N35" s="1">
        <v>21.638400000000011</v>
      </c>
      <c r="O35" s="1">
        <f t="shared" si="4"/>
        <v>0</v>
      </c>
      <c r="P35" s="5">
        <f>11*AG35-N35-F35</f>
        <v>183.31799999999998</v>
      </c>
      <c r="Q35" s="5"/>
      <c r="R35" s="1"/>
      <c r="S35" s="1">
        <f t="shared" si="6"/>
        <v>11</v>
      </c>
      <c r="T35" s="1">
        <f t="shared" si="7"/>
        <v>1.1613318735106595</v>
      </c>
      <c r="U35" s="1">
        <v>17.3688</v>
      </c>
      <c r="V35" s="12">
        <v>11.6256</v>
      </c>
      <c r="W35" s="12">
        <v>25.639199999999999</v>
      </c>
      <c r="X35" s="1">
        <v>13.7058</v>
      </c>
      <c r="Y35" s="1">
        <v>13.416399999999999</v>
      </c>
      <c r="Z35" s="1">
        <v>15.736000000000001</v>
      </c>
      <c r="AA35" s="1">
        <v>20.547599999999999</v>
      </c>
      <c r="AB35" s="1">
        <v>15.4588</v>
      </c>
      <c r="AC35" s="1">
        <v>16.5318</v>
      </c>
      <c r="AD35" s="1" t="s">
        <v>73</v>
      </c>
      <c r="AE35" s="40">
        <f t="shared" si="11"/>
        <v>183.31799999999998</v>
      </c>
      <c r="AF35" s="1"/>
      <c r="AG35" s="12">
        <f t="shared" si="8"/>
        <v>18.632400000000001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ht="15.75" thickBot="1" x14ac:dyDescent="0.3">
      <c r="A36" s="1" t="s">
        <v>74</v>
      </c>
      <c r="B36" s="1" t="s">
        <v>34</v>
      </c>
      <c r="C36" s="1">
        <v>102</v>
      </c>
      <c r="D36" s="1"/>
      <c r="E36" s="1">
        <v>20</v>
      </c>
      <c r="F36" s="1">
        <v>82</v>
      </c>
      <c r="G36" s="7">
        <v>0.2</v>
      </c>
      <c r="H36" s="1">
        <v>120</v>
      </c>
      <c r="I36" s="1">
        <v>783804</v>
      </c>
      <c r="J36" s="1">
        <v>20</v>
      </c>
      <c r="K36" s="1">
        <f t="shared" si="2"/>
        <v>0</v>
      </c>
      <c r="L36" s="1"/>
      <c r="M36" s="1"/>
      <c r="N36" s="1">
        <v>59</v>
      </c>
      <c r="O36" s="1">
        <f t="shared" si="4"/>
        <v>10</v>
      </c>
      <c r="P36" s="5">
        <f t="shared" si="12"/>
        <v>127.80000000000001</v>
      </c>
      <c r="Q36" s="5"/>
      <c r="R36" s="1"/>
      <c r="S36" s="1">
        <f t="shared" si="6"/>
        <v>14.000000000000002</v>
      </c>
      <c r="T36" s="1">
        <f t="shared" si="7"/>
        <v>7.34375</v>
      </c>
      <c r="U36" s="1">
        <v>22</v>
      </c>
      <c r="V36" s="12">
        <v>13.2</v>
      </c>
      <c r="W36" s="12">
        <v>25.2</v>
      </c>
      <c r="X36" s="1">
        <v>29.8</v>
      </c>
      <c r="Y36" s="1">
        <v>23.4</v>
      </c>
      <c r="Z36" s="1">
        <v>23.4</v>
      </c>
      <c r="AA36" s="1">
        <v>28.2</v>
      </c>
      <c r="AB36" s="1">
        <v>16.399999999999999</v>
      </c>
      <c r="AC36" s="1">
        <v>18.8</v>
      </c>
      <c r="AD36" s="1"/>
      <c r="AE36" s="40">
        <f t="shared" si="11"/>
        <v>25.560000000000002</v>
      </c>
      <c r="AF36" s="1"/>
      <c r="AG36" s="12">
        <f t="shared" si="8"/>
        <v>19.2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32" t="s">
        <v>75</v>
      </c>
      <c r="B37" s="24" t="s">
        <v>44</v>
      </c>
      <c r="C37" s="24">
        <v>795.47400000000005</v>
      </c>
      <c r="D37" s="24"/>
      <c r="E37" s="24">
        <v>58.451999999999998</v>
      </c>
      <c r="F37" s="25">
        <v>566.02200000000005</v>
      </c>
      <c r="G37" s="7">
        <v>1</v>
      </c>
      <c r="H37" s="1">
        <v>120</v>
      </c>
      <c r="I37" s="1">
        <v>783828</v>
      </c>
      <c r="J37" s="1">
        <v>59.5</v>
      </c>
      <c r="K37" s="1">
        <f t="shared" si="2"/>
        <v>-1.0480000000000018</v>
      </c>
      <c r="L37" s="1"/>
      <c r="M37" s="1"/>
      <c r="N37" s="1"/>
      <c r="O37" s="1">
        <f t="shared" si="4"/>
        <v>29.225999999999999</v>
      </c>
      <c r="P37" s="5">
        <f>14*(AG37+AG38)-N37-N38-F37-F38</f>
        <v>260.94139999999993</v>
      </c>
      <c r="Q37" s="5"/>
      <c r="R37" s="1"/>
      <c r="S37" s="1">
        <f t="shared" si="6"/>
        <v>21.129262129423097</v>
      </c>
      <c r="T37" s="1">
        <f t="shared" si="7"/>
        <v>14.462099784609961</v>
      </c>
      <c r="U37" s="1">
        <v>40.232199999999999</v>
      </c>
      <c r="V37" s="12">
        <v>48.471800000000002</v>
      </c>
      <c r="W37" s="12">
        <v>29.8048</v>
      </c>
      <c r="X37" s="1">
        <v>53.743600000000001</v>
      </c>
      <c r="Y37" s="1">
        <v>42.687600000000003</v>
      </c>
      <c r="Z37" s="1">
        <v>31.7364</v>
      </c>
      <c r="AA37" s="1">
        <v>34.219200000000001</v>
      </c>
      <c r="AB37" s="1">
        <v>41.292000000000002</v>
      </c>
      <c r="AC37" s="1">
        <v>25.1586</v>
      </c>
      <c r="AD37" s="1"/>
      <c r="AE37" s="40">
        <f t="shared" si="11"/>
        <v>260.94139999999993</v>
      </c>
      <c r="AF37" s="1"/>
      <c r="AG37" s="12">
        <f t="shared" si="8"/>
        <v>39.138300000000001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ht="15.75" thickBot="1" x14ac:dyDescent="0.3">
      <c r="A38" s="33" t="s">
        <v>76</v>
      </c>
      <c r="B38" s="34" t="s">
        <v>44</v>
      </c>
      <c r="C38" s="34">
        <v>-187.36</v>
      </c>
      <c r="D38" s="34">
        <v>160</v>
      </c>
      <c r="E38" s="34">
        <v>59.491999999999997</v>
      </c>
      <c r="F38" s="35">
        <v>-86.852000000000004</v>
      </c>
      <c r="G38" s="36">
        <v>0</v>
      </c>
      <c r="H38" s="37" t="e">
        <v>#N/A</v>
      </c>
      <c r="I38" s="37" t="s">
        <v>45</v>
      </c>
      <c r="J38" s="37">
        <v>59.5</v>
      </c>
      <c r="K38" s="37">
        <f t="shared" si="2"/>
        <v>-8.0000000000026716E-3</v>
      </c>
      <c r="L38" s="37"/>
      <c r="M38" s="37"/>
      <c r="N38" s="37"/>
      <c r="O38" s="37">
        <f t="shared" si="4"/>
        <v>29.745999999999999</v>
      </c>
      <c r="P38" s="38"/>
      <c r="Q38" s="38"/>
      <c r="R38" s="37"/>
      <c r="S38" s="37">
        <f t="shared" si="6"/>
        <v>-6.3271847772241161</v>
      </c>
      <c r="T38" s="37">
        <f t="shared" si="7"/>
        <v>-6.3271847772241161</v>
      </c>
      <c r="U38" s="37">
        <v>21.814</v>
      </c>
      <c r="V38" s="39">
        <v>18.9116</v>
      </c>
      <c r="W38" s="39">
        <v>8.5419999999999998</v>
      </c>
      <c r="X38" s="37">
        <v>22.225000000000001</v>
      </c>
      <c r="Y38" s="37">
        <v>38.662199999999999</v>
      </c>
      <c r="Z38" s="37">
        <v>11.991199999999999</v>
      </c>
      <c r="AA38" s="37">
        <v>15.0488</v>
      </c>
      <c r="AB38" s="37">
        <v>16.151399999999999</v>
      </c>
      <c r="AC38" s="37">
        <v>24.730799999999999</v>
      </c>
      <c r="AD38" s="37"/>
      <c r="AE38" s="37"/>
      <c r="AF38" s="1"/>
      <c r="AG38" s="12">
        <f t="shared" si="8"/>
        <v>13.726800000000001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0"/>
      <c r="B39" s="10"/>
      <c r="C39" s="10"/>
      <c r="D39" s="10"/>
      <c r="E39" s="10"/>
      <c r="F39" s="10"/>
      <c r="G39" s="11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5"/>
      <c r="W39" s="15"/>
      <c r="X39" s="10"/>
      <c r="Y39" s="10"/>
      <c r="Z39" s="10"/>
      <c r="AA39" s="10"/>
      <c r="AB39" s="10"/>
      <c r="AC39" s="10"/>
      <c r="AD39" s="10"/>
      <c r="AE39" s="10"/>
      <c r="AF39" s="1"/>
      <c r="AG39" s="12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37</v>
      </c>
      <c r="B40" s="1" t="s">
        <v>34</v>
      </c>
      <c r="C40" s="1">
        <v>1792</v>
      </c>
      <c r="D40" s="1"/>
      <c r="E40" s="1">
        <v>95</v>
      </c>
      <c r="F40" s="1">
        <v>1697</v>
      </c>
      <c r="G40" s="7">
        <v>0.18</v>
      </c>
      <c r="H40" s="1">
        <v>120</v>
      </c>
      <c r="I40" s="1"/>
      <c r="J40" s="1">
        <v>95</v>
      </c>
      <c r="K40" s="1">
        <f>E40-J40</f>
        <v>0</v>
      </c>
      <c r="L40" s="1"/>
      <c r="M40" s="1"/>
      <c r="N40" s="1">
        <v>500</v>
      </c>
      <c r="O40" s="1">
        <f t="shared" ref="O40:O41" si="13">E40/2</f>
        <v>47.5</v>
      </c>
      <c r="P40" s="5">
        <v>100</v>
      </c>
      <c r="Q40" s="5"/>
      <c r="R40" s="1"/>
      <c r="S40" s="1">
        <f t="shared" ref="S40:S41" si="14">(F40+N40+P40)/AG40</f>
        <v>19.59897610921502</v>
      </c>
      <c r="T40" s="1">
        <f t="shared" ref="T40:T41" si="15">(F40+N40)/AG40</f>
        <v>18.745733788395906</v>
      </c>
      <c r="U40" s="1">
        <v>124.2</v>
      </c>
      <c r="V40" s="12">
        <v>99.8</v>
      </c>
      <c r="W40" s="12">
        <v>134.6</v>
      </c>
      <c r="X40" s="1">
        <v>113.4</v>
      </c>
      <c r="Y40" s="1">
        <v>130.80000000000001</v>
      </c>
      <c r="Z40" s="1">
        <v>154</v>
      </c>
      <c r="AA40" s="1">
        <v>159.6</v>
      </c>
      <c r="AB40" s="1">
        <v>155.6</v>
      </c>
      <c r="AC40" s="1">
        <v>140</v>
      </c>
      <c r="AD40" s="1">
        <v>2860</v>
      </c>
      <c r="AE40" s="1"/>
      <c r="AF40" s="1"/>
      <c r="AG40" s="12">
        <f t="shared" si="8"/>
        <v>117.19999999999999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38</v>
      </c>
      <c r="B41" s="1" t="s">
        <v>34</v>
      </c>
      <c r="C41" s="1">
        <v>5118</v>
      </c>
      <c r="D41" s="1"/>
      <c r="E41" s="1">
        <v>316</v>
      </c>
      <c r="F41" s="1">
        <v>4802</v>
      </c>
      <c r="G41" s="7">
        <v>0.18</v>
      </c>
      <c r="H41" s="1">
        <v>120</v>
      </c>
      <c r="I41" s="1"/>
      <c r="J41" s="1">
        <v>336</v>
      </c>
      <c r="K41" s="1">
        <f>E41-J41</f>
        <v>-20</v>
      </c>
      <c r="L41" s="1"/>
      <c r="M41" s="1"/>
      <c r="N41" s="1">
        <v>1200</v>
      </c>
      <c r="O41" s="1">
        <f t="shared" si="13"/>
        <v>158</v>
      </c>
      <c r="P41" s="5"/>
      <c r="Q41" s="5"/>
      <c r="R41" s="1"/>
      <c r="S41" s="1">
        <f t="shared" si="14"/>
        <v>19.620791108205296</v>
      </c>
      <c r="T41" s="1">
        <f t="shared" si="15"/>
        <v>19.620791108205296</v>
      </c>
      <c r="U41" s="1">
        <v>364.4</v>
      </c>
      <c r="V41" s="12">
        <v>299.2</v>
      </c>
      <c r="W41" s="12">
        <v>312.60000000000002</v>
      </c>
      <c r="X41" s="1">
        <v>348.8</v>
      </c>
      <c r="Y41" s="1">
        <v>344.4</v>
      </c>
      <c r="Z41" s="1">
        <v>325.60000000000002</v>
      </c>
      <c r="AA41" s="1">
        <v>247</v>
      </c>
      <c r="AB41" s="1">
        <v>256.2</v>
      </c>
      <c r="AC41" s="1">
        <v>338.2</v>
      </c>
      <c r="AD41" s="1">
        <v>2860</v>
      </c>
      <c r="AE41" s="1"/>
      <c r="AF41" s="1"/>
      <c r="AG41" s="12">
        <f t="shared" si="8"/>
        <v>305.89999999999998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2"/>
      <c r="W42" s="12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2"/>
      <c r="W43" s="12"/>
      <c r="X43" s="1"/>
      <c r="Y43" s="1"/>
      <c r="Z43" s="1"/>
      <c r="AA43" s="1"/>
      <c r="AB43" s="1"/>
      <c r="AC43" s="1"/>
      <c r="AD43" s="1"/>
      <c r="AE43" s="40">
        <v>-500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2"/>
      <c r="W44" s="12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2"/>
      <c r="W45" s="12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2"/>
      <c r="W46" s="12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2"/>
      <c r="W47" s="12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2"/>
      <c r="W48" s="12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2"/>
      <c r="W49" s="12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2"/>
      <c r="W50" s="12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2"/>
      <c r="W51" s="12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2"/>
      <c r="W52" s="12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2"/>
      <c r="W53" s="12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2"/>
      <c r="W54" s="12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2"/>
      <c r="W55" s="12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2"/>
      <c r="W56" s="12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2"/>
      <c r="W57" s="12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2"/>
      <c r="W58" s="12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2"/>
      <c r="W59" s="12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2"/>
      <c r="W60" s="12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2"/>
      <c r="W61" s="12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2"/>
      <c r="W62" s="12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2"/>
      <c r="W63" s="12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2"/>
      <c r="W64" s="12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2"/>
      <c r="W65" s="12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2"/>
      <c r="W66" s="12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2"/>
      <c r="W67" s="12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2"/>
      <c r="W68" s="12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2"/>
      <c r="W69" s="12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2"/>
      <c r="W70" s="12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2"/>
      <c r="W71" s="12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2"/>
      <c r="W72" s="12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2"/>
      <c r="W73" s="12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2"/>
      <c r="W74" s="12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2"/>
      <c r="W75" s="12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2"/>
      <c r="W76" s="12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2"/>
      <c r="W77" s="12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2"/>
      <c r="W78" s="12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2"/>
      <c r="W79" s="12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2"/>
      <c r="W80" s="12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2"/>
      <c r="W81" s="12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2"/>
      <c r="W82" s="12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2"/>
      <c r="W83" s="12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2"/>
      <c r="W84" s="12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2"/>
      <c r="W85" s="12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2"/>
      <c r="W86" s="12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2"/>
      <c r="W87" s="12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2"/>
      <c r="W88" s="12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2"/>
      <c r="W89" s="12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2"/>
      <c r="W90" s="12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2"/>
      <c r="W91" s="12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2"/>
      <c r="W92" s="12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2"/>
      <c r="W93" s="12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2"/>
      <c r="W94" s="12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2"/>
      <c r="W95" s="12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2"/>
      <c r="W96" s="12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2"/>
      <c r="W97" s="12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2"/>
      <c r="W98" s="12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2"/>
      <c r="W99" s="12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2"/>
      <c r="W100" s="12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2"/>
      <c r="W101" s="12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2"/>
      <c r="W102" s="12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2"/>
      <c r="W103" s="12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2"/>
      <c r="W104" s="12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2"/>
      <c r="W105" s="12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2"/>
      <c r="W106" s="12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2"/>
      <c r="W107" s="12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2"/>
      <c r="W108" s="12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2"/>
      <c r="W109" s="12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2"/>
      <c r="W110" s="12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2"/>
      <c r="W111" s="12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2"/>
      <c r="W112" s="12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2"/>
      <c r="W113" s="12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2"/>
      <c r="W114" s="12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2"/>
      <c r="W115" s="12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2"/>
      <c r="W116" s="12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2"/>
      <c r="W117" s="12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2"/>
      <c r="W118" s="12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2"/>
      <c r="W119" s="12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2"/>
      <c r="W120" s="12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2"/>
      <c r="W121" s="12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2"/>
      <c r="W122" s="12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2"/>
      <c r="W123" s="12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2"/>
      <c r="W124" s="12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2"/>
      <c r="W125" s="12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2"/>
      <c r="W126" s="12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2"/>
      <c r="W127" s="12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2"/>
      <c r="W128" s="12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2"/>
      <c r="W129" s="12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2"/>
      <c r="W130" s="12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2"/>
      <c r="W131" s="12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2"/>
      <c r="W132" s="12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2"/>
      <c r="W133" s="12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2"/>
      <c r="W134" s="12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2"/>
      <c r="W135" s="12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2"/>
      <c r="W136" s="12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2"/>
      <c r="W137" s="12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2"/>
      <c r="W138" s="12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2"/>
      <c r="W139" s="12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2"/>
      <c r="W140" s="12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2"/>
      <c r="W141" s="12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2"/>
      <c r="W142" s="12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2"/>
      <c r="W143" s="12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2"/>
      <c r="W144" s="12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2"/>
      <c r="W145" s="12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2"/>
      <c r="W146" s="12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2"/>
      <c r="W147" s="12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2"/>
      <c r="W148" s="12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2"/>
      <c r="W149" s="12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2"/>
      <c r="W150" s="12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2"/>
      <c r="W151" s="12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2"/>
      <c r="W152" s="12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2"/>
      <c r="W153" s="12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2"/>
      <c r="W154" s="12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2"/>
      <c r="W155" s="12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2"/>
      <c r="W156" s="12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2"/>
      <c r="W157" s="12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2"/>
      <c r="W158" s="12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2"/>
      <c r="W159" s="12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2"/>
      <c r="W160" s="12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2"/>
      <c r="W161" s="12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2"/>
      <c r="W162" s="12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2"/>
      <c r="W163" s="12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2"/>
      <c r="W164" s="12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2"/>
      <c r="W165" s="12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2"/>
      <c r="W166" s="12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2"/>
      <c r="W167" s="12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2"/>
      <c r="W168" s="12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2"/>
      <c r="W169" s="12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2"/>
      <c r="W170" s="12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2"/>
      <c r="W171" s="12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2"/>
      <c r="W172" s="12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2"/>
      <c r="W173" s="12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2"/>
      <c r="W174" s="12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2"/>
      <c r="W175" s="12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2"/>
      <c r="W176" s="12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2"/>
      <c r="W177" s="12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2"/>
      <c r="W178" s="12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2"/>
      <c r="W179" s="12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2"/>
      <c r="W180" s="12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2"/>
      <c r="W181" s="12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2"/>
      <c r="W182" s="12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2"/>
      <c r="W183" s="12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2"/>
      <c r="W184" s="12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2"/>
      <c r="W185" s="12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2"/>
      <c r="W186" s="12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2"/>
      <c r="W187" s="12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2"/>
      <c r="W188" s="12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2"/>
      <c r="W189" s="12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2"/>
      <c r="W190" s="12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2"/>
      <c r="W191" s="12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2"/>
      <c r="W192" s="12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2"/>
      <c r="W193" s="12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2"/>
      <c r="W194" s="12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2"/>
      <c r="W195" s="12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2"/>
      <c r="W196" s="12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2"/>
      <c r="W197" s="12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2"/>
      <c r="W198" s="12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2"/>
      <c r="W199" s="12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2"/>
      <c r="W200" s="12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2"/>
      <c r="W201" s="12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2"/>
      <c r="W202" s="12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2"/>
      <c r="W203" s="12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2"/>
      <c r="W204" s="12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2"/>
      <c r="W205" s="12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2"/>
      <c r="W206" s="12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2"/>
      <c r="W207" s="12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2"/>
      <c r="W208" s="12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2"/>
      <c r="W209" s="12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2"/>
      <c r="W210" s="12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2"/>
      <c r="W211" s="12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2"/>
      <c r="W212" s="12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2"/>
      <c r="W213" s="12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2"/>
      <c r="W214" s="12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2"/>
      <c r="W215" s="12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2"/>
      <c r="W216" s="12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2"/>
      <c r="W217" s="12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2"/>
      <c r="W218" s="12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2"/>
      <c r="W219" s="12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2"/>
      <c r="W220" s="12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2"/>
      <c r="W221" s="12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2"/>
      <c r="W222" s="12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2"/>
      <c r="W223" s="12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2"/>
      <c r="W224" s="12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2"/>
      <c r="W225" s="12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2"/>
      <c r="W226" s="12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2"/>
      <c r="W227" s="12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2"/>
      <c r="W228" s="12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2"/>
      <c r="W229" s="12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2"/>
      <c r="W230" s="12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2"/>
      <c r="W231" s="12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2"/>
      <c r="W232" s="12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2"/>
      <c r="W233" s="12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2"/>
      <c r="W234" s="12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2"/>
      <c r="W235" s="12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2"/>
      <c r="W236" s="12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2"/>
      <c r="W237" s="12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2"/>
      <c r="W238" s="12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2"/>
      <c r="W239" s="12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2"/>
      <c r="W240" s="12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2"/>
      <c r="W241" s="12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2"/>
      <c r="W242" s="12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2"/>
      <c r="W243" s="12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2"/>
      <c r="W244" s="12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2"/>
      <c r="W245" s="12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2"/>
      <c r="W246" s="12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2"/>
      <c r="W247" s="12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2"/>
      <c r="W248" s="12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2"/>
      <c r="W249" s="12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2"/>
      <c r="W250" s="12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2"/>
      <c r="W251" s="12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2"/>
      <c r="W252" s="12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2"/>
      <c r="W253" s="12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2"/>
      <c r="W254" s="12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2"/>
      <c r="W255" s="12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2"/>
      <c r="W256" s="12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2"/>
      <c r="W257" s="12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2"/>
      <c r="W258" s="12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2"/>
      <c r="W259" s="12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2"/>
      <c r="W260" s="12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2"/>
      <c r="W261" s="12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2"/>
      <c r="W262" s="12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2"/>
      <c r="W263" s="12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2"/>
      <c r="W264" s="12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2"/>
      <c r="W265" s="12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2"/>
      <c r="W266" s="12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2"/>
      <c r="W267" s="12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2"/>
      <c r="W268" s="12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2"/>
      <c r="W269" s="12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2"/>
      <c r="W270" s="12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2"/>
      <c r="W271" s="12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2"/>
      <c r="W272" s="12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2"/>
      <c r="W273" s="12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2"/>
      <c r="W274" s="12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2"/>
      <c r="W275" s="12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2"/>
      <c r="W276" s="12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2"/>
      <c r="W277" s="12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2"/>
      <c r="W278" s="12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2"/>
      <c r="W279" s="12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2"/>
      <c r="W280" s="12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2"/>
      <c r="W281" s="12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2"/>
      <c r="W282" s="12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2"/>
      <c r="W283" s="12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2"/>
      <c r="W284" s="12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2"/>
      <c r="W285" s="12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2"/>
      <c r="W286" s="12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2"/>
      <c r="W287" s="12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2"/>
      <c r="W288" s="12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2"/>
      <c r="W289" s="12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2"/>
      <c r="W290" s="12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2"/>
      <c r="W291" s="12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2"/>
      <c r="W292" s="12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2"/>
      <c r="W293" s="12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2"/>
      <c r="W294" s="12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2"/>
      <c r="W295" s="12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2"/>
      <c r="W296" s="12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2"/>
      <c r="W297" s="12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2"/>
      <c r="W298" s="12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2"/>
      <c r="W299" s="12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2"/>
      <c r="W300" s="12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2"/>
      <c r="W301" s="12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2"/>
      <c r="W302" s="12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2"/>
      <c r="W303" s="12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2"/>
      <c r="W304" s="12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2"/>
      <c r="W305" s="12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2"/>
      <c r="W306" s="12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2"/>
      <c r="W307" s="12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2"/>
      <c r="W308" s="12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2"/>
      <c r="W309" s="12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2"/>
      <c r="W310" s="12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2"/>
      <c r="W311" s="12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2"/>
      <c r="W312" s="12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2"/>
      <c r="W313" s="12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2"/>
      <c r="W314" s="12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2"/>
      <c r="W315" s="12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2"/>
      <c r="W316" s="12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2"/>
      <c r="W317" s="12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2"/>
      <c r="W318" s="12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2"/>
      <c r="W319" s="12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2"/>
      <c r="W320" s="12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2"/>
      <c r="W321" s="12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2"/>
      <c r="W322" s="12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2"/>
      <c r="W323" s="12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2"/>
      <c r="W324" s="12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2"/>
      <c r="W325" s="12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2"/>
      <c r="W326" s="12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2"/>
      <c r="W327" s="12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2"/>
      <c r="W328" s="12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2"/>
      <c r="W329" s="12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2"/>
      <c r="W330" s="12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2"/>
      <c r="W331" s="12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2"/>
      <c r="W332" s="12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2"/>
      <c r="W333" s="12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2"/>
      <c r="W334" s="12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2"/>
      <c r="W335" s="12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2"/>
      <c r="W336" s="12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2"/>
      <c r="W337" s="12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2"/>
      <c r="W338" s="12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2"/>
      <c r="W339" s="12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2"/>
      <c r="W340" s="12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2"/>
      <c r="W341" s="12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2"/>
      <c r="W342" s="12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2"/>
      <c r="W343" s="12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2"/>
      <c r="W344" s="12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2"/>
      <c r="W345" s="12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2"/>
      <c r="W346" s="12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2"/>
      <c r="W347" s="12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2"/>
      <c r="W348" s="12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2"/>
      <c r="W349" s="12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2"/>
      <c r="W350" s="12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2"/>
      <c r="W351" s="12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2"/>
      <c r="W352" s="12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2"/>
      <c r="W353" s="12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2"/>
      <c r="W354" s="12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2"/>
      <c r="W355" s="12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2"/>
      <c r="W356" s="12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2"/>
      <c r="W357" s="12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2"/>
      <c r="W358" s="12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2"/>
      <c r="W359" s="12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2"/>
      <c r="W360" s="12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2"/>
      <c r="W361" s="12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2"/>
      <c r="W362" s="12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2"/>
      <c r="W363" s="12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2"/>
      <c r="W364" s="12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2"/>
      <c r="W365" s="12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2"/>
      <c r="W366" s="12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2"/>
      <c r="W367" s="12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2"/>
      <c r="W368" s="12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2"/>
      <c r="W369" s="12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2"/>
      <c r="W370" s="12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2"/>
      <c r="W371" s="12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2"/>
      <c r="W372" s="12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2"/>
      <c r="W373" s="12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2"/>
      <c r="W374" s="12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2"/>
      <c r="W375" s="12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2"/>
      <c r="W376" s="12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2"/>
      <c r="W377" s="12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2"/>
      <c r="W378" s="12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2"/>
      <c r="W379" s="12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2"/>
      <c r="W380" s="12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2"/>
      <c r="W381" s="12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2"/>
      <c r="W382" s="12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2"/>
      <c r="W383" s="12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2"/>
      <c r="W384" s="12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2"/>
      <c r="W385" s="12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2"/>
      <c r="W386" s="12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2"/>
      <c r="W387" s="12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2"/>
      <c r="W388" s="12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2"/>
      <c r="W389" s="12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2"/>
      <c r="W390" s="12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2"/>
      <c r="W391" s="12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2"/>
      <c r="W392" s="12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2"/>
      <c r="W393" s="12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2"/>
      <c r="W394" s="12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2"/>
      <c r="W395" s="12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2"/>
      <c r="W396" s="12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2"/>
      <c r="W397" s="12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2"/>
      <c r="W398" s="12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2"/>
      <c r="W399" s="12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2"/>
      <c r="W400" s="12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2"/>
      <c r="W401" s="12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2"/>
      <c r="W402" s="12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2"/>
      <c r="W403" s="12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2"/>
      <c r="W404" s="12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2"/>
      <c r="W405" s="12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2"/>
      <c r="W406" s="12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2"/>
      <c r="W407" s="12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2"/>
      <c r="W408" s="12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2"/>
      <c r="W409" s="12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2"/>
      <c r="W410" s="12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2"/>
      <c r="W411" s="12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2"/>
      <c r="W412" s="12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2"/>
      <c r="W413" s="12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2"/>
      <c r="W414" s="12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2"/>
      <c r="W415" s="12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2"/>
      <c r="W416" s="12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2"/>
      <c r="W417" s="12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2"/>
      <c r="W418" s="12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2"/>
      <c r="W419" s="12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2"/>
      <c r="W420" s="12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2"/>
      <c r="W421" s="12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2"/>
      <c r="W422" s="12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2"/>
      <c r="W423" s="12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2"/>
      <c r="W424" s="12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2"/>
      <c r="W425" s="12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2"/>
      <c r="W426" s="12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2"/>
      <c r="W427" s="12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2"/>
      <c r="W428" s="12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2"/>
      <c r="W429" s="12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2"/>
      <c r="W430" s="12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2"/>
      <c r="W431" s="12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2"/>
      <c r="W432" s="12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2"/>
      <c r="W433" s="12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2"/>
      <c r="W434" s="12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2"/>
      <c r="W435" s="12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2"/>
      <c r="W436" s="12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2"/>
      <c r="W437" s="12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2"/>
      <c r="W438" s="12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2"/>
      <c r="W439" s="12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2"/>
      <c r="W440" s="12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2"/>
      <c r="W441" s="12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2"/>
      <c r="W442" s="12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2"/>
      <c r="W443" s="12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2"/>
      <c r="W444" s="12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2"/>
      <c r="W445" s="12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2"/>
      <c r="W446" s="12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2"/>
      <c r="W447" s="12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2"/>
      <c r="W448" s="12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2"/>
      <c r="W449" s="12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2"/>
      <c r="W450" s="12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2"/>
      <c r="W451" s="12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2"/>
      <c r="W452" s="12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2"/>
      <c r="W453" s="12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2"/>
      <c r="W454" s="12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2"/>
      <c r="W455" s="12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2"/>
      <c r="W456" s="12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2"/>
      <c r="W457" s="12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2"/>
      <c r="W458" s="12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2"/>
      <c r="W459" s="12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2"/>
      <c r="W460" s="12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2"/>
      <c r="W461" s="12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2"/>
      <c r="W462" s="12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2"/>
      <c r="W463" s="12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2"/>
      <c r="W464" s="12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2"/>
      <c r="W465" s="12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2"/>
      <c r="W466" s="12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2"/>
      <c r="W467" s="12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2"/>
      <c r="W468" s="12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2"/>
      <c r="W469" s="12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2"/>
      <c r="W470" s="12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2"/>
      <c r="W471" s="12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2"/>
      <c r="W472" s="12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2"/>
      <c r="W473" s="12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2"/>
      <c r="W474" s="12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2"/>
      <c r="W475" s="12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2"/>
      <c r="W476" s="12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2"/>
      <c r="W477" s="12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2"/>
      <c r="W478" s="12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2"/>
      <c r="W479" s="12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2"/>
      <c r="W480" s="12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2"/>
      <c r="W481" s="12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2"/>
      <c r="W482" s="12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2"/>
      <c r="W483" s="12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2"/>
      <c r="W484" s="12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2"/>
      <c r="W485" s="12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2"/>
      <c r="W486" s="12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2"/>
      <c r="W487" s="12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2"/>
      <c r="W488" s="12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2"/>
      <c r="W489" s="12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</sheetData>
  <autoFilter ref="A3:AE38" xr:uid="{0E033B06-B7E7-46B1-86E8-F99BF0126A7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2025-01-06T10:01:51Z</dcterms:created>
  <dcterms:modified xsi:type="dcterms:W3CDTF">2025-01-13T11:34:41Z</dcterms:modified>
</cp:coreProperties>
</file>