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1,25 Ост СЫР филиалы\"/>
    </mc:Choice>
  </mc:AlternateContent>
  <xr:revisionPtr revIDLastSave="0" documentId="13_ncr:1_{6E4AA87D-12AD-469A-8FFB-5975269A6AE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" i="1" l="1"/>
  <c r="AG41" i="1" l="1"/>
  <c r="AG36" i="1"/>
  <c r="AG34" i="1"/>
  <c r="AG22" i="1"/>
  <c r="AG14" i="1"/>
  <c r="AG8" i="1"/>
  <c r="AG10" i="1"/>
  <c r="AG6" i="1"/>
  <c r="P6" i="1"/>
  <c r="T6" i="1"/>
  <c r="P45" i="1"/>
  <c r="U45" i="1" s="1"/>
  <c r="P44" i="1"/>
  <c r="T44" i="1" s="1"/>
  <c r="P7" i="1"/>
  <c r="U7" i="1" s="1"/>
  <c r="P8" i="1"/>
  <c r="U8" i="1" s="1"/>
  <c r="P9" i="1"/>
  <c r="U9" i="1" s="1"/>
  <c r="P10" i="1"/>
  <c r="U10" i="1" s="1"/>
  <c r="P25" i="1"/>
  <c r="U25" i="1" s="1"/>
  <c r="P13" i="1"/>
  <c r="U13" i="1" s="1"/>
  <c r="P11" i="1"/>
  <c r="U11" i="1" s="1"/>
  <c r="P12" i="1"/>
  <c r="U12" i="1" s="1"/>
  <c r="P14" i="1"/>
  <c r="U14" i="1" s="1"/>
  <c r="P15" i="1"/>
  <c r="U15" i="1" s="1"/>
  <c r="P16" i="1"/>
  <c r="U16" i="1" s="1"/>
  <c r="P18" i="1"/>
  <c r="U18" i="1" s="1"/>
  <c r="P19" i="1"/>
  <c r="U19" i="1" s="1"/>
  <c r="P20" i="1"/>
  <c r="U20" i="1" s="1"/>
  <c r="P21" i="1"/>
  <c r="U21" i="1" s="1"/>
  <c r="P22" i="1"/>
  <c r="U22" i="1" s="1"/>
  <c r="P28" i="1"/>
  <c r="U28" i="1" s="1"/>
  <c r="P23" i="1"/>
  <c r="U23" i="1" s="1"/>
  <c r="P24" i="1"/>
  <c r="U24" i="1" s="1"/>
  <c r="P26" i="1"/>
  <c r="U26" i="1" s="1"/>
  <c r="P27" i="1"/>
  <c r="U27" i="1" s="1"/>
  <c r="P17" i="1"/>
  <c r="U17" i="1" s="1"/>
  <c r="P30" i="1"/>
  <c r="U30" i="1" s="1"/>
  <c r="P31" i="1"/>
  <c r="U31" i="1" s="1"/>
  <c r="P32" i="1"/>
  <c r="U32" i="1" s="1"/>
  <c r="P33" i="1"/>
  <c r="U33" i="1" s="1"/>
  <c r="P29" i="1"/>
  <c r="U29" i="1" s="1"/>
  <c r="P34" i="1"/>
  <c r="U34" i="1" s="1"/>
  <c r="P35" i="1"/>
  <c r="U35" i="1" s="1"/>
  <c r="P36" i="1"/>
  <c r="U36" i="1" s="1"/>
  <c r="P37" i="1"/>
  <c r="U37" i="1" s="1"/>
  <c r="P38" i="1"/>
  <c r="U38" i="1" s="1"/>
  <c r="P39" i="1"/>
  <c r="U39" i="1" s="1"/>
  <c r="P40" i="1"/>
  <c r="U40" i="1" s="1"/>
  <c r="P41" i="1"/>
  <c r="U41" i="1" s="1"/>
  <c r="P42" i="1"/>
  <c r="U42" i="1" s="1"/>
  <c r="K42" i="1"/>
  <c r="K41" i="1"/>
  <c r="AG40" i="1"/>
  <c r="K40" i="1"/>
  <c r="K39" i="1"/>
  <c r="K38" i="1"/>
  <c r="AG37" i="1"/>
  <c r="K37" i="1"/>
  <c r="K36" i="1"/>
  <c r="AG35" i="1"/>
  <c r="K35" i="1"/>
  <c r="K34" i="1"/>
  <c r="K29" i="1"/>
  <c r="AG33" i="1"/>
  <c r="K33" i="1"/>
  <c r="K32" i="1"/>
  <c r="K31" i="1"/>
  <c r="AG30" i="1"/>
  <c r="K30" i="1"/>
  <c r="K17" i="1"/>
  <c r="AG27" i="1"/>
  <c r="K27" i="1"/>
  <c r="AG26" i="1"/>
  <c r="K26" i="1"/>
  <c r="AG24" i="1"/>
  <c r="K24" i="1"/>
  <c r="AG23" i="1"/>
  <c r="K23" i="1"/>
  <c r="K28" i="1"/>
  <c r="K22" i="1"/>
  <c r="K21" i="1"/>
  <c r="K20" i="1"/>
  <c r="AG19" i="1"/>
  <c r="K19" i="1"/>
  <c r="AG18" i="1"/>
  <c r="K18" i="1"/>
  <c r="K16" i="1"/>
  <c r="K15" i="1"/>
  <c r="K14" i="1"/>
  <c r="AG12" i="1"/>
  <c r="K12" i="1"/>
  <c r="K11" i="1"/>
  <c r="K13" i="1"/>
  <c r="K25" i="1"/>
  <c r="K10" i="1"/>
  <c r="K9" i="1"/>
  <c r="K45" i="1"/>
  <c r="K44" i="1"/>
  <c r="K8" i="1"/>
  <c r="AG7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15" i="1" l="1"/>
  <c r="AG15" i="1" s="1"/>
  <c r="Q20" i="1"/>
  <c r="AG20" i="1" s="1"/>
  <c r="Q32" i="1"/>
  <c r="AG32" i="1" s="1"/>
  <c r="Q11" i="1"/>
  <c r="AG11" i="1" s="1"/>
  <c r="Q38" i="1"/>
  <c r="AG38" i="1" s="1"/>
  <c r="Q31" i="1"/>
  <c r="AG31" i="1" s="1"/>
  <c r="Q9" i="1"/>
  <c r="AG9" i="1" s="1"/>
  <c r="Q16" i="1"/>
  <c r="AG16" i="1" s="1"/>
  <c r="AG5" i="1" s="1"/>
  <c r="T41" i="1"/>
  <c r="T42" i="1"/>
  <c r="T38" i="1"/>
  <c r="T34" i="1"/>
  <c r="T26" i="1"/>
  <c r="T22" i="1"/>
  <c r="T18" i="1"/>
  <c r="T12" i="1"/>
  <c r="T10" i="1"/>
  <c r="K5" i="1"/>
  <c r="T40" i="1"/>
  <c r="T36" i="1"/>
  <c r="T33" i="1"/>
  <c r="T17" i="1"/>
  <c r="T23" i="1"/>
  <c r="T15" i="1"/>
  <c r="T13" i="1"/>
  <c r="T8" i="1"/>
  <c r="U6" i="1"/>
  <c r="T39" i="1"/>
  <c r="T37" i="1"/>
  <c r="T35" i="1"/>
  <c r="T29" i="1"/>
  <c r="T32" i="1"/>
  <c r="T30" i="1"/>
  <c r="T27" i="1"/>
  <c r="T24" i="1"/>
  <c r="T28" i="1"/>
  <c r="T21" i="1"/>
  <c r="T19" i="1"/>
  <c r="T14" i="1"/>
  <c r="T11" i="1"/>
  <c r="T25" i="1"/>
  <c r="T9" i="1"/>
  <c r="T7" i="1"/>
  <c r="T45" i="1"/>
  <c r="U44" i="1"/>
  <c r="P5" i="1"/>
  <c r="T20" i="1" l="1"/>
  <c r="T16" i="1"/>
  <c r="T31" i="1"/>
</calcChain>
</file>

<file path=xl/sharedStrings.xml><?xml version="1.0" encoding="utf-8"?>
<sst xmlns="http://schemas.openxmlformats.org/spreadsheetml/2006/main" count="157" uniqueCount="98">
  <si>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</si>
  <si>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</si>
  <si>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</si>
  <si>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</si>
  <si>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</si>
  <si>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</si>
  <si>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</si>
  <si>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</si>
  <si>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</si>
  <si>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</si>
  <si>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</si>
  <si>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</si>
  <si>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</si>
  <si>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</si>
  <si>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</si>
  <si>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</si>
  <si>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</si>
  <si>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</si>
  <si>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</si>
  <si>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</si>
  <si>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</si>
  <si>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</si>
  <si>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</si>
  <si>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13,01,</t>
  </si>
  <si>
    <t>06,01,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</si>
  <si>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</si>
  <si>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</si>
  <si>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</si>
  <si>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</si>
  <si>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</si>
  <si>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</si>
  <si>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</si>
  <si>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</si>
  <si>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</si>
  <si>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9988421 Творожный Сыр 60 % С маринованными огурчиками и укропом  Останкино</t>
  </si>
  <si>
    <t>шт</t>
  </si>
  <si>
    <t>23,12,24 завод не отгрузил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</si>
  <si>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</si>
  <si>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</si>
  <si>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</si>
  <si>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</si>
  <si>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</si>
  <si>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нужно увеличить продажи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</si>
  <si>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</si>
  <si>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</si>
  <si>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</si>
  <si>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</si>
  <si>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</si>
  <si>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</si>
  <si>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</si>
  <si>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</si>
  <si>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</si>
  <si>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</si>
  <si>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нужно увеличить продажи / 260шт - Гермес не взял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</si>
  <si>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</si>
  <si>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</si>
  <si>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</si>
  <si>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</si>
  <si>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</si>
  <si>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</si>
  <si>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</si>
  <si>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</si>
  <si>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</si>
  <si>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</si>
  <si>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</si>
  <si>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</si>
  <si>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02,12,24 завод не отгрузил</t>
  </si>
  <si>
    <t>Сыр Папа Может Голландский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</si>
  <si>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</si>
  <si>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</si>
  <si>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</si>
  <si>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</si>
  <si>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</si>
  <si>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"Сметанковый", с масс долей жира в пересчете на сухое вещес50%, брус  Останкино</t>
  </si>
  <si>
    <t>18,11,24 завод не отгрузил / 11,11,24 завод отгрузил 64кг вместо 110кг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</si>
  <si>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</si>
  <si>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</si>
  <si>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</si>
  <si>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</si>
  <si>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</si>
  <si>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</si>
  <si>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</si>
  <si>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</si>
  <si>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13,01,25 завод не отгрузит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</si>
  <si>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92кг - Гермес не взял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</si>
  <si>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648шт - Гермес не взял</t>
    </r>
  </si>
  <si>
    <t>нужно увеличить продажи / 364кг - Гермес не взял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</si>
  <si>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576шт - Гермес не взял</t>
    </r>
  </si>
  <si>
    <t>нужно увеличить продажи / 158кг - Гермес не взял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</si>
  <si>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05,11,24 завод не отгрузил /  650шт - Гермес не взял</t>
    </r>
  </si>
  <si>
    <t> масло в объеме 1кг</t>
  </si>
  <si>
    <t>недоступен</t>
  </si>
  <si>
    <t>с 15,01,25 недоступен к заказу до конца февраля / 11,11,24 завод не отгрузил / 05,11,24 завод не отгрузил</t>
  </si>
  <si>
    <t>с 15,01,25 недоступен к заказу до конца февраля / 05,11,24 завод не отгрузил</t>
  </si>
  <si>
    <t>с 15,01,25 недоступен к заказу до конца февраля</t>
  </si>
  <si>
    <t>с 15,01,25 недоступен к заказу до конца февраля / 02,12,24 завод не отгрузил</t>
  </si>
  <si>
    <t>заказ</t>
  </si>
  <si>
    <t>20,01,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</si>
</sst>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8" borderId="9" xfId="1" applyNumberFormat="1" applyFill="1" applyBorder="1"/>
    <xf numFmtId="164" fontId="1" fillId="8" borderId="10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0" fontId="0" fillId="10" borderId="0" xfId="0" applyFill="1"/>
    <xf numFmtId="2" fontId="0" fillId="10" borderId="0" xfId="0" applyNumberFormat="1" applyFill="1"/>
    <xf numFmtId="164" fontId="1" fillId="11" borderId="3" xfId="1" applyNumberFormat="1" applyFill="1" applyBorder="1"/>
    <xf numFmtId="164" fontId="1" fillId="11" borderId="4" xfId="1" applyNumberFormat="1" applyFill="1" applyBorder="1"/>
    <xf numFmtId="164" fontId="1" fillId="11" borderId="5" xfId="1" applyNumberFormat="1" applyFill="1" applyBorder="1"/>
    <xf numFmtId="2" fontId="1" fillId="11" borderId="1" xfId="1" applyNumberFormat="1" applyFill="1"/>
    <xf numFmtId="164" fontId="1" fillId="11" borderId="1" xfId="1" applyNumberFormat="1" applyFill="1"/>
    <xf numFmtId="164" fontId="1" fillId="11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7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" sqref="R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8" width="7" customWidth="1"/>
    <col min="19" max="19" width="21" customWidth="1"/>
    <col min="20" max="21" width="5" customWidth="1"/>
    <col min="22" max="31" width="6" customWidth="1"/>
    <col min="32" max="32" width="36.28515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96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23</v>
      </c>
      <c r="Q4" s="1" t="s">
        <v>97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SUM(E6:E497)</f>
        <v>1912.97</v>
      </c>
      <c r="F5" s="4">
        <f>SUM(F6:F497)</f>
        <v>2809.9639999999999</v>
      </c>
      <c r="G5" s="7"/>
      <c r="H5" s="1"/>
      <c r="I5" s="1"/>
      <c r="J5" s="4">
        <f t="shared" ref="J5:R5" si="0">SUM(J6:J497)</f>
        <v>2698.6</v>
      </c>
      <c r="K5" s="4">
        <f t="shared" si="0"/>
        <v>-785.62999999999988</v>
      </c>
      <c r="L5" s="4">
        <f t="shared" si="0"/>
        <v>0</v>
      </c>
      <c r="M5" s="4">
        <f t="shared" si="0"/>
        <v>0</v>
      </c>
      <c r="N5" s="4">
        <f t="shared" si="0"/>
        <v>1210.1977999999997</v>
      </c>
      <c r="O5" s="4">
        <f t="shared" si="0"/>
        <v>1741.0158000000001</v>
      </c>
      <c r="P5" s="4">
        <f t="shared" si="0"/>
        <v>382.59399999999999</v>
      </c>
      <c r="Q5" s="4">
        <f>SUM(Q6:Q42)</f>
        <v>1231.7901999999999</v>
      </c>
      <c r="R5" s="4">
        <f t="shared" si="0"/>
        <v>1500</v>
      </c>
      <c r="S5" s="1"/>
      <c r="T5" s="1"/>
      <c r="U5" s="1"/>
      <c r="V5" s="4">
        <f t="shared" ref="V5:AE5" si="1">SUM(V6:V497)</f>
        <v>157.96050000000002</v>
      </c>
      <c r="W5" s="4">
        <f t="shared" si="1"/>
        <v>448.26020000000011</v>
      </c>
      <c r="X5" s="4">
        <f t="shared" si="1"/>
        <v>377.65160000000003</v>
      </c>
      <c r="Y5" s="4">
        <f t="shared" si="1"/>
        <v>372.12080000000003</v>
      </c>
      <c r="Z5" s="4">
        <f t="shared" si="1"/>
        <v>398.1472</v>
      </c>
      <c r="AA5" s="4">
        <f t="shared" si="1"/>
        <v>424.08519999999999</v>
      </c>
      <c r="AB5" s="4">
        <f t="shared" si="1"/>
        <v>519.3818</v>
      </c>
      <c r="AC5" s="4">
        <f t="shared" si="1"/>
        <v>476.2688</v>
      </c>
      <c r="AD5" s="4">
        <f t="shared" si="1"/>
        <v>433.16880000000003</v>
      </c>
      <c r="AE5" s="4">
        <f t="shared" si="1"/>
        <v>416.10699999999997</v>
      </c>
      <c r="AF5" s="1"/>
      <c r="AG5" s="4">
        <f>SUM(AG6:AG497)</f>
        <v>798.37419999999997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/>
      <c r="D6" s="1"/>
      <c r="E6" s="1"/>
      <c r="F6" s="1"/>
      <c r="G6" s="7">
        <v>0.14000000000000001</v>
      </c>
      <c r="H6" s="1">
        <v>180</v>
      </c>
      <c r="I6" s="1">
        <v>9988421</v>
      </c>
      <c r="J6" s="1">
        <v>6</v>
      </c>
      <c r="K6" s="1">
        <f t="shared" ref="K6:K42" si="2">E6-J6</f>
        <v>-6</v>
      </c>
      <c r="L6" s="1"/>
      <c r="M6" s="1"/>
      <c r="N6" s="1">
        <v>52.399999999999991</v>
      </c>
      <c r="O6" s="1"/>
      <c r="P6" s="1">
        <f>E6/5</f>
        <v>0</v>
      </c>
      <c r="Q6" s="5">
        <v>10</v>
      </c>
      <c r="R6" s="5"/>
      <c r="S6" s="1"/>
      <c r="T6" s="1" t="e">
        <f>(F6+N6+O6+Q6)/P6</f>
        <v>#DIV/0!</v>
      </c>
      <c r="U6" s="1" t="e">
        <f>(F6+N6+O6)/P6</f>
        <v>#DIV/0!</v>
      </c>
      <c r="V6" s="1">
        <v>0</v>
      </c>
      <c r="W6" s="1">
        <v>7.8</v>
      </c>
      <c r="X6" s="1">
        <v>4.4000000000000004</v>
      </c>
      <c r="Y6" s="1">
        <v>2.2000000000000002</v>
      </c>
      <c r="Z6" s="1">
        <v>5</v>
      </c>
      <c r="AA6" s="1">
        <v>5.2</v>
      </c>
      <c r="AB6" s="1">
        <v>3.4</v>
      </c>
      <c r="AC6" s="1">
        <v>0.4</v>
      </c>
      <c r="AD6" s="1">
        <v>3.2</v>
      </c>
      <c r="AE6" s="1">
        <v>5.4</v>
      </c>
      <c r="AF6" s="1" t="s">
        <v>36</v>
      </c>
      <c r="AG6" s="1">
        <f t="shared" ref="AG6:AG10" si="3">G6*Q6</f>
        <v>1.4000000000000001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7</v>
      </c>
      <c r="D7" s="1"/>
      <c r="E7" s="1">
        <v>7</v>
      </c>
      <c r="F7" s="1"/>
      <c r="G7" s="7">
        <v>0.18</v>
      </c>
      <c r="H7" s="1">
        <v>270</v>
      </c>
      <c r="I7" s="1">
        <v>9988438</v>
      </c>
      <c r="J7" s="1">
        <v>18</v>
      </c>
      <c r="K7" s="1">
        <f t="shared" si="2"/>
        <v>-11</v>
      </c>
      <c r="L7" s="1"/>
      <c r="M7" s="1"/>
      <c r="N7" s="1">
        <v>12</v>
      </c>
      <c r="O7" s="1">
        <v>30</v>
      </c>
      <c r="P7" s="1">
        <f t="shared" ref="P7:P42" si="4">E7/5</f>
        <v>1.4</v>
      </c>
      <c r="Q7" s="5">
        <v>10</v>
      </c>
      <c r="R7" s="5"/>
      <c r="S7" s="1"/>
      <c r="T7" s="1">
        <f t="shared" ref="T7:T42" si="5">(F7+N7+O7+Q7)/P7</f>
        <v>37.142857142857146</v>
      </c>
      <c r="U7" s="1">
        <f t="shared" ref="U7:U42" si="6">(F7+N7+O7)/P7</f>
        <v>30.000000000000004</v>
      </c>
      <c r="V7" s="1">
        <v>1.5</v>
      </c>
      <c r="W7" s="1">
        <v>5</v>
      </c>
      <c r="X7" s="1">
        <v>4</v>
      </c>
      <c r="Y7" s="1">
        <v>3</v>
      </c>
      <c r="Z7" s="1">
        <v>6.4</v>
      </c>
      <c r="AA7" s="1">
        <v>4.5999999999999996</v>
      </c>
      <c r="AB7" s="1">
        <v>1.6</v>
      </c>
      <c r="AC7" s="1">
        <v>5.2</v>
      </c>
      <c r="AD7" s="1">
        <v>8.4</v>
      </c>
      <c r="AE7" s="1">
        <v>2</v>
      </c>
      <c r="AF7" s="1"/>
      <c r="AG7" s="1">
        <f t="shared" si="3"/>
        <v>1.7999999999999998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14</v>
      </c>
      <c r="D8" s="1"/>
      <c r="E8" s="1">
        <v>13</v>
      </c>
      <c r="F8" s="1">
        <v>1</v>
      </c>
      <c r="G8" s="7">
        <v>0.18</v>
      </c>
      <c r="H8" s="1">
        <v>270</v>
      </c>
      <c r="I8" s="1">
        <v>9988445</v>
      </c>
      <c r="J8" s="1">
        <v>13</v>
      </c>
      <c r="K8" s="1">
        <f t="shared" si="2"/>
        <v>0</v>
      </c>
      <c r="L8" s="1"/>
      <c r="M8" s="1"/>
      <c r="N8" s="1">
        <v>31.600000000000009</v>
      </c>
      <c r="O8" s="1">
        <v>10</v>
      </c>
      <c r="P8" s="1">
        <f t="shared" si="4"/>
        <v>2.6</v>
      </c>
      <c r="Q8" s="5">
        <v>10</v>
      </c>
      <c r="R8" s="5"/>
      <c r="S8" s="1"/>
      <c r="T8" s="1">
        <f t="shared" si="5"/>
        <v>20.230769230769234</v>
      </c>
      <c r="U8" s="1">
        <f t="shared" si="6"/>
        <v>16.384615384615387</v>
      </c>
      <c r="V8" s="1">
        <v>1.5</v>
      </c>
      <c r="W8" s="1">
        <v>6.2</v>
      </c>
      <c r="X8" s="1">
        <v>4</v>
      </c>
      <c r="Y8" s="1">
        <v>2.8</v>
      </c>
      <c r="Z8" s="1">
        <v>6.2</v>
      </c>
      <c r="AA8" s="1">
        <v>5.6</v>
      </c>
      <c r="AB8" s="1">
        <v>5</v>
      </c>
      <c r="AC8" s="1">
        <v>8.8000000000000007</v>
      </c>
      <c r="AD8" s="1">
        <v>9</v>
      </c>
      <c r="AE8" s="1">
        <v>1.6</v>
      </c>
      <c r="AF8" s="1"/>
      <c r="AG8" s="1">
        <f t="shared" si="3"/>
        <v>1.7999999999999998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35</v>
      </c>
      <c r="C9" s="1">
        <v>27</v>
      </c>
      <c r="D9" s="1"/>
      <c r="E9" s="1">
        <v>12</v>
      </c>
      <c r="F9" s="1">
        <v>15</v>
      </c>
      <c r="G9" s="7">
        <v>0.4</v>
      </c>
      <c r="H9" s="1">
        <v>270</v>
      </c>
      <c r="I9" s="1">
        <v>9988452</v>
      </c>
      <c r="J9" s="1">
        <v>12</v>
      </c>
      <c r="K9" s="1">
        <f t="shared" si="2"/>
        <v>0</v>
      </c>
      <c r="L9" s="1"/>
      <c r="M9" s="1"/>
      <c r="N9" s="1"/>
      <c r="O9" s="1"/>
      <c r="P9" s="1">
        <f t="shared" si="4"/>
        <v>2.4</v>
      </c>
      <c r="Q9" s="5">
        <f t="shared" ref="Q9:Q11" si="7">14*P9-O9-N9-F9</f>
        <v>18.600000000000001</v>
      </c>
      <c r="R9" s="5"/>
      <c r="S9" s="1"/>
      <c r="T9" s="1">
        <f t="shared" si="5"/>
        <v>14.000000000000002</v>
      </c>
      <c r="U9" s="1">
        <f t="shared" si="6"/>
        <v>6.25</v>
      </c>
      <c r="V9" s="1">
        <v>0</v>
      </c>
      <c r="W9" s="1">
        <v>1.8</v>
      </c>
      <c r="X9" s="1">
        <v>1.8</v>
      </c>
      <c r="Y9" s="1">
        <v>1.8</v>
      </c>
      <c r="Z9" s="1">
        <v>1.2</v>
      </c>
      <c r="AA9" s="1">
        <v>4.8</v>
      </c>
      <c r="AB9" s="1">
        <v>0.6</v>
      </c>
      <c r="AC9" s="1">
        <v>0</v>
      </c>
      <c r="AD9" s="1">
        <v>1.2</v>
      </c>
      <c r="AE9" s="1">
        <v>0.4</v>
      </c>
      <c r="AF9" s="1"/>
      <c r="AG9" s="1">
        <f t="shared" si="3"/>
        <v>7.4400000000000013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35</v>
      </c>
      <c r="C10" s="1">
        <v>24</v>
      </c>
      <c r="D10" s="1"/>
      <c r="E10" s="1">
        <v>5</v>
      </c>
      <c r="F10" s="1">
        <v>19</v>
      </c>
      <c r="G10" s="7">
        <v>0.4</v>
      </c>
      <c r="H10" s="1">
        <v>270</v>
      </c>
      <c r="I10" s="1">
        <v>9988476</v>
      </c>
      <c r="J10" s="1">
        <v>5</v>
      </c>
      <c r="K10" s="1">
        <f t="shared" si="2"/>
        <v>0</v>
      </c>
      <c r="L10" s="1"/>
      <c r="M10" s="1"/>
      <c r="N10" s="1"/>
      <c r="O10" s="1"/>
      <c r="P10" s="1">
        <f t="shared" si="4"/>
        <v>1</v>
      </c>
      <c r="Q10" s="5"/>
      <c r="R10" s="5"/>
      <c r="S10" s="1"/>
      <c r="T10" s="1">
        <f t="shared" si="5"/>
        <v>19</v>
      </c>
      <c r="U10" s="1">
        <f t="shared" si="6"/>
        <v>19</v>
      </c>
      <c r="V10" s="1">
        <v>0</v>
      </c>
      <c r="W10" s="1">
        <v>1.6</v>
      </c>
      <c r="X10" s="1">
        <v>2</v>
      </c>
      <c r="Y10" s="1">
        <v>0.6</v>
      </c>
      <c r="Z10" s="1">
        <v>2.2000000000000002</v>
      </c>
      <c r="AA10" s="1">
        <v>0.4</v>
      </c>
      <c r="AB10" s="1">
        <v>1.4</v>
      </c>
      <c r="AC10" s="1">
        <v>2</v>
      </c>
      <c r="AD10" s="1">
        <v>0</v>
      </c>
      <c r="AE10" s="1">
        <v>0</v>
      </c>
      <c r="AF10" s="31" t="s">
        <v>42</v>
      </c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48</v>
      </c>
      <c r="B11" s="1" t="s">
        <v>35</v>
      </c>
      <c r="C11" s="1">
        <v>61</v>
      </c>
      <c r="D11" s="1"/>
      <c r="E11" s="1">
        <v>46</v>
      </c>
      <c r="F11" s="1">
        <v>15</v>
      </c>
      <c r="G11" s="7">
        <v>0.18</v>
      </c>
      <c r="H11" s="1">
        <v>150</v>
      </c>
      <c r="I11" s="1">
        <v>5034819</v>
      </c>
      <c r="J11" s="1">
        <v>48</v>
      </c>
      <c r="K11" s="1">
        <f t="shared" si="2"/>
        <v>-2</v>
      </c>
      <c r="L11" s="1"/>
      <c r="M11" s="1"/>
      <c r="N11" s="1"/>
      <c r="O11" s="1">
        <v>52.399999999999991</v>
      </c>
      <c r="P11" s="1">
        <f t="shared" si="4"/>
        <v>9.1999999999999993</v>
      </c>
      <c r="Q11" s="5">
        <f t="shared" si="7"/>
        <v>61.399999999999991</v>
      </c>
      <c r="R11" s="5"/>
      <c r="S11" s="1"/>
      <c r="T11" s="1">
        <f t="shared" si="5"/>
        <v>14</v>
      </c>
      <c r="U11" s="1">
        <f t="shared" si="6"/>
        <v>7.3260869565217384</v>
      </c>
      <c r="V11" s="1">
        <v>3</v>
      </c>
      <c r="W11" s="1">
        <v>4.2</v>
      </c>
      <c r="X11" s="1">
        <v>7.8</v>
      </c>
      <c r="Y11" s="1">
        <v>8.4</v>
      </c>
      <c r="Z11" s="1">
        <v>2.8</v>
      </c>
      <c r="AA11" s="1">
        <v>6.8</v>
      </c>
      <c r="AB11" s="1">
        <v>5.6</v>
      </c>
      <c r="AC11" s="1">
        <v>5.4</v>
      </c>
      <c r="AD11" s="1">
        <v>5</v>
      </c>
      <c r="AE11" s="1">
        <v>4.5999999999999996</v>
      </c>
      <c r="AF11" s="1"/>
      <c r="AG11" s="1">
        <f t="shared" ref="AG11:AG20" si="8">G11*Q11</f>
        <v>11.051999999999998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35" t="s">
        <v>49</v>
      </c>
      <c r="B12" s="36" t="s">
        <v>45</v>
      </c>
      <c r="C12" s="36"/>
      <c r="D12" s="36"/>
      <c r="E12" s="36"/>
      <c r="F12" s="37"/>
      <c r="G12" s="38">
        <v>1</v>
      </c>
      <c r="H12" s="39">
        <v>150</v>
      </c>
      <c r="I12" s="39">
        <v>5041251</v>
      </c>
      <c r="J12" s="39"/>
      <c r="K12" s="39">
        <f t="shared" si="2"/>
        <v>0</v>
      </c>
      <c r="L12" s="39"/>
      <c r="M12" s="39"/>
      <c r="N12" s="39"/>
      <c r="O12" s="39">
        <v>10</v>
      </c>
      <c r="P12" s="39">
        <f t="shared" si="4"/>
        <v>0</v>
      </c>
      <c r="Q12" s="40"/>
      <c r="R12" s="40"/>
      <c r="S12" s="39"/>
      <c r="T12" s="39" t="e">
        <f t="shared" si="5"/>
        <v>#DIV/0!</v>
      </c>
      <c r="U12" s="39" t="e">
        <f t="shared" si="6"/>
        <v>#DIV/0!</v>
      </c>
      <c r="V12" s="39">
        <v>0</v>
      </c>
      <c r="W12" s="39">
        <v>0</v>
      </c>
      <c r="X12" s="39">
        <v>0</v>
      </c>
      <c r="Y12" s="39">
        <v>0</v>
      </c>
      <c r="Z12" s="39">
        <v>0</v>
      </c>
      <c r="AA12" s="39">
        <v>0</v>
      </c>
      <c r="AB12" s="39">
        <v>0</v>
      </c>
      <c r="AC12" s="39">
        <v>0</v>
      </c>
      <c r="AD12" s="39">
        <v>0</v>
      </c>
      <c r="AE12" s="39">
        <v>0</v>
      </c>
      <c r="AF12" s="39" t="s">
        <v>92</v>
      </c>
      <c r="AG12" s="39">
        <f t="shared" si="8"/>
        <v>0</v>
      </c>
      <c r="AH12" s="1" t="s">
        <v>91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23" t="s">
        <v>47</v>
      </c>
      <c r="B13" s="24" t="s">
        <v>45</v>
      </c>
      <c r="C13" s="24">
        <v>12</v>
      </c>
      <c r="D13" s="24"/>
      <c r="E13" s="24"/>
      <c r="F13" s="25">
        <v>12</v>
      </c>
      <c r="G13" s="26">
        <v>0</v>
      </c>
      <c r="H13" s="27" t="e">
        <v>#N/A</v>
      </c>
      <c r="I13" s="27" t="s">
        <v>46</v>
      </c>
      <c r="J13" s="27"/>
      <c r="K13" s="27">
        <f>E13-J13</f>
        <v>0</v>
      </c>
      <c r="L13" s="27"/>
      <c r="M13" s="27"/>
      <c r="N13" s="27"/>
      <c r="O13" s="27"/>
      <c r="P13" s="27">
        <f>E13/5</f>
        <v>0</v>
      </c>
      <c r="Q13" s="28"/>
      <c r="R13" s="28"/>
      <c r="S13" s="27"/>
      <c r="T13" s="27" t="e">
        <f>(F13+N13+O13+Q13)/P13</f>
        <v>#DIV/0!</v>
      </c>
      <c r="U13" s="27" t="e">
        <f>(F13+N13+O13)/P13</f>
        <v>#DIV/0!</v>
      </c>
      <c r="V13" s="27">
        <v>0</v>
      </c>
      <c r="W13" s="27">
        <v>0.40939999999999999</v>
      </c>
      <c r="X13" s="27">
        <v>0.49199999999999999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31" t="s">
        <v>42</v>
      </c>
      <c r="AG13" s="27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35</v>
      </c>
      <c r="C14" s="1">
        <v>89</v>
      </c>
      <c r="D14" s="1">
        <v>6</v>
      </c>
      <c r="E14" s="1">
        <v>90</v>
      </c>
      <c r="F14" s="1"/>
      <c r="G14" s="7">
        <v>0.1</v>
      </c>
      <c r="H14" s="1">
        <v>90</v>
      </c>
      <c r="I14" s="1">
        <v>8444163</v>
      </c>
      <c r="J14" s="1">
        <v>151</v>
      </c>
      <c r="K14" s="1">
        <f t="shared" si="2"/>
        <v>-61</v>
      </c>
      <c r="L14" s="1"/>
      <c r="M14" s="1"/>
      <c r="N14" s="1">
        <v>290</v>
      </c>
      <c r="O14" s="1"/>
      <c r="P14" s="1">
        <f t="shared" si="4"/>
        <v>18</v>
      </c>
      <c r="Q14" s="5"/>
      <c r="R14" s="5"/>
      <c r="S14" s="1"/>
      <c r="T14" s="1">
        <f t="shared" si="5"/>
        <v>16.111111111111111</v>
      </c>
      <c r="U14" s="1">
        <f t="shared" si="6"/>
        <v>16.111111111111111</v>
      </c>
      <c r="V14" s="1">
        <v>15</v>
      </c>
      <c r="W14" s="1">
        <v>35.200000000000003</v>
      </c>
      <c r="X14" s="1">
        <v>25.6</v>
      </c>
      <c r="Y14" s="1">
        <v>13</v>
      </c>
      <c r="Z14" s="1">
        <v>26.8</v>
      </c>
      <c r="AA14" s="1">
        <v>26.4</v>
      </c>
      <c r="AB14" s="1">
        <v>21.2</v>
      </c>
      <c r="AC14" s="1">
        <v>19.8</v>
      </c>
      <c r="AD14" s="1">
        <v>25.6</v>
      </c>
      <c r="AE14" s="1">
        <v>17.8</v>
      </c>
      <c r="AF14" s="1"/>
      <c r="AG14" s="1">
        <f t="shared" si="8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51</v>
      </c>
      <c r="B15" s="1" t="s">
        <v>35</v>
      </c>
      <c r="C15" s="1">
        <v>73</v>
      </c>
      <c r="D15" s="1"/>
      <c r="E15" s="1">
        <v>67</v>
      </c>
      <c r="F15" s="1">
        <v>2</v>
      </c>
      <c r="G15" s="7">
        <v>0.18</v>
      </c>
      <c r="H15" s="1">
        <v>150</v>
      </c>
      <c r="I15" s="1">
        <v>5038411</v>
      </c>
      <c r="J15" s="1">
        <v>77</v>
      </c>
      <c r="K15" s="1">
        <f t="shared" si="2"/>
        <v>-10</v>
      </c>
      <c r="L15" s="1"/>
      <c r="M15" s="1"/>
      <c r="N15" s="1"/>
      <c r="O15" s="1">
        <v>82.4</v>
      </c>
      <c r="P15" s="1">
        <f t="shared" si="4"/>
        <v>13.4</v>
      </c>
      <c r="Q15" s="5">
        <f t="shared" ref="Q15" si="9">14*P15-O15-N15-F15</f>
        <v>103.19999999999999</v>
      </c>
      <c r="R15" s="5"/>
      <c r="S15" s="1"/>
      <c r="T15" s="1">
        <f t="shared" si="5"/>
        <v>14</v>
      </c>
      <c r="U15" s="1">
        <f t="shared" si="6"/>
        <v>6.2985074626865671</v>
      </c>
      <c r="V15" s="1">
        <v>5.5</v>
      </c>
      <c r="W15" s="1">
        <v>14</v>
      </c>
      <c r="X15" s="1">
        <v>13</v>
      </c>
      <c r="Y15" s="1">
        <v>9.1999999999999993</v>
      </c>
      <c r="Z15" s="1">
        <v>8.4</v>
      </c>
      <c r="AA15" s="1">
        <v>16.399999999999999</v>
      </c>
      <c r="AB15" s="1">
        <v>11.4</v>
      </c>
      <c r="AC15" s="1">
        <v>13.4</v>
      </c>
      <c r="AD15" s="1">
        <v>9.6</v>
      </c>
      <c r="AE15" s="1">
        <v>11.4</v>
      </c>
      <c r="AF15" s="1"/>
      <c r="AG15" s="1">
        <f t="shared" si="8"/>
        <v>18.575999999999997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8" t="s">
        <v>52</v>
      </c>
      <c r="B16" s="19" t="s">
        <v>35</v>
      </c>
      <c r="C16" s="19">
        <v>166</v>
      </c>
      <c r="D16" s="19"/>
      <c r="E16" s="19">
        <v>85</v>
      </c>
      <c r="F16" s="20">
        <v>81</v>
      </c>
      <c r="G16" s="7">
        <v>0.18</v>
      </c>
      <c r="H16" s="1">
        <v>150</v>
      </c>
      <c r="I16" s="1">
        <v>5038459</v>
      </c>
      <c r="J16" s="1">
        <v>85</v>
      </c>
      <c r="K16" s="1">
        <f t="shared" si="2"/>
        <v>0</v>
      </c>
      <c r="L16" s="1"/>
      <c r="M16" s="1"/>
      <c r="N16" s="1"/>
      <c r="O16" s="1"/>
      <c r="P16" s="1">
        <f t="shared" si="4"/>
        <v>17</v>
      </c>
      <c r="Q16" s="5">
        <f>13*(P16+P17)-O16-O17-N16-N17-F16-F17</f>
        <v>140</v>
      </c>
      <c r="R16" s="5"/>
      <c r="S16" s="1"/>
      <c r="T16" s="1">
        <f t="shared" si="5"/>
        <v>13</v>
      </c>
      <c r="U16" s="1">
        <f t="shared" si="6"/>
        <v>4.7647058823529411</v>
      </c>
      <c r="V16" s="1">
        <v>5.5</v>
      </c>
      <c r="W16" s="1">
        <v>14.8</v>
      </c>
      <c r="X16" s="1">
        <v>16.600000000000001</v>
      </c>
      <c r="Y16" s="1">
        <v>7</v>
      </c>
      <c r="Z16" s="1">
        <v>14.2</v>
      </c>
      <c r="AA16" s="1">
        <v>2.6</v>
      </c>
      <c r="AB16" s="1">
        <v>7.6</v>
      </c>
      <c r="AC16" s="1">
        <v>14.4</v>
      </c>
      <c r="AD16" s="1">
        <v>6.8</v>
      </c>
      <c r="AE16" s="1">
        <v>9.1999999999999993</v>
      </c>
      <c r="AF16" s="31" t="s">
        <v>53</v>
      </c>
      <c r="AG16" s="1">
        <f t="shared" si="8"/>
        <v>25.2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23" t="s">
        <v>67</v>
      </c>
      <c r="B17" s="24" t="s">
        <v>35</v>
      </c>
      <c r="C17" s="24">
        <v>4</v>
      </c>
      <c r="D17" s="24"/>
      <c r="E17" s="24"/>
      <c r="F17" s="25"/>
      <c r="G17" s="26">
        <v>0</v>
      </c>
      <c r="H17" s="27" t="e">
        <v>#N/A</v>
      </c>
      <c r="I17" s="27" t="s">
        <v>46</v>
      </c>
      <c r="J17" s="27">
        <v>2</v>
      </c>
      <c r="K17" s="27">
        <f>E17-J17</f>
        <v>-2</v>
      </c>
      <c r="L17" s="27"/>
      <c r="M17" s="27"/>
      <c r="N17" s="27"/>
      <c r="O17" s="27"/>
      <c r="P17" s="27">
        <f>E17/5</f>
        <v>0</v>
      </c>
      <c r="Q17" s="28"/>
      <c r="R17" s="28"/>
      <c r="S17" s="27"/>
      <c r="T17" s="27" t="e">
        <f>(F17+N17+O17+Q17)/P17</f>
        <v>#DIV/0!</v>
      </c>
      <c r="U17" s="27" t="e">
        <f>(F17+N17+O17)/P17</f>
        <v>#DIV/0!</v>
      </c>
      <c r="V17" s="27">
        <v>0</v>
      </c>
      <c r="W17" s="27">
        <v>0</v>
      </c>
      <c r="X17" s="27">
        <v>0.8</v>
      </c>
      <c r="Y17" s="27">
        <v>1.2</v>
      </c>
      <c r="Z17" s="27">
        <v>1</v>
      </c>
      <c r="AA17" s="27">
        <v>5</v>
      </c>
      <c r="AB17" s="27">
        <v>2.8</v>
      </c>
      <c r="AC17" s="27">
        <v>1.6</v>
      </c>
      <c r="AD17" s="27">
        <v>2.2000000000000002</v>
      </c>
      <c r="AE17" s="27">
        <v>1.4</v>
      </c>
      <c r="AF17" s="27"/>
      <c r="AG17" s="27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35</v>
      </c>
      <c r="C18" s="1">
        <v>5</v>
      </c>
      <c r="D18" s="1"/>
      <c r="E18" s="1">
        <v>4</v>
      </c>
      <c r="F18" s="1"/>
      <c r="G18" s="7">
        <v>0.18</v>
      </c>
      <c r="H18" s="1">
        <v>150</v>
      </c>
      <c r="I18" s="1">
        <v>5038831</v>
      </c>
      <c r="J18" s="1">
        <v>14</v>
      </c>
      <c r="K18" s="1">
        <f t="shared" si="2"/>
        <v>-10</v>
      </c>
      <c r="L18" s="1"/>
      <c r="M18" s="1"/>
      <c r="N18" s="1"/>
      <c r="O18" s="1">
        <v>33.400000000000013</v>
      </c>
      <c r="P18" s="1">
        <f t="shared" si="4"/>
        <v>0.8</v>
      </c>
      <c r="Q18" s="5">
        <v>10</v>
      </c>
      <c r="R18" s="5"/>
      <c r="S18" s="1"/>
      <c r="T18" s="1">
        <f t="shared" si="5"/>
        <v>54.250000000000014</v>
      </c>
      <c r="U18" s="1">
        <f t="shared" si="6"/>
        <v>41.750000000000014</v>
      </c>
      <c r="V18" s="1">
        <v>1.5</v>
      </c>
      <c r="W18" s="1">
        <v>7.2</v>
      </c>
      <c r="X18" s="1">
        <v>6</v>
      </c>
      <c r="Y18" s="1">
        <v>0.4</v>
      </c>
      <c r="Z18" s="1">
        <v>2.8</v>
      </c>
      <c r="AA18" s="1">
        <v>11.4</v>
      </c>
      <c r="AB18" s="1">
        <v>5.2</v>
      </c>
      <c r="AC18" s="1">
        <v>4</v>
      </c>
      <c r="AD18" s="1">
        <v>5.6</v>
      </c>
      <c r="AE18" s="1">
        <v>4.5999999999999996</v>
      </c>
      <c r="AF18" s="1"/>
      <c r="AG18" s="1">
        <f t="shared" si="8"/>
        <v>1.7999999999999998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35</v>
      </c>
      <c r="C19" s="1">
        <v>560</v>
      </c>
      <c r="D19" s="1"/>
      <c r="E19" s="1">
        <v>57</v>
      </c>
      <c r="F19" s="1">
        <v>501</v>
      </c>
      <c r="G19" s="7">
        <v>0.18</v>
      </c>
      <c r="H19" s="1">
        <v>120</v>
      </c>
      <c r="I19" s="1">
        <v>5038855</v>
      </c>
      <c r="J19" s="1">
        <v>57</v>
      </c>
      <c r="K19" s="1">
        <f t="shared" si="2"/>
        <v>0</v>
      </c>
      <c r="L19" s="1"/>
      <c r="M19" s="1"/>
      <c r="N19" s="1"/>
      <c r="O19" s="1"/>
      <c r="P19" s="1">
        <f t="shared" si="4"/>
        <v>11.4</v>
      </c>
      <c r="Q19" s="5"/>
      <c r="R19" s="5"/>
      <c r="S19" s="1"/>
      <c r="T19" s="1">
        <f t="shared" si="5"/>
        <v>43.94736842105263</v>
      </c>
      <c r="U19" s="1">
        <f t="shared" si="6"/>
        <v>43.94736842105263</v>
      </c>
      <c r="V19" s="1">
        <v>2</v>
      </c>
      <c r="W19" s="1">
        <v>9.6</v>
      </c>
      <c r="X19" s="1">
        <v>6.6</v>
      </c>
      <c r="Y19" s="1">
        <v>1.4</v>
      </c>
      <c r="Z19" s="1">
        <v>0</v>
      </c>
      <c r="AA19" s="1">
        <v>5.2</v>
      </c>
      <c r="AB19" s="1">
        <v>1.4</v>
      </c>
      <c r="AC19" s="1">
        <v>0</v>
      </c>
      <c r="AD19" s="1">
        <v>2.4</v>
      </c>
      <c r="AE19" s="1">
        <v>5.8</v>
      </c>
      <c r="AF19" s="32" t="s">
        <v>89</v>
      </c>
      <c r="AG19" s="1">
        <f t="shared" si="8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35</v>
      </c>
      <c r="C20" s="1">
        <v>98</v>
      </c>
      <c r="D20" s="1"/>
      <c r="E20" s="1">
        <v>64</v>
      </c>
      <c r="F20" s="1">
        <v>34</v>
      </c>
      <c r="G20" s="7">
        <v>0.18</v>
      </c>
      <c r="H20" s="1">
        <v>150</v>
      </c>
      <c r="I20" s="1">
        <v>5038435</v>
      </c>
      <c r="J20" s="1">
        <v>113</v>
      </c>
      <c r="K20" s="1">
        <f t="shared" si="2"/>
        <v>-49</v>
      </c>
      <c r="L20" s="1"/>
      <c r="M20" s="1"/>
      <c r="N20" s="1"/>
      <c r="O20" s="1">
        <v>84</v>
      </c>
      <c r="P20" s="1">
        <f t="shared" si="4"/>
        <v>12.8</v>
      </c>
      <c r="Q20" s="5">
        <f t="shared" ref="Q20" si="10">14*P20-O20-N20-F20</f>
        <v>61.200000000000017</v>
      </c>
      <c r="R20" s="5"/>
      <c r="S20" s="1"/>
      <c r="T20" s="1">
        <f t="shared" si="5"/>
        <v>14</v>
      </c>
      <c r="U20" s="1">
        <f t="shared" si="6"/>
        <v>9.21875</v>
      </c>
      <c r="V20" s="1">
        <v>6.5</v>
      </c>
      <c r="W20" s="1">
        <v>15.2</v>
      </c>
      <c r="X20" s="1">
        <v>15.2</v>
      </c>
      <c r="Y20" s="1">
        <v>10.8</v>
      </c>
      <c r="Z20" s="1">
        <v>16.8</v>
      </c>
      <c r="AA20" s="1">
        <v>11.8</v>
      </c>
      <c r="AB20" s="1">
        <v>19.399999999999999</v>
      </c>
      <c r="AC20" s="1">
        <v>22.6</v>
      </c>
      <c r="AD20" s="1">
        <v>10.4</v>
      </c>
      <c r="AE20" s="1">
        <v>16.600000000000001</v>
      </c>
      <c r="AF20" s="1"/>
      <c r="AG20" s="1">
        <f t="shared" si="8"/>
        <v>11.016000000000002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7" t="s">
        <v>57</v>
      </c>
      <c r="B21" s="27" t="s">
        <v>35</v>
      </c>
      <c r="C21" s="27">
        <v>5</v>
      </c>
      <c r="D21" s="27"/>
      <c r="E21" s="27"/>
      <c r="F21" s="27"/>
      <c r="G21" s="26">
        <v>0</v>
      </c>
      <c r="H21" s="27" t="e">
        <v>#N/A</v>
      </c>
      <c r="I21" s="27">
        <v>5039609</v>
      </c>
      <c r="J21" s="27"/>
      <c r="K21" s="27">
        <f t="shared" si="2"/>
        <v>0</v>
      </c>
      <c r="L21" s="27"/>
      <c r="M21" s="27"/>
      <c r="N21" s="27"/>
      <c r="O21" s="27"/>
      <c r="P21" s="27">
        <f t="shared" si="4"/>
        <v>0</v>
      </c>
      <c r="Q21" s="28"/>
      <c r="R21" s="28"/>
      <c r="S21" s="27"/>
      <c r="T21" s="27" t="e">
        <f t="shared" si="5"/>
        <v>#DIV/0!</v>
      </c>
      <c r="U21" s="27" t="e">
        <f t="shared" si="6"/>
        <v>#DIV/0!</v>
      </c>
      <c r="V21" s="27">
        <v>0</v>
      </c>
      <c r="W21" s="27">
        <v>0</v>
      </c>
      <c r="X21" s="27">
        <v>0.6</v>
      </c>
      <c r="Y21" s="27">
        <v>0</v>
      </c>
      <c r="Z21" s="27">
        <v>0</v>
      </c>
      <c r="AA21" s="27">
        <v>0</v>
      </c>
      <c r="AB21" s="27">
        <v>0</v>
      </c>
      <c r="AC21" s="27">
        <v>0.2</v>
      </c>
      <c r="AD21" s="27">
        <v>1</v>
      </c>
      <c r="AE21" s="27">
        <v>2.8</v>
      </c>
      <c r="AF21" s="27" t="s">
        <v>58</v>
      </c>
      <c r="AG21" s="2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35</v>
      </c>
      <c r="C22" s="1">
        <v>2</v>
      </c>
      <c r="D22" s="1"/>
      <c r="E22" s="1">
        <v>-1</v>
      </c>
      <c r="F22" s="1"/>
      <c r="G22" s="7">
        <v>0.18</v>
      </c>
      <c r="H22" s="1">
        <v>120</v>
      </c>
      <c r="I22" s="1">
        <v>5038398</v>
      </c>
      <c r="J22" s="1">
        <v>13</v>
      </c>
      <c r="K22" s="1">
        <f t="shared" si="2"/>
        <v>-14</v>
      </c>
      <c r="L22" s="1"/>
      <c r="M22" s="1"/>
      <c r="N22" s="1">
        <v>12.39999999999999</v>
      </c>
      <c r="O22" s="1">
        <v>46.70000000000001</v>
      </c>
      <c r="P22" s="1">
        <f t="shared" si="4"/>
        <v>-0.2</v>
      </c>
      <c r="Q22" s="5">
        <v>10</v>
      </c>
      <c r="R22" s="5"/>
      <c r="S22" s="1"/>
      <c r="T22" s="1">
        <f t="shared" si="5"/>
        <v>-345.49999999999994</v>
      </c>
      <c r="U22" s="1">
        <f t="shared" si="6"/>
        <v>-295.5</v>
      </c>
      <c r="V22" s="1">
        <v>0.5</v>
      </c>
      <c r="W22" s="1">
        <v>6.8</v>
      </c>
      <c r="X22" s="1">
        <v>1.4</v>
      </c>
      <c r="Y22" s="1">
        <v>8</v>
      </c>
      <c r="Z22" s="1">
        <v>8</v>
      </c>
      <c r="AA22" s="1">
        <v>0.4</v>
      </c>
      <c r="AB22" s="1">
        <v>6.6</v>
      </c>
      <c r="AC22" s="1">
        <v>10.4</v>
      </c>
      <c r="AD22" s="1">
        <v>2.6</v>
      </c>
      <c r="AE22" s="1">
        <v>1.6</v>
      </c>
      <c r="AF22" s="1"/>
      <c r="AG22" s="1">
        <f>G22*Q22</f>
        <v>1.7999999999999998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ht="15.75" thickBot="1" x14ac:dyDescent="0.3">
      <c r="A23" s="39" t="s">
        <v>61</v>
      </c>
      <c r="B23" s="39" t="s">
        <v>45</v>
      </c>
      <c r="C23" s="39">
        <v>2.95</v>
      </c>
      <c r="D23" s="39"/>
      <c r="E23" s="39"/>
      <c r="F23" s="39">
        <v>2.95</v>
      </c>
      <c r="G23" s="38">
        <v>1</v>
      </c>
      <c r="H23" s="39">
        <v>150</v>
      </c>
      <c r="I23" s="39">
        <v>5038596</v>
      </c>
      <c r="J23" s="39">
        <v>2.5</v>
      </c>
      <c r="K23" s="39">
        <f t="shared" si="2"/>
        <v>-2.5</v>
      </c>
      <c r="L23" s="39"/>
      <c r="M23" s="39"/>
      <c r="N23" s="39"/>
      <c r="O23" s="39">
        <v>23.989000000000001</v>
      </c>
      <c r="P23" s="39">
        <f t="shared" si="4"/>
        <v>0</v>
      </c>
      <c r="Q23" s="40">
        <v>0</v>
      </c>
      <c r="R23" s="40"/>
      <c r="S23" s="39"/>
      <c r="T23" s="39" t="e">
        <f t="shared" si="5"/>
        <v>#DIV/0!</v>
      </c>
      <c r="U23" s="39" t="e">
        <f t="shared" si="6"/>
        <v>#DIV/0!</v>
      </c>
      <c r="V23" s="39">
        <v>0</v>
      </c>
      <c r="W23" s="39">
        <v>0.98000000000000009</v>
      </c>
      <c r="X23" s="39">
        <v>0</v>
      </c>
      <c r="Y23" s="39">
        <v>4.8979999999999997</v>
      </c>
      <c r="Z23" s="39">
        <v>3.0619999999999998</v>
      </c>
      <c r="AA23" s="39">
        <v>0</v>
      </c>
      <c r="AB23" s="39">
        <v>0</v>
      </c>
      <c r="AC23" s="39">
        <v>1.9279999999999999</v>
      </c>
      <c r="AD23" s="39">
        <v>0.51800000000000002</v>
      </c>
      <c r="AE23" s="39">
        <v>5.3940000000000001</v>
      </c>
      <c r="AF23" s="39" t="s">
        <v>93</v>
      </c>
      <c r="AG23" s="39">
        <f>G23*Q23</f>
        <v>0</v>
      </c>
      <c r="AH23" s="1" t="s">
        <v>91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62</v>
      </c>
      <c r="B24" s="16" t="s">
        <v>45</v>
      </c>
      <c r="C24" s="16"/>
      <c r="D24" s="16"/>
      <c r="E24" s="16"/>
      <c r="F24" s="17"/>
      <c r="G24" s="13">
        <v>1</v>
      </c>
      <c r="H24" s="12">
        <v>120</v>
      </c>
      <c r="I24" s="12">
        <v>8785204</v>
      </c>
      <c r="J24" s="12"/>
      <c r="K24" s="12">
        <f t="shared" si="2"/>
        <v>0</v>
      </c>
      <c r="L24" s="12"/>
      <c r="M24" s="12"/>
      <c r="N24" s="12"/>
      <c r="O24" s="12"/>
      <c r="P24" s="12">
        <f t="shared" si="4"/>
        <v>0</v>
      </c>
      <c r="Q24" s="14"/>
      <c r="R24" s="14"/>
      <c r="S24" s="12"/>
      <c r="T24" s="12" t="e">
        <f t="shared" si="5"/>
        <v>#DIV/0!</v>
      </c>
      <c r="U24" s="12" t="e">
        <f t="shared" si="6"/>
        <v>#DIV/0!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 t="s">
        <v>63</v>
      </c>
      <c r="AG24" s="12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ht="15.75" thickBot="1" x14ac:dyDescent="0.3">
      <c r="A25" s="23" t="s">
        <v>44</v>
      </c>
      <c r="B25" s="24" t="s">
        <v>45</v>
      </c>
      <c r="C25" s="24">
        <v>133.791</v>
      </c>
      <c r="D25" s="24"/>
      <c r="E25" s="24">
        <v>43.957999999999998</v>
      </c>
      <c r="F25" s="25">
        <v>89.832999999999998</v>
      </c>
      <c r="G25" s="26">
        <v>0</v>
      </c>
      <c r="H25" s="27" t="e">
        <v>#N/A</v>
      </c>
      <c r="I25" s="27" t="s">
        <v>46</v>
      </c>
      <c r="J25" s="27">
        <v>45</v>
      </c>
      <c r="K25" s="27">
        <f>E25-J25</f>
        <v>-1.0420000000000016</v>
      </c>
      <c r="L25" s="27"/>
      <c r="M25" s="27"/>
      <c r="N25" s="27"/>
      <c r="O25" s="27"/>
      <c r="P25" s="27">
        <f>E25/5</f>
        <v>8.791599999999999</v>
      </c>
      <c r="Q25" s="28"/>
      <c r="R25" s="28"/>
      <c r="S25" s="27"/>
      <c r="T25" s="27">
        <f>(F25+N25+O25+Q25)/P25</f>
        <v>10.218049046817418</v>
      </c>
      <c r="U25" s="27">
        <f>(F25+N25+O25)/P25</f>
        <v>10.218049046817418</v>
      </c>
      <c r="V25" s="27">
        <v>2.758</v>
      </c>
      <c r="W25" s="27">
        <v>1.5138</v>
      </c>
      <c r="X25" s="27">
        <v>0</v>
      </c>
      <c r="Y25" s="27">
        <v>2.0503999999999998</v>
      </c>
      <c r="Z25" s="27">
        <v>3.9798</v>
      </c>
      <c r="AA25" s="27">
        <v>2.9456000000000002</v>
      </c>
      <c r="AB25" s="27">
        <v>0.97819999999999996</v>
      </c>
      <c r="AC25" s="27">
        <v>0</v>
      </c>
      <c r="AD25" s="27">
        <v>0</v>
      </c>
      <c r="AE25" s="27">
        <v>0</v>
      </c>
      <c r="AF25" s="32" t="s">
        <v>84</v>
      </c>
      <c r="AG25" s="27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39" t="s">
        <v>64</v>
      </c>
      <c r="B26" s="39" t="s">
        <v>45</v>
      </c>
      <c r="C26" s="39">
        <v>4.66</v>
      </c>
      <c r="D26" s="39"/>
      <c r="E26" s="39"/>
      <c r="F26" s="39">
        <v>2.2200000000000002</v>
      </c>
      <c r="G26" s="38">
        <v>1</v>
      </c>
      <c r="H26" s="39">
        <v>180</v>
      </c>
      <c r="I26" s="39">
        <v>5038619</v>
      </c>
      <c r="J26" s="39">
        <v>2.5</v>
      </c>
      <c r="K26" s="39">
        <f t="shared" si="2"/>
        <v>-2.5</v>
      </c>
      <c r="L26" s="39"/>
      <c r="M26" s="39"/>
      <c r="N26" s="39">
        <v>18.916</v>
      </c>
      <c r="O26" s="39"/>
      <c r="P26" s="39">
        <f t="shared" si="4"/>
        <v>0</v>
      </c>
      <c r="Q26" s="40"/>
      <c r="R26" s="40"/>
      <c r="S26" s="39"/>
      <c r="T26" s="39" t="e">
        <f t="shared" si="5"/>
        <v>#DIV/0!</v>
      </c>
      <c r="U26" s="39" t="e">
        <f t="shared" si="6"/>
        <v>#DIV/0!</v>
      </c>
      <c r="V26" s="39">
        <v>0</v>
      </c>
      <c r="W26" s="39">
        <v>2.1219999999999999</v>
      </c>
      <c r="X26" s="39">
        <v>0.502</v>
      </c>
      <c r="Y26" s="39">
        <v>1.1712</v>
      </c>
      <c r="Z26" s="39">
        <v>0.48599999999999999</v>
      </c>
      <c r="AA26" s="39">
        <v>0.99</v>
      </c>
      <c r="AB26" s="39">
        <v>0.76639999999999997</v>
      </c>
      <c r="AC26" s="39">
        <v>0</v>
      </c>
      <c r="AD26" s="39">
        <v>0</v>
      </c>
      <c r="AE26" s="39">
        <v>0</v>
      </c>
      <c r="AF26" s="39" t="s">
        <v>94</v>
      </c>
      <c r="AG26" s="39">
        <f>G26*Q26</f>
        <v>0</v>
      </c>
      <c r="AH26" s="1" t="s">
        <v>91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35" t="s">
        <v>65</v>
      </c>
      <c r="B27" s="36" t="s">
        <v>45</v>
      </c>
      <c r="C27" s="36"/>
      <c r="D27" s="36"/>
      <c r="E27" s="36"/>
      <c r="F27" s="37"/>
      <c r="G27" s="38">
        <v>1</v>
      </c>
      <c r="H27" s="39">
        <v>150</v>
      </c>
      <c r="I27" s="39">
        <v>5038572</v>
      </c>
      <c r="J27" s="39"/>
      <c r="K27" s="39">
        <f t="shared" si="2"/>
        <v>0</v>
      </c>
      <c r="L27" s="39"/>
      <c r="M27" s="39"/>
      <c r="N27" s="39"/>
      <c r="O27" s="39">
        <v>10</v>
      </c>
      <c r="P27" s="39">
        <f t="shared" si="4"/>
        <v>0</v>
      </c>
      <c r="Q27" s="40"/>
      <c r="R27" s="40"/>
      <c r="S27" s="39"/>
      <c r="T27" s="39" t="e">
        <f t="shared" si="5"/>
        <v>#DIV/0!</v>
      </c>
      <c r="U27" s="39" t="e">
        <f t="shared" si="6"/>
        <v>#DIV/0!</v>
      </c>
      <c r="V27" s="39">
        <v>0</v>
      </c>
      <c r="W27" s="39">
        <v>0</v>
      </c>
      <c r="X27" s="39">
        <v>0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39">
        <v>0</v>
      </c>
      <c r="AE27" s="39">
        <v>-0.45479999999999998</v>
      </c>
      <c r="AF27" s="39" t="s">
        <v>95</v>
      </c>
      <c r="AG27" s="39">
        <f>G27*Q27</f>
        <v>0</v>
      </c>
      <c r="AH27" s="1" t="s">
        <v>91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9" t="s">
        <v>60</v>
      </c>
      <c r="B28" s="27" t="s">
        <v>45</v>
      </c>
      <c r="C28" s="27">
        <v>4.82</v>
      </c>
      <c r="D28" s="27"/>
      <c r="E28" s="27"/>
      <c r="F28" s="30"/>
      <c r="G28" s="26">
        <v>0</v>
      </c>
      <c r="H28" s="27" t="e">
        <v>#N/A</v>
      </c>
      <c r="I28" s="27" t="s">
        <v>46</v>
      </c>
      <c r="J28" s="27"/>
      <c r="K28" s="27">
        <f>E28-J28</f>
        <v>0</v>
      </c>
      <c r="L28" s="27"/>
      <c r="M28" s="27"/>
      <c r="N28" s="27"/>
      <c r="O28" s="27"/>
      <c r="P28" s="27">
        <f>E28/5</f>
        <v>0</v>
      </c>
      <c r="Q28" s="28"/>
      <c r="R28" s="28"/>
      <c r="S28" s="27"/>
      <c r="T28" s="27" t="e">
        <f>(F28+N28+O28+Q28)/P28</f>
        <v>#DIV/0!</v>
      </c>
      <c r="U28" s="27" t="e">
        <f>(F28+N28+O28)/P28</f>
        <v>#DIV/0!</v>
      </c>
      <c r="V28" s="27">
        <v>0</v>
      </c>
      <c r="W28" s="27">
        <v>1.8879999999999999</v>
      </c>
      <c r="X28" s="27">
        <v>0</v>
      </c>
      <c r="Y28" s="27">
        <v>0</v>
      </c>
      <c r="Z28" s="27">
        <v>0</v>
      </c>
      <c r="AA28" s="27">
        <v>1.454</v>
      </c>
      <c r="AB28" s="27">
        <v>1.466</v>
      </c>
      <c r="AC28" s="27">
        <v>0.98199999999999998</v>
      </c>
      <c r="AD28" s="27">
        <v>1.98</v>
      </c>
      <c r="AE28" s="27">
        <v>0</v>
      </c>
      <c r="AF28" s="27"/>
      <c r="AG28" s="27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ht="15.75" thickBot="1" x14ac:dyDescent="0.3">
      <c r="A29" s="23" t="s">
        <v>72</v>
      </c>
      <c r="B29" s="24" t="s">
        <v>45</v>
      </c>
      <c r="C29" s="24">
        <v>3.34</v>
      </c>
      <c r="D29" s="24"/>
      <c r="E29" s="24"/>
      <c r="F29" s="25">
        <v>3.34</v>
      </c>
      <c r="G29" s="26">
        <v>0</v>
      </c>
      <c r="H29" s="27" t="e">
        <v>#N/A</v>
      </c>
      <c r="I29" s="27" t="s">
        <v>46</v>
      </c>
      <c r="J29" s="27"/>
      <c r="K29" s="27">
        <f>E29-J29</f>
        <v>0</v>
      </c>
      <c r="L29" s="27"/>
      <c r="M29" s="27"/>
      <c r="N29" s="27"/>
      <c r="O29" s="27"/>
      <c r="P29" s="27">
        <f>E29/5</f>
        <v>0</v>
      </c>
      <c r="Q29" s="28"/>
      <c r="R29" s="28"/>
      <c r="S29" s="27"/>
      <c r="T29" s="27" t="e">
        <f>(F29+N29+O29+Q29)/P29</f>
        <v>#DIV/0!</v>
      </c>
      <c r="U29" s="27" t="e">
        <f>(F29+N29+O29)/P29</f>
        <v>#DIV/0!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  <c r="AB29" s="27">
        <v>0</v>
      </c>
      <c r="AC29" s="27">
        <v>0</v>
      </c>
      <c r="AD29" s="27">
        <v>0</v>
      </c>
      <c r="AE29" s="27">
        <v>0</v>
      </c>
      <c r="AF29" s="31" t="s">
        <v>42</v>
      </c>
      <c r="AG29" s="27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35</v>
      </c>
      <c r="C30" s="1">
        <v>34</v>
      </c>
      <c r="D30" s="1">
        <v>2</v>
      </c>
      <c r="E30" s="1">
        <v>35</v>
      </c>
      <c r="F30" s="1"/>
      <c r="G30" s="7">
        <v>0.1</v>
      </c>
      <c r="H30" s="1">
        <v>60</v>
      </c>
      <c r="I30" s="1">
        <v>8444170</v>
      </c>
      <c r="J30" s="1">
        <v>170</v>
      </c>
      <c r="K30" s="1">
        <f t="shared" si="2"/>
        <v>-135</v>
      </c>
      <c r="L30" s="1"/>
      <c r="M30" s="1"/>
      <c r="N30" s="1"/>
      <c r="O30" s="1">
        <v>145</v>
      </c>
      <c r="P30" s="1">
        <f t="shared" si="4"/>
        <v>7</v>
      </c>
      <c r="Q30" s="5"/>
      <c r="R30" s="5"/>
      <c r="S30" s="1"/>
      <c r="T30" s="1">
        <f t="shared" si="5"/>
        <v>20.714285714285715</v>
      </c>
      <c r="U30" s="1">
        <f t="shared" si="6"/>
        <v>20.714285714285715</v>
      </c>
      <c r="V30" s="1">
        <v>16.5</v>
      </c>
      <c r="W30" s="1">
        <v>1.4</v>
      </c>
      <c r="X30" s="1">
        <v>19.399999999999999</v>
      </c>
      <c r="Y30" s="1">
        <v>16.399999999999999</v>
      </c>
      <c r="Z30" s="1">
        <v>8.1999999999999993</v>
      </c>
      <c r="AA30" s="1">
        <v>26.8</v>
      </c>
      <c r="AB30" s="1">
        <v>25.6</v>
      </c>
      <c r="AC30" s="1">
        <v>23.8</v>
      </c>
      <c r="AD30" s="1">
        <v>11</v>
      </c>
      <c r="AE30" s="1">
        <v>10.8</v>
      </c>
      <c r="AF30" s="1" t="s">
        <v>66</v>
      </c>
      <c r="AG30" s="1">
        <f t="shared" ref="AG30:AG38" si="11"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45</v>
      </c>
      <c r="C31" s="1">
        <v>197.24100000000001</v>
      </c>
      <c r="D31" s="1"/>
      <c r="E31" s="1">
        <v>72.123999999999995</v>
      </c>
      <c r="F31" s="1">
        <v>125.117</v>
      </c>
      <c r="G31" s="7">
        <v>1</v>
      </c>
      <c r="H31" s="1">
        <v>120</v>
      </c>
      <c r="I31" s="1">
        <v>5522704</v>
      </c>
      <c r="J31" s="1">
        <v>79.099999999999994</v>
      </c>
      <c r="K31" s="1">
        <f t="shared" si="2"/>
        <v>-6.9759999999999991</v>
      </c>
      <c r="L31" s="1"/>
      <c r="M31" s="1"/>
      <c r="N31" s="1"/>
      <c r="O31" s="1"/>
      <c r="P31" s="1">
        <f t="shared" si="4"/>
        <v>14.424799999999999</v>
      </c>
      <c r="Q31" s="5">
        <f>13*P31-O31-N31-F31</f>
        <v>62.4054</v>
      </c>
      <c r="R31" s="5"/>
      <c r="S31" s="1"/>
      <c r="T31" s="1">
        <f t="shared" si="5"/>
        <v>13</v>
      </c>
      <c r="U31" s="1">
        <f t="shared" si="6"/>
        <v>8.6737424435694095</v>
      </c>
      <c r="V31" s="1">
        <v>3.8795000000000002</v>
      </c>
      <c r="W31" s="1">
        <v>6.8407999999999998</v>
      </c>
      <c r="X31" s="1">
        <v>3.6711999999999998</v>
      </c>
      <c r="Y31" s="1">
        <v>2.1953999999999998</v>
      </c>
      <c r="Z31" s="1">
        <v>6.5825999999999993</v>
      </c>
      <c r="AA31" s="1">
        <v>9.4496000000000002</v>
      </c>
      <c r="AB31" s="1">
        <v>9.4616000000000007</v>
      </c>
      <c r="AC31" s="1">
        <v>12.182</v>
      </c>
      <c r="AD31" s="1">
        <v>4.3391999999999999</v>
      </c>
      <c r="AE31" s="1">
        <v>12.547000000000001</v>
      </c>
      <c r="AF31" s="32" t="s">
        <v>88</v>
      </c>
      <c r="AG31" s="1">
        <f t="shared" si="11"/>
        <v>62.4054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35</v>
      </c>
      <c r="C32" s="1">
        <v>47</v>
      </c>
      <c r="D32" s="1">
        <v>1</v>
      </c>
      <c r="E32" s="1">
        <v>48</v>
      </c>
      <c r="F32" s="1"/>
      <c r="G32" s="7">
        <v>0.14000000000000001</v>
      </c>
      <c r="H32" s="1">
        <v>180</v>
      </c>
      <c r="I32" s="1">
        <v>9988391</v>
      </c>
      <c r="J32" s="1">
        <v>91</v>
      </c>
      <c r="K32" s="1">
        <f t="shared" si="2"/>
        <v>-43</v>
      </c>
      <c r="L32" s="1"/>
      <c r="M32" s="1"/>
      <c r="N32" s="1"/>
      <c r="O32" s="1">
        <v>59.399999999999991</v>
      </c>
      <c r="P32" s="1">
        <f t="shared" si="4"/>
        <v>9.6</v>
      </c>
      <c r="Q32" s="5">
        <f t="shared" ref="Q32" si="12">14*P32-O32-N32-F32</f>
        <v>75.000000000000014</v>
      </c>
      <c r="R32" s="5"/>
      <c r="S32" s="1"/>
      <c r="T32" s="1">
        <f t="shared" si="5"/>
        <v>14.000000000000002</v>
      </c>
      <c r="U32" s="1">
        <f t="shared" si="6"/>
        <v>6.1874999999999991</v>
      </c>
      <c r="V32" s="1">
        <v>10</v>
      </c>
      <c r="W32" s="1">
        <v>1</v>
      </c>
      <c r="X32" s="1">
        <v>7.8</v>
      </c>
      <c r="Y32" s="1">
        <v>7.4</v>
      </c>
      <c r="Z32" s="1">
        <v>0.6</v>
      </c>
      <c r="AA32" s="1">
        <v>5.8</v>
      </c>
      <c r="AB32" s="1">
        <v>7</v>
      </c>
      <c r="AC32" s="1">
        <v>2.2000000000000002</v>
      </c>
      <c r="AD32" s="1">
        <v>3.8</v>
      </c>
      <c r="AE32" s="1">
        <v>3.8</v>
      </c>
      <c r="AF32" s="1"/>
      <c r="AG32" s="1">
        <f t="shared" si="11"/>
        <v>10.500000000000004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35</v>
      </c>
      <c r="C33" s="1">
        <v>13</v>
      </c>
      <c r="D33" s="1"/>
      <c r="E33" s="1">
        <v>10</v>
      </c>
      <c r="F33" s="1"/>
      <c r="G33" s="7">
        <v>0.18</v>
      </c>
      <c r="H33" s="1">
        <v>270</v>
      </c>
      <c r="I33" s="1">
        <v>9988681</v>
      </c>
      <c r="J33" s="1">
        <v>62</v>
      </c>
      <c r="K33" s="1">
        <f t="shared" si="2"/>
        <v>-52</v>
      </c>
      <c r="L33" s="1"/>
      <c r="M33" s="1"/>
      <c r="N33" s="1">
        <v>49.600000000000023</v>
      </c>
      <c r="O33" s="1">
        <v>8.7999999999999687</v>
      </c>
      <c r="P33" s="1">
        <f t="shared" si="4"/>
        <v>2</v>
      </c>
      <c r="Q33" s="5">
        <v>20</v>
      </c>
      <c r="R33" s="5"/>
      <c r="S33" s="1"/>
      <c r="T33" s="1">
        <f t="shared" si="5"/>
        <v>39.199999999999996</v>
      </c>
      <c r="U33" s="1">
        <f t="shared" si="6"/>
        <v>29.199999999999996</v>
      </c>
      <c r="V33" s="1">
        <v>1.5</v>
      </c>
      <c r="W33" s="1">
        <v>12.8</v>
      </c>
      <c r="X33" s="1">
        <v>5.6</v>
      </c>
      <c r="Y33" s="1">
        <v>4.5999999999999996</v>
      </c>
      <c r="Z33" s="1">
        <v>13</v>
      </c>
      <c r="AA33" s="1">
        <v>11</v>
      </c>
      <c r="AB33" s="1">
        <v>13.6</v>
      </c>
      <c r="AC33" s="1">
        <v>12.8</v>
      </c>
      <c r="AD33" s="1">
        <v>5.4</v>
      </c>
      <c r="AE33" s="1">
        <v>13.6</v>
      </c>
      <c r="AF33" s="1"/>
      <c r="AG33" s="1">
        <f t="shared" si="11"/>
        <v>3.5999999999999996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73</v>
      </c>
      <c r="B34" s="1" t="s">
        <v>45</v>
      </c>
      <c r="C34" s="1"/>
      <c r="D34" s="1"/>
      <c r="E34" s="1"/>
      <c r="F34" s="1"/>
      <c r="G34" s="7">
        <v>1</v>
      </c>
      <c r="H34" s="1">
        <v>120</v>
      </c>
      <c r="I34" s="1">
        <v>8785198</v>
      </c>
      <c r="J34" s="1"/>
      <c r="K34" s="1">
        <f t="shared" si="2"/>
        <v>0</v>
      </c>
      <c r="L34" s="1"/>
      <c r="M34" s="1"/>
      <c r="N34" s="1">
        <v>10.602</v>
      </c>
      <c r="O34" s="1">
        <v>67.959999999999994</v>
      </c>
      <c r="P34" s="1">
        <f t="shared" si="4"/>
        <v>0</v>
      </c>
      <c r="Q34" s="5"/>
      <c r="R34" s="5"/>
      <c r="S34" s="1"/>
      <c r="T34" s="1" t="e">
        <f t="shared" si="5"/>
        <v>#DIV/0!</v>
      </c>
      <c r="U34" s="1" t="e">
        <f t="shared" si="6"/>
        <v>#DIV/0!</v>
      </c>
      <c r="V34" s="1">
        <v>0</v>
      </c>
      <c r="W34" s="1">
        <v>8.9952000000000005</v>
      </c>
      <c r="X34" s="1">
        <v>7.1883999999999997</v>
      </c>
      <c r="Y34" s="1">
        <v>7.0956000000000001</v>
      </c>
      <c r="Z34" s="1">
        <v>2.6179999999999999</v>
      </c>
      <c r="AA34" s="1">
        <v>6.3155999999999999</v>
      </c>
      <c r="AB34" s="1">
        <v>7.6212</v>
      </c>
      <c r="AC34" s="1">
        <v>13.263999999999999</v>
      </c>
      <c r="AD34" s="1">
        <v>9.5220000000000002</v>
      </c>
      <c r="AE34" s="1">
        <v>4.9908000000000001</v>
      </c>
      <c r="AF34" s="1" t="s">
        <v>74</v>
      </c>
      <c r="AG34" s="1">
        <f t="shared" si="11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35</v>
      </c>
      <c r="C35" s="1">
        <v>29</v>
      </c>
      <c r="D35" s="1"/>
      <c r="E35" s="1">
        <v>17</v>
      </c>
      <c r="F35" s="1"/>
      <c r="G35" s="7">
        <v>0.1</v>
      </c>
      <c r="H35" s="1">
        <v>60</v>
      </c>
      <c r="I35" s="1">
        <v>8444187</v>
      </c>
      <c r="J35" s="1">
        <v>195</v>
      </c>
      <c r="K35" s="1">
        <f t="shared" si="2"/>
        <v>-178</v>
      </c>
      <c r="L35" s="1"/>
      <c r="M35" s="1"/>
      <c r="N35" s="1">
        <v>79.199999999999875</v>
      </c>
      <c r="O35" s="1">
        <v>261.40000000000009</v>
      </c>
      <c r="P35" s="1">
        <f t="shared" si="4"/>
        <v>3.4</v>
      </c>
      <c r="Q35" s="5"/>
      <c r="R35" s="5"/>
      <c r="S35" s="1"/>
      <c r="T35" s="1">
        <f t="shared" si="5"/>
        <v>100.17647058823529</v>
      </c>
      <c r="U35" s="1">
        <f t="shared" si="6"/>
        <v>100.17647058823529</v>
      </c>
      <c r="V35" s="1">
        <v>14.5</v>
      </c>
      <c r="W35" s="1">
        <v>30.2</v>
      </c>
      <c r="X35" s="1">
        <v>33.6</v>
      </c>
      <c r="Y35" s="1">
        <v>33.6</v>
      </c>
      <c r="Z35" s="1">
        <v>34.200000000000003</v>
      </c>
      <c r="AA35" s="1">
        <v>41.6</v>
      </c>
      <c r="AB35" s="1">
        <v>35</v>
      </c>
      <c r="AC35" s="1">
        <v>30.4</v>
      </c>
      <c r="AD35" s="1">
        <v>40</v>
      </c>
      <c r="AE35" s="1">
        <v>11.6</v>
      </c>
      <c r="AF35" s="1"/>
      <c r="AG35" s="1">
        <f t="shared" si="11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35</v>
      </c>
      <c r="C36" s="1">
        <v>83</v>
      </c>
      <c r="D36" s="1">
        <v>7</v>
      </c>
      <c r="E36" s="1">
        <v>83</v>
      </c>
      <c r="F36" s="1"/>
      <c r="G36" s="7">
        <v>0.1</v>
      </c>
      <c r="H36" s="1">
        <v>90</v>
      </c>
      <c r="I36" s="1">
        <v>8444194</v>
      </c>
      <c r="J36" s="1">
        <v>170</v>
      </c>
      <c r="K36" s="1">
        <f t="shared" si="2"/>
        <v>-87</v>
      </c>
      <c r="L36" s="1"/>
      <c r="M36" s="1"/>
      <c r="N36" s="1"/>
      <c r="O36" s="1">
        <v>268.60000000000002</v>
      </c>
      <c r="P36" s="1">
        <f t="shared" si="4"/>
        <v>16.600000000000001</v>
      </c>
      <c r="Q36" s="5"/>
      <c r="R36" s="5"/>
      <c r="S36" s="1"/>
      <c r="T36" s="1">
        <f t="shared" si="5"/>
        <v>16.180722891566266</v>
      </c>
      <c r="U36" s="1">
        <f t="shared" si="6"/>
        <v>16.180722891566266</v>
      </c>
      <c r="V36" s="1">
        <v>14</v>
      </c>
      <c r="W36" s="1">
        <v>15.8</v>
      </c>
      <c r="X36" s="1">
        <v>30.8</v>
      </c>
      <c r="Y36" s="1">
        <v>27.8</v>
      </c>
      <c r="Z36" s="1">
        <v>13.8</v>
      </c>
      <c r="AA36" s="1">
        <v>33.200000000000003</v>
      </c>
      <c r="AB36" s="1">
        <v>32.799999999999997</v>
      </c>
      <c r="AC36" s="1">
        <v>26.2</v>
      </c>
      <c r="AD36" s="1">
        <v>26.6</v>
      </c>
      <c r="AE36" s="1">
        <v>8.1999999999999993</v>
      </c>
      <c r="AF36" s="1"/>
      <c r="AG36" s="1">
        <f t="shared" si="11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" t="s">
        <v>77</v>
      </c>
      <c r="B37" s="1" t="s">
        <v>35</v>
      </c>
      <c r="C37" s="1">
        <v>475.12400000000002</v>
      </c>
      <c r="D37" s="1"/>
      <c r="E37" s="1">
        <v>74</v>
      </c>
      <c r="F37" s="1">
        <v>401.12400000000002</v>
      </c>
      <c r="G37" s="7">
        <v>0.2</v>
      </c>
      <c r="H37" s="1">
        <v>120</v>
      </c>
      <c r="I37" s="1">
        <v>783798</v>
      </c>
      <c r="J37" s="1">
        <v>74</v>
      </c>
      <c r="K37" s="1">
        <f t="shared" si="2"/>
        <v>0</v>
      </c>
      <c r="L37" s="1"/>
      <c r="M37" s="1"/>
      <c r="N37" s="1"/>
      <c r="O37" s="1"/>
      <c r="P37" s="1">
        <f t="shared" si="4"/>
        <v>14.8</v>
      </c>
      <c r="Q37" s="5"/>
      <c r="R37" s="5"/>
      <c r="S37" s="1"/>
      <c r="T37" s="1">
        <f t="shared" si="5"/>
        <v>27.102972972972974</v>
      </c>
      <c r="U37" s="1">
        <f t="shared" si="6"/>
        <v>27.102972972972974</v>
      </c>
      <c r="V37" s="1">
        <v>0</v>
      </c>
      <c r="W37" s="1">
        <v>13.4</v>
      </c>
      <c r="X37" s="1">
        <v>12</v>
      </c>
      <c r="Y37" s="1">
        <v>7.4</v>
      </c>
      <c r="Z37" s="1">
        <v>11.2</v>
      </c>
      <c r="AA37" s="1">
        <v>12.6</v>
      </c>
      <c r="AB37" s="1">
        <v>9</v>
      </c>
      <c r="AC37" s="1">
        <v>12.6</v>
      </c>
      <c r="AD37" s="1">
        <v>11.4</v>
      </c>
      <c r="AE37" s="1">
        <v>9.4</v>
      </c>
      <c r="AF37" s="32" t="s">
        <v>87</v>
      </c>
      <c r="AG37" s="1">
        <f t="shared" si="11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8" t="s">
        <v>78</v>
      </c>
      <c r="B38" s="19" t="s">
        <v>45</v>
      </c>
      <c r="C38" s="19">
        <v>500.495</v>
      </c>
      <c r="D38" s="19"/>
      <c r="E38" s="19">
        <v>12.22</v>
      </c>
      <c r="F38" s="20">
        <v>343.38</v>
      </c>
      <c r="G38" s="7">
        <v>1</v>
      </c>
      <c r="H38" s="1">
        <v>120</v>
      </c>
      <c r="I38" s="1">
        <v>783811</v>
      </c>
      <c r="J38" s="1">
        <v>14</v>
      </c>
      <c r="K38" s="1">
        <f t="shared" si="2"/>
        <v>-1.7799999999999994</v>
      </c>
      <c r="L38" s="1"/>
      <c r="M38" s="1"/>
      <c r="N38" s="1"/>
      <c r="O38" s="1"/>
      <c r="P38" s="1">
        <f t="shared" si="4"/>
        <v>2.444</v>
      </c>
      <c r="Q38" s="5">
        <f>13*(P38+P39)-O38-O39-N38-N39-F38-F39</f>
        <v>39.984800000000007</v>
      </c>
      <c r="R38" s="5"/>
      <c r="S38" s="1"/>
      <c r="T38" s="1">
        <f t="shared" si="5"/>
        <v>156.8595744680851</v>
      </c>
      <c r="U38" s="1">
        <f t="shared" si="6"/>
        <v>140.49918166939443</v>
      </c>
      <c r="V38" s="1">
        <v>0</v>
      </c>
      <c r="W38" s="1">
        <v>0</v>
      </c>
      <c r="X38" s="1">
        <v>0.69480000000000008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32" t="s">
        <v>86</v>
      </c>
      <c r="AG38" s="1">
        <f t="shared" si="11"/>
        <v>39.984800000000007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23" t="s">
        <v>79</v>
      </c>
      <c r="B39" s="24" t="s">
        <v>45</v>
      </c>
      <c r="C39" s="24">
        <v>-24.12</v>
      </c>
      <c r="D39" s="24">
        <v>159.34800000000001</v>
      </c>
      <c r="E39" s="24">
        <v>135.22800000000001</v>
      </c>
      <c r="F39" s="25"/>
      <c r="G39" s="26">
        <v>0</v>
      </c>
      <c r="H39" s="27" t="e">
        <v>#N/A</v>
      </c>
      <c r="I39" s="27" t="s">
        <v>46</v>
      </c>
      <c r="J39" s="27">
        <v>147</v>
      </c>
      <c r="K39" s="27">
        <f t="shared" si="2"/>
        <v>-11.771999999999991</v>
      </c>
      <c r="L39" s="27"/>
      <c r="M39" s="27"/>
      <c r="N39" s="27"/>
      <c r="O39" s="27"/>
      <c r="P39" s="27">
        <f t="shared" si="4"/>
        <v>27.0456</v>
      </c>
      <c r="Q39" s="28"/>
      <c r="R39" s="28"/>
      <c r="S39" s="27"/>
      <c r="T39" s="27">
        <f t="shared" si="5"/>
        <v>0</v>
      </c>
      <c r="U39" s="27">
        <f t="shared" si="6"/>
        <v>0</v>
      </c>
      <c r="V39" s="27">
        <v>4.4329999999999998</v>
      </c>
      <c r="W39" s="27">
        <v>4.3204000000000002</v>
      </c>
      <c r="X39" s="27">
        <v>1.4456</v>
      </c>
      <c r="Y39" s="27">
        <v>2.504</v>
      </c>
      <c r="Z39" s="27">
        <v>1.718</v>
      </c>
      <c r="AA39" s="27">
        <v>4.4424000000000001</v>
      </c>
      <c r="AB39" s="27">
        <v>5.8423999999999996</v>
      </c>
      <c r="AC39" s="27">
        <v>5.1036000000000001</v>
      </c>
      <c r="AD39" s="27">
        <v>1.1756</v>
      </c>
      <c r="AE39" s="27">
        <v>2.4548000000000001</v>
      </c>
      <c r="AF39" s="27"/>
      <c r="AG39" s="27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ht="15.75" thickBot="1" x14ac:dyDescent="0.3">
      <c r="A40" s="1" t="s">
        <v>80</v>
      </c>
      <c r="B40" s="1" t="s">
        <v>35</v>
      </c>
      <c r="C40" s="1">
        <v>547</v>
      </c>
      <c r="D40" s="1"/>
      <c r="E40" s="1">
        <v>67</v>
      </c>
      <c r="F40" s="1">
        <v>480</v>
      </c>
      <c r="G40" s="7">
        <v>0.2</v>
      </c>
      <c r="H40" s="1">
        <v>120</v>
      </c>
      <c r="I40" s="1">
        <v>783804</v>
      </c>
      <c r="J40" s="1">
        <v>72</v>
      </c>
      <c r="K40" s="1">
        <f t="shared" si="2"/>
        <v>-5</v>
      </c>
      <c r="L40" s="1"/>
      <c r="M40" s="1"/>
      <c r="N40" s="1"/>
      <c r="O40" s="1"/>
      <c r="P40" s="1">
        <f t="shared" si="4"/>
        <v>13.4</v>
      </c>
      <c r="Q40" s="5"/>
      <c r="R40" s="5"/>
      <c r="S40" s="1"/>
      <c r="T40" s="1">
        <f t="shared" si="5"/>
        <v>35.820895522388057</v>
      </c>
      <c r="U40" s="1">
        <f t="shared" si="6"/>
        <v>35.820895522388057</v>
      </c>
      <c r="V40" s="1">
        <v>1.5</v>
      </c>
      <c r="W40" s="1">
        <v>13.6</v>
      </c>
      <c r="X40" s="1">
        <v>12.8</v>
      </c>
      <c r="Y40" s="1">
        <v>10.4</v>
      </c>
      <c r="Z40" s="1">
        <v>2.2000000000000002</v>
      </c>
      <c r="AA40" s="1">
        <v>0</v>
      </c>
      <c r="AB40" s="1">
        <v>11.8</v>
      </c>
      <c r="AC40" s="1">
        <v>8.6</v>
      </c>
      <c r="AD40" s="1">
        <v>6.4</v>
      </c>
      <c r="AE40" s="1">
        <v>10</v>
      </c>
      <c r="AF40" s="32" t="s">
        <v>85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8" t="s">
        <v>81</v>
      </c>
      <c r="B41" s="19" t="s">
        <v>45</v>
      </c>
      <c r="C41" s="19">
        <v>94.337999999999994</v>
      </c>
      <c r="D41" s="19"/>
      <c r="E41" s="19"/>
      <c r="F41" s="20"/>
      <c r="G41" s="7">
        <v>1</v>
      </c>
      <c r="H41" s="1">
        <v>120</v>
      </c>
      <c r="I41" s="1">
        <v>783828</v>
      </c>
      <c r="J41" s="1">
        <v>21</v>
      </c>
      <c r="K41" s="1">
        <f t="shared" si="2"/>
        <v>-21</v>
      </c>
      <c r="L41" s="1"/>
      <c r="M41" s="1"/>
      <c r="N41" s="1">
        <v>253.4797999999999</v>
      </c>
      <c r="O41" s="21">
        <v>446.96680000000021</v>
      </c>
      <c r="P41" s="1">
        <f t="shared" si="4"/>
        <v>0</v>
      </c>
      <c r="Q41" s="5">
        <v>600</v>
      </c>
      <c r="R41" s="5"/>
      <c r="S41" s="1"/>
      <c r="T41" s="1" t="e">
        <f>(F41+N41+Q41)/P41</f>
        <v>#DIV/0!</v>
      </c>
      <c r="U41" s="1" t="e">
        <f>(F41+N41)/P41</f>
        <v>#DIV/0!</v>
      </c>
      <c r="V41" s="1">
        <v>0</v>
      </c>
      <c r="W41" s="1">
        <v>17.485199999999999</v>
      </c>
      <c r="X41" s="1">
        <v>5.6867999999999999</v>
      </c>
      <c r="Y41" s="1">
        <v>10.461399999999999</v>
      </c>
      <c r="Z41" s="1">
        <v>5.5808</v>
      </c>
      <c r="AA41" s="1">
        <v>11.285600000000001</v>
      </c>
      <c r="AB41" s="1">
        <v>9.3919999999999995</v>
      </c>
      <c r="AC41" s="1">
        <v>7.5304000000000002</v>
      </c>
      <c r="AD41" s="1">
        <v>1.3328</v>
      </c>
      <c r="AE41" s="1">
        <v>0</v>
      </c>
      <c r="AF41" s="22" t="s">
        <v>83</v>
      </c>
      <c r="AG41" s="1">
        <f>G41*Q41</f>
        <v>600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ht="15.75" thickBot="1" x14ac:dyDescent="0.3">
      <c r="A42" s="23" t="s">
        <v>82</v>
      </c>
      <c r="B42" s="24" t="s">
        <v>45</v>
      </c>
      <c r="C42" s="24">
        <v>-88.891999999999996</v>
      </c>
      <c r="D42" s="24">
        <v>91.331999999999994</v>
      </c>
      <c r="E42" s="24">
        <v>2.44</v>
      </c>
      <c r="F42" s="25"/>
      <c r="G42" s="26">
        <v>0</v>
      </c>
      <c r="H42" s="27" t="e">
        <v>#N/A</v>
      </c>
      <c r="I42" s="27" t="s">
        <v>46</v>
      </c>
      <c r="J42" s="27">
        <v>60.5</v>
      </c>
      <c r="K42" s="27">
        <f t="shared" si="2"/>
        <v>-58.06</v>
      </c>
      <c r="L42" s="27"/>
      <c r="M42" s="27"/>
      <c r="N42" s="27"/>
      <c r="O42" s="27"/>
      <c r="P42" s="27">
        <f t="shared" si="4"/>
        <v>0.48799999999999999</v>
      </c>
      <c r="Q42" s="28"/>
      <c r="R42" s="28"/>
      <c r="S42" s="27"/>
      <c r="T42" s="27">
        <f t="shared" si="5"/>
        <v>0</v>
      </c>
      <c r="U42" s="27">
        <f t="shared" si="6"/>
        <v>0</v>
      </c>
      <c r="V42" s="27">
        <v>14.39</v>
      </c>
      <c r="W42" s="27">
        <v>75.305399999999992</v>
      </c>
      <c r="X42" s="27">
        <v>35.570800000000013</v>
      </c>
      <c r="Y42" s="27">
        <v>48.344799999999999</v>
      </c>
      <c r="Z42" s="27">
        <v>70.72</v>
      </c>
      <c r="AA42" s="27">
        <v>61.802399999999999</v>
      </c>
      <c r="AB42" s="27">
        <v>58.253999999999998</v>
      </c>
      <c r="AC42" s="27">
        <v>56.678800000000003</v>
      </c>
      <c r="AD42" s="27">
        <v>85.101199999999992</v>
      </c>
      <c r="AE42" s="27">
        <v>85.17519999999999</v>
      </c>
      <c r="AF42" s="27"/>
      <c r="AG42" s="27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39</v>
      </c>
      <c r="B44" s="1" t="s">
        <v>35</v>
      </c>
      <c r="C44" s="1">
        <v>752</v>
      </c>
      <c r="D44" s="1"/>
      <c r="E44" s="1">
        <v>488</v>
      </c>
      <c r="F44" s="1">
        <v>264</v>
      </c>
      <c r="G44" s="7">
        <v>0.18</v>
      </c>
      <c r="H44" s="1">
        <v>120</v>
      </c>
      <c r="I44" s="1"/>
      <c r="J44" s="1">
        <v>488</v>
      </c>
      <c r="K44" s="1">
        <f>E44-J44</f>
        <v>0</v>
      </c>
      <c r="L44" s="1"/>
      <c r="M44" s="1"/>
      <c r="N44" s="1">
        <v>400</v>
      </c>
      <c r="O44" s="1"/>
      <c r="P44" s="1">
        <f t="shared" ref="P44:P45" si="13">E44/5</f>
        <v>97.6</v>
      </c>
      <c r="Q44" s="5">
        <v>1500</v>
      </c>
      <c r="R44" s="5">
        <v>800</v>
      </c>
      <c r="S44" s="1"/>
      <c r="T44" s="1">
        <f t="shared" ref="T44:T45" si="14">(F44+N44+O44+Q44)/P44</f>
        <v>22.172131147540984</v>
      </c>
      <c r="U44" s="1">
        <f t="shared" ref="U44:U45" si="15">(F44+N44+O44)/P44</f>
        <v>6.8032786885245908</v>
      </c>
      <c r="V44" s="1">
        <v>20</v>
      </c>
      <c r="W44" s="1">
        <v>69.599999999999994</v>
      </c>
      <c r="X44" s="1">
        <v>47.6</v>
      </c>
      <c r="Y44" s="1">
        <v>69.8</v>
      </c>
      <c r="Z44" s="1">
        <v>74.8</v>
      </c>
      <c r="AA44" s="1">
        <v>22.4</v>
      </c>
      <c r="AB44" s="1">
        <v>114.6</v>
      </c>
      <c r="AC44" s="1">
        <v>114.2</v>
      </c>
      <c r="AD44" s="1">
        <v>62</v>
      </c>
      <c r="AE44" s="1">
        <v>87.2</v>
      </c>
      <c r="AF44" s="1">
        <v>2860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40</v>
      </c>
      <c r="B45" s="1" t="s">
        <v>35</v>
      </c>
      <c r="C45" s="1">
        <v>795</v>
      </c>
      <c r="D45" s="1"/>
      <c r="E45" s="1">
        <v>376</v>
      </c>
      <c r="F45" s="1">
        <v>418</v>
      </c>
      <c r="G45" s="7">
        <v>0.18</v>
      </c>
      <c r="H45" s="1">
        <v>120</v>
      </c>
      <c r="I45" s="1"/>
      <c r="J45" s="1">
        <v>391</v>
      </c>
      <c r="K45" s="1">
        <f>E45-J45</f>
        <v>-15</v>
      </c>
      <c r="L45" s="1"/>
      <c r="M45" s="1"/>
      <c r="N45" s="1"/>
      <c r="O45" s="1">
        <v>100</v>
      </c>
      <c r="P45" s="1">
        <f t="shared" si="13"/>
        <v>75.2</v>
      </c>
      <c r="Q45" s="5">
        <v>800</v>
      </c>
      <c r="R45" s="5">
        <v>600</v>
      </c>
      <c r="S45" s="1"/>
      <c r="T45" s="1">
        <f t="shared" si="14"/>
        <v>17.526595744680851</v>
      </c>
      <c r="U45" s="1">
        <f t="shared" si="15"/>
        <v>6.8882978723404253</v>
      </c>
      <c r="V45" s="1">
        <v>12</v>
      </c>
      <c r="W45" s="1">
        <v>41.2</v>
      </c>
      <c r="X45" s="1">
        <v>43</v>
      </c>
      <c r="Y45" s="1">
        <v>46.2</v>
      </c>
      <c r="Z45" s="1">
        <v>43.6</v>
      </c>
      <c r="AA45" s="1">
        <v>65.400000000000006</v>
      </c>
      <c r="AB45" s="1">
        <v>83</v>
      </c>
      <c r="AC45" s="1">
        <v>39.6</v>
      </c>
      <c r="AD45" s="1">
        <v>69.599999999999994</v>
      </c>
      <c r="AE45" s="1">
        <v>66.2</v>
      </c>
      <c r="AF45" s="1">
        <v>2860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33" t="s">
        <v>90</v>
      </c>
      <c r="B46" s="33"/>
      <c r="C46" s="33"/>
      <c r="D46" s="33"/>
      <c r="E46" s="33"/>
      <c r="F46" s="33"/>
      <c r="G46" s="34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>
        <v>100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</sheetData>
  <autoFilter ref="A3:AG42" xr:uid="{69DB9F05-74C7-42F2-81CF-462E3F9BE8B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2025-01-13T12:05:24Z</dcterms:created>
  <dcterms:modified xsi:type="dcterms:W3CDTF">2025-01-20T10:07:00Z</dcterms:modified>
</cp:coreProperties>
</file>