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04,24 Ост СЫР\"/>
    </mc:Choice>
  </mc:AlternateContent>
  <xr:revisionPtr revIDLastSave="0" documentId="13_ncr:1_{2B2E446C-03FC-4E05-AFFA-BFA318FD7A5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7" i="1" l="1"/>
  <c r="AB38" i="1"/>
  <c r="AB39" i="1"/>
  <c r="AB40" i="1"/>
  <c r="AB41" i="1"/>
  <c r="AB42" i="1"/>
  <c r="AB43" i="1"/>
  <c r="AB44" i="1"/>
  <c r="AB45" i="1"/>
  <c r="AB46" i="1"/>
  <c r="AB47" i="1"/>
  <c r="AB7" i="1"/>
  <c r="AB10" i="1"/>
  <c r="AB12" i="1"/>
  <c r="AB13" i="1"/>
  <c r="AB15" i="1"/>
  <c r="AB17" i="1"/>
  <c r="AB19" i="1"/>
  <c r="AB20" i="1"/>
  <c r="AB22" i="1"/>
  <c r="AB23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6" i="1"/>
  <c r="Q24" i="1" l="1"/>
  <c r="Q21" i="1"/>
  <c r="Q18" i="1"/>
  <c r="Q16" i="1"/>
  <c r="Q14" i="1"/>
  <c r="Q11" i="1"/>
  <c r="Q9" i="1"/>
  <c r="Q8" i="1"/>
  <c r="AB8" i="1" l="1"/>
  <c r="AB11" i="1"/>
  <c r="AB16" i="1"/>
  <c r="AB21" i="1"/>
  <c r="AB9" i="1"/>
  <c r="AB14" i="1"/>
  <c r="AB18" i="1"/>
  <c r="AB24" i="1"/>
  <c r="I7" i="1"/>
  <c r="I8" i="1"/>
  <c r="I9" i="1"/>
  <c r="I10" i="1"/>
  <c r="I11" i="1"/>
  <c r="I12" i="1"/>
  <c r="I13" i="1"/>
  <c r="I14" i="1"/>
  <c r="I15" i="1"/>
  <c r="I16" i="1"/>
  <c r="I17" i="1"/>
  <c r="I19" i="1"/>
  <c r="I21" i="1"/>
  <c r="I23" i="1"/>
  <c r="I24" i="1"/>
  <c r="I25" i="1"/>
  <c r="I27" i="1"/>
  <c r="I29" i="1"/>
  <c r="I31" i="1"/>
  <c r="I32" i="1"/>
  <c r="I33" i="1"/>
  <c r="I34" i="1"/>
  <c r="I35" i="1"/>
  <c r="I36" i="1"/>
  <c r="I6" i="1"/>
  <c r="O19" i="1" l="1"/>
  <c r="T19" i="1" s="1"/>
  <c r="K19" i="1"/>
  <c r="O17" i="1"/>
  <c r="T17" i="1" s="1"/>
  <c r="K17" i="1"/>
  <c r="O15" i="1"/>
  <c r="T15" i="1" s="1"/>
  <c r="K15" i="1"/>
  <c r="O12" i="1"/>
  <c r="T12" i="1" s="1"/>
  <c r="K12" i="1"/>
  <c r="O10" i="1"/>
  <c r="T10" i="1" s="1"/>
  <c r="K10" i="1"/>
  <c r="U19" i="1" l="1"/>
  <c r="U17" i="1"/>
  <c r="U15" i="1"/>
  <c r="U12" i="1"/>
  <c r="U10" i="1"/>
  <c r="O7" i="1"/>
  <c r="O8" i="1"/>
  <c r="T8" i="1" s="1"/>
  <c r="O9" i="1"/>
  <c r="T9" i="1" s="1"/>
  <c r="O11" i="1"/>
  <c r="T11" i="1" s="1"/>
  <c r="O13" i="1"/>
  <c r="O14" i="1"/>
  <c r="T14" i="1" s="1"/>
  <c r="O16" i="1"/>
  <c r="T16" i="1" s="1"/>
  <c r="O18" i="1"/>
  <c r="T18" i="1" s="1"/>
  <c r="O20" i="1"/>
  <c r="O21" i="1"/>
  <c r="T21" i="1" s="1"/>
  <c r="O22" i="1"/>
  <c r="O23" i="1"/>
  <c r="O24" i="1"/>
  <c r="T24" i="1" s="1"/>
  <c r="O25" i="1"/>
  <c r="O26" i="1"/>
  <c r="O27" i="1"/>
  <c r="O28" i="1"/>
  <c r="O29" i="1"/>
  <c r="O30" i="1"/>
  <c r="O31" i="1"/>
  <c r="T31" i="1" s="1"/>
  <c r="O32" i="1"/>
  <c r="T32" i="1" s="1"/>
  <c r="O33" i="1"/>
  <c r="T33" i="1" s="1"/>
  <c r="O34" i="1"/>
  <c r="O35" i="1"/>
  <c r="T35" i="1" s="1"/>
  <c r="O36" i="1"/>
  <c r="T36" i="1" s="1"/>
  <c r="O6" i="1"/>
  <c r="P6" i="1" l="1"/>
  <c r="T6" i="1"/>
  <c r="P29" i="1"/>
  <c r="T29" i="1"/>
  <c r="P27" i="1"/>
  <c r="T27" i="1"/>
  <c r="P25" i="1"/>
  <c r="T25" i="1"/>
  <c r="P23" i="1"/>
  <c r="T23" i="1"/>
  <c r="P34" i="1"/>
  <c r="T34" i="1"/>
  <c r="P30" i="1"/>
  <c r="T30" i="1"/>
  <c r="P28" i="1"/>
  <c r="T28" i="1"/>
  <c r="P26" i="1"/>
  <c r="T26" i="1"/>
  <c r="P22" i="1"/>
  <c r="T22" i="1"/>
  <c r="P20" i="1"/>
  <c r="T20" i="1"/>
  <c r="P13" i="1"/>
  <c r="T13" i="1"/>
  <c r="P7" i="1"/>
  <c r="T7" i="1"/>
  <c r="P32" i="1"/>
  <c r="P35" i="1"/>
  <c r="U6" i="1"/>
  <c r="U35" i="1"/>
  <c r="U33" i="1"/>
  <c r="U31" i="1"/>
  <c r="U29" i="1"/>
  <c r="U27" i="1"/>
  <c r="U25" i="1"/>
  <c r="U23" i="1"/>
  <c r="U21" i="1"/>
  <c r="U20" i="1"/>
  <c r="U18" i="1"/>
  <c r="U14" i="1"/>
  <c r="U11" i="1"/>
  <c r="U8" i="1"/>
  <c r="U7" i="1"/>
  <c r="U36" i="1"/>
  <c r="U34" i="1"/>
  <c r="U32" i="1"/>
  <c r="U30" i="1"/>
  <c r="U28" i="1"/>
  <c r="U26" i="1"/>
  <c r="U24" i="1"/>
  <c r="U22" i="1"/>
  <c r="U16" i="1"/>
  <c r="U13" i="1"/>
  <c r="U9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6" i="1"/>
  <c r="K14" i="1"/>
  <c r="K13" i="1"/>
  <c r="K11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P5" i="1" l="1"/>
  <c r="AB5" i="1"/>
  <c r="K5" i="1"/>
  <c r="Q5" i="1" l="1"/>
</calcChain>
</file>

<file path=xl/sharedStrings.xml><?xml version="1.0" encoding="utf-8"?>
<sst xmlns="http://schemas.openxmlformats.org/spreadsheetml/2006/main" count="127" uniqueCount="81">
  <si>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</si>
  <si>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</si>
  <si>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</si>
  <si>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</si>
  <si>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</si>
  <si>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</si>
  <si>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</si>
  <si>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</si>
  <si>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</si>
  <si>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</si>
  <si>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</si>
  <si>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</si>
  <si>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</si>
  <si>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</si>
  <si>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</si>
  <si>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</si>
  <si>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</si>
  <si>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</si>
  <si>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</si>
  <si>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</si>
  <si>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</si>
  <si>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</si>
  <si>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</si>
  <si>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16,04,</t>
  </si>
  <si>
    <t>15,04,</t>
  </si>
  <si>
    <t>09,04,</t>
  </si>
  <si>
    <t>22,03,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</si>
  <si>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</si>
  <si>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</si>
  <si>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</si>
  <si>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</si>
  <si>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</si>
  <si>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</si>
  <si>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</si>
  <si>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</si>
  <si>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</si>
  <si>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</si>
  <si>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"Гауда Голд" 45% (-2,5 кг брус) (6 шт)  Останкино</t>
  </si>
  <si>
    <t>кг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</si>
  <si>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</si>
  <si>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</si>
  <si>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</si>
  <si>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</si>
  <si>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</si>
  <si>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</si>
  <si>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</si>
  <si>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</si>
  <si>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</si>
  <si>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</si>
  <si>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</si>
  <si>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</si>
  <si>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</si>
  <si>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</si>
  <si>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</si>
  <si>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полутвердый "Российский" с массовой долей жира 50%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</si>
  <si>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</si>
  <si>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</si>
  <si>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</si>
  <si>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</si>
  <si>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</si>
  <si>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</si>
  <si>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</si>
  <si>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</si>
  <si>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НОВИНКИ</t>
  </si>
  <si>
    <t xml:space="preserve">Сыч/Прод Коровино Российский Оригин 50% вес (7,5 кг круг) СЗМЖ </t>
  </si>
  <si>
    <t>уже есть - Сыч/Прод Коровино Российский Оригин 50% ВЕС (3,5 кг)  Останкино</t>
  </si>
  <si>
    <t>Сыр "Пармезан" (срок созревания 3 мес) м.д.ж. в с.в. 40% фас в газ.среда 180 г ОСТАНКИНО</t>
  </si>
  <si>
    <t>Сыр "Пармезан" (срок созревания 3 месяцев) м.д.ж. в с.в. 40%  брус ОСТАНКИНО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</si>
  <si>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</si>
  <si>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Сыр полутвердый  "Сливочный", с массовой долей жира в пересчете на сухое вещество 50%, брус из блока 1/5, пленка желтая, короб складной, ТМ "Папа може</t>
  </si>
  <si>
    <t>Сыр полутвердый "Пошехонский", с массовой долей жира в пересчете на сухое вещество 45%, брус из блока 1/5, пленка желтая, короб складной, ТМ "Папа мож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</si>
  <si>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</si>
  <si>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</si>
  <si>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</si>
  <si>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Сыр полутвердый "Тильзитер" с массовой долей жира в пересчете на сухое вещество 45%, брус из блока 1/5, пленка желтая, короб складной, весовой</t>
  </si>
  <si>
    <t>уже есть - Сыр Папа Может Тильзитер   45% вес      Останкино</t>
  </si>
  <si>
    <t>необходимо увеличить продажи</t>
  </si>
  <si>
    <t>300 шт.</t>
  </si>
  <si>
    <t>350 шт.</t>
  </si>
  <si>
    <t>50 шт.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</si>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</sst>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5" fillId="4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2" fontId="1" fillId="6" borderId="1" xfId="1" applyNumberFormat="1" applyFill="1"/>
    <xf numFmtId="164" fontId="1" fillId="6" borderId="9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15,04,24%20&#1073;&#1088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2114.8350000000005</v>
          </cell>
          <cell r="F5">
            <v>6072.6529999999993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31</v>
          </cell>
          <cell r="E6">
            <v>21</v>
          </cell>
          <cell r="F6">
            <v>10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9988445 Плавленый Сыр 45%"С грибами" СТМ"ПапаМожет" 180 гр  Останкино</v>
          </cell>
          <cell r="B7" t="str">
            <v>шт</v>
          </cell>
          <cell r="G7">
            <v>0.18</v>
          </cell>
          <cell r="H7">
            <v>270</v>
          </cell>
          <cell r="I7">
            <v>9988445</v>
          </cell>
        </row>
        <row r="8">
          <cell r="A8" t="str">
            <v>Сыр "Пармезан" 40% кусок 180 гр  ОСТАНКИНО</v>
          </cell>
          <cell r="B8" t="str">
            <v>шт</v>
          </cell>
          <cell r="C8">
            <v>112</v>
          </cell>
          <cell r="E8">
            <v>69</v>
          </cell>
          <cell r="F8">
            <v>39</v>
          </cell>
          <cell r="G8">
            <v>0.18</v>
          </cell>
          <cell r="H8">
            <v>150</v>
          </cell>
          <cell r="I8">
            <v>5034819</v>
          </cell>
        </row>
        <row r="9">
          <cell r="A9" t="str">
            <v>Сыр Боккончини копченый 40% 100 гр.  ОСТАНКИНО</v>
          </cell>
          <cell r="B9" t="str">
            <v>шт</v>
          </cell>
          <cell r="C9">
            <v>126</v>
          </cell>
          <cell r="E9">
            <v>37</v>
          </cell>
          <cell r="F9">
            <v>89</v>
          </cell>
          <cell r="G9">
            <v>0.1</v>
          </cell>
          <cell r="H9">
            <v>90</v>
          </cell>
          <cell r="I9">
            <v>8444163</v>
          </cell>
        </row>
        <row r="10">
          <cell r="A10" t="str">
            <v>Сыр ПАПА МОЖЕТ "Гауда Голд" 45 % 180 гр (10шт) Останкино</v>
          </cell>
          <cell r="B10" t="str">
            <v>шт</v>
          </cell>
          <cell r="C10">
            <v>1100</v>
          </cell>
          <cell r="E10">
            <v>176</v>
          </cell>
          <cell r="F10">
            <v>924</v>
          </cell>
          <cell r="G10">
            <v>0.18</v>
          </cell>
          <cell r="H10">
            <v>150</v>
          </cell>
          <cell r="I10">
            <v>5038411</v>
          </cell>
        </row>
        <row r="11">
          <cell r="A11" t="str">
            <v>Сыр Папа Может Гауда  45% 200гр     Останкино</v>
          </cell>
          <cell r="B11" t="str">
            <v>шт</v>
          </cell>
          <cell r="C11">
            <v>4</v>
          </cell>
          <cell r="E11">
            <v>4</v>
          </cell>
          <cell r="G11">
            <v>0.2</v>
          </cell>
          <cell r="I11" t="str">
            <v>ротация</v>
          </cell>
        </row>
        <row r="12">
          <cell r="A12" t="str">
            <v>Сыр ПАПА МОЖЕТ "Голландский традиционный" 45% 180 гр (10шт)  Останкино</v>
          </cell>
          <cell r="B12" t="str">
            <v>шт</v>
          </cell>
          <cell r="C12">
            <v>1010</v>
          </cell>
          <cell r="E12">
            <v>132</v>
          </cell>
          <cell r="F12">
            <v>878</v>
          </cell>
          <cell r="G12">
            <v>0.18</v>
          </cell>
          <cell r="H12">
            <v>150</v>
          </cell>
          <cell r="I12">
            <v>5038459</v>
          </cell>
        </row>
        <row r="13">
          <cell r="A13" t="str">
            <v>Сыр Папа Может Голландский  45% 200гр     Останкино</v>
          </cell>
          <cell r="B13" t="str">
            <v>шт</v>
          </cell>
          <cell r="C13">
            <v>89</v>
          </cell>
          <cell r="E13">
            <v>86</v>
          </cell>
          <cell r="F13">
            <v>2</v>
          </cell>
          <cell r="G13">
            <v>0.2</v>
          </cell>
          <cell r="I13" t="str">
            <v>ротация</v>
          </cell>
        </row>
        <row r="14">
          <cell r="A14" t="str">
            <v>Сыр ПАПА МОЖЕТ "Российский традиционный"45 % 180 г Останкино</v>
          </cell>
          <cell r="B14" t="str">
            <v>шт</v>
          </cell>
          <cell r="C14">
            <v>1110</v>
          </cell>
          <cell r="E14">
            <v>199</v>
          </cell>
          <cell r="F14">
            <v>911</v>
          </cell>
          <cell r="G14">
            <v>0.18</v>
          </cell>
          <cell r="H14">
            <v>150</v>
          </cell>
          <cell r="I14">
            <v>5038435</v>
          </cell>
        </row>
        <row r="15">
          <cell r="A15" t="str">
            <v>Сыр Папа Может "Гауда Голд" 45% (-2,5 кг брус) (6 шт)  Останкино</v>
          </cell>
          <cell r="B15" t="str">
            <v>кг</v>
          </cell>
          <cell r="C15">
            <v>179.67</v>
          </cell>
          <cell r="E15">
            <v>72.495999999999995</v>
          </cell>
          <cell r="F15">
            <v>107.17400000000001</v>
          </cell>
          <cell r="G15">
            <v>1</v>
          </cell>
          <cell r="H15">
            <v>150</v>
          </cell>
          <cell r="I15">
            <v>5038572</v>
          </cell>
        </row>
        <row r="16">
          <cell r="A16" t="str">
            <v>Сыр Папа Может Гауда  45% вес     Останкино</v>
          </cell>
          <cell r="B16" t="str">
            <v>кг</v>
          </cell>
          <cell r="C16">
            <v>4.8899999999999997</v>
          </cell>
          <cell r="F16">
            <v>4.8899999999999997</v>
          </cell>
          <cell r="G16">
            <v>1</v>
          </cell>
          <cell r="I16" t="str">
            <v>ротация</v>
          </cell>
        </row>
        <row r="17">
          <cell r="A17" t="str">
            <v>Сыр Папа Может "Голландский традиционный" 45% (2,5кг)(6шт)  Останкино</v>
          </cell>
          <cell r="B17" t="str">
            <v>кг</v>
          </cell>
          <cell r="C17">
            <v>208.42599999999999</v>
          </cell>
          <cell r="E17">
            <v>14.667</v>
          </cell>
          <cell r="F17">
            <v>193.75899999999999</v>
          </cell>
          <cell r="G17">
            <v>1</v>
          </cell>
          <cell r="H17">
            <v>150</v>
          </cell>
          <cell r="I17">
            <v>5038596</v>
          </cell>
        </row>
        <row r="18">
          <cell r="A18" t="str">
            <v>Сыр Папа Может Голландский  45% вес      Останкино</v>
          </cell>
          <cell r="B18" t="str">
            <v>кг</v>
          </cell>
          <cell r="C18">
            <v>102.514</v>
          </cell>
          <cell r="E18">
            <v>79.593999999999994</v>
          </cell>
          <cell r="F18">
            <v>20.515000000000001</v>
          </cell>
          <cell r="G18">
            <v>1</v>
          </cell>
          <cell r="I18" t="str">
            <v>ротация</v>
          </cell>
        </row>
        <row r="19">
          <cell r="A19" t="str">
            <v>Сыр Папа Может Российский  50% вес    Останкино</v>
          </cell>
          <cell r="B19" t="str">
            <v>кг</v>
          </cell>
          <cell r="G19">
            <v>1</v>
          </cell>
          <cell r="I19" t="str">
            <v>ротация</v>
          </cell>
        </row>
        <row r="20">
          <cell r="A20" t="str">
            <v>Сыр полутвердый "Российский" с массовой долей жира 50%  Останкино</v>
          </cell>
          <cell r="B20" t="str">
            <v>кг</v>
          </cell>
          <cell r="C20">
            <v>239.923</v>
          </cell>
          <cell r="E20">
            <v>137.035</v>
          </cell>
          <cell r="F20">
            <v>102.88800000000001</v>
          </cell>
          <cell r="G20">
            <v>1</v>
          </cell>
          <cell r="H20">
            <v>120</v>
          </cell>
          <cell r="I20">
            <v>8785204</v>
          </cell>
        </row>
        <row r="21">
          <cell r="A21" t="str">
            <v>Сыр Папа Может Сливочный со вкусом.топл.молока 50% вес (=3,5кг)  Останкино</v>
          </cell>
          <cell r="B21" t="str">
            <v>кг</v>
          </cell>
          <cell r="C21">
            <v>577.52800000000002</v>
          </cell>
          <cell r="E21">
            <v>252.303</v>
          </cell>
          <cell r="F21">
            <v>325.22500000000002</v>
          </cell>
          <cell r="G21">
            <v>1</v>
          </cell>
          <cell r="H21">
            <v>120</v>
          </cell>
          <cell r="I21">
            <v>6159901</v>
          </cell>
        </row>
        <row r="22">
          <cell r="A22" t="str">
            <v>Сыр Папа Может Тильзитер   45% 200гр     Останкино</v>
          </cell>
          <cell r="B22" t="str">
            <v>шт</v>
          </cell>
          <cell r="C22">
            <v>948</v>
          </cell>
          <cell r="E22">
            <v>101</v>
          </cell>
          <cell r="F22">
            <v>846</v>
          </cell>
          <cell r="G22">
            <v>0.2</v>
          </cell>
          <cell r="H22">
            <v>120</v>
          </cell>
          <cell r="I22">
            <v>3350128</v>
          </cell>
        </row>
        <row r="23">
          <cell r="A23" t="str">
            <v>Сыр Папа Может Тильзитер   45% вес      Останкино</v>
          </cell>
          <cell r="B23" t="str">
            <v>кг</v>
          </cell>
          <cell r="C23">
            <v>174.84700000000001</v>
          </cell>
          <cell r="E23">
            <v>59.206000000000003</v>
          </cell>
          <cell r="F23">
            <v>115.64100000000001</v>
          </cell>
          <cell r="G23">
            <v>1</v>
          </cell>
          <cell r="H23">
            <v>180</v>
          </cell>
          <cell r="I23">
            <v>2700001</v>
          </cell>
        </row>
        <row r="24">
          <cell r="A24" t="str">
            <v>Сыр Папа Может Эдам 45% вес (=3,5кг)  Останкино</v>
          </cell>
          <cell r="B24" t="str">
            <v>кг</v>
          </cell>
          <cell r="C24">
            <v>25.254000000000001</v>
          </cell>
          <cell r="E24">
            <v>12.592000000000001</v>
          </cell>
          <cell r="F24">
            <v>12.662000000000001</v>
          </cell>
          <cell r="G24">
            <v>1</v>
          </cell>
          <cell r="H24">
            <v>120</v>
          </cell>
          <cell r="I24">
            <v>6159949</v>
          </cell>
        </row>
        <row r="25">
          <cell r="A25" t="str">
            <v>Сыр Плавленый Сливочный Папа Может 55% 190гр  Останкино</v>
          </cell>
          <cell r="B25" t="str">
            <v>шт</v>
          </cell>
          <cell r="C25">
            <v>735</v>
          </cell>
          <cell r="E25">
            <v>166</v>
          </cell>
          <cell r="F25">
            <v>569</v>
          </cell>
          <cell r="G25">
            <v>0.2</v>
          </cell>
          <cell r="H25">
            <v>120</v>
          </cell>
          <cell r="I25">
            <v>9877076</v>
          </cell>
        </row>
        <row r="26">
          <cell r="A26" t="str">
            <v>Сыр Творожный с зеленью 60% Папа может 140 гр.  Останкино</v>
          </cell>
          <cell r="B26" t="str">
            <v>шт</v>
          </cell>
          <cell r="C26">
            <v>334</v>
          </cell>
          <cell r="E26">
            <v>42</v>
          </cell>
          <cell r="F26">
            <v>292</v>
          </cell>
          <cell r="G26">
            <v>0.14000000000000001</v>
          </cell>
          <cell r="H26">
            <v>180</v>
          </cell>
          <cell r="I26">
            <v>9988391</v>
          </cell>
        </row>
        <row r="27">
          <cell r="A27" t="str">
            <v>Сыр рассольный жирный Чечил 45% 100 гр  ОСТАНКИНО</v>
          </cell>
          <cell r="B27" t="str">
            <v>шт</v>
          </cell>
          <cell r="G27">
            <v>0.1</v>
          </cell>
          <cell r="H27">
            <v>60</v>
          </cell>
          <cell r="I27">
            <v>8444187</v>
          </cell>
        </row>
        <row r="28">
          <cell r="A28" t="str">
            <v>Сыч/Прод Коровино Российский 50% 200г НОВАЯ СЗМЖ  ОСТАНКИНО</v>
          </cell>
          <cell r="B28" t="str">
            <v>шт</v>
          </cell>
          <cell r="C28">
            <v>-10</v>
          </cell>
          <cell r="D28">
            <v>10</v>
          </cell>
          <cell r="G28">
            <v>0.2</v>
          </cell>
          <cell r="I28" t="str">
            <v>ротация</v>
          </cell>
        </row>
        <row r="29">
          <cell r="A29" t="str">
            <v>Сыч/Прод Коровино Российский 50% 200г СЗМЖ  Останкино</v>
          </cell>
          <cell r="B29" t="str">
            <v>шт</v>
          </cell>
          <cell r="C29">
            <v>36</v>
          </cell>
          <cell r="E29">
            <v>26</v>
          </cell>
          <cell r="G29">
            <v>0.2</v>
          </cell>
          <cell r="H29">
            <v>120</v>
          </cell>
          <cell r="I29">
            <v>783798</v>
          </cell>
        </row>
        <row r="30">
          <cell r="A30" t="str">
            <v>Сыч/Прод Коровино Российский Оригин 50% ВЕС (3,5 кг)  Останкино</v>
          </cell>
          <cell r="B30" t="str">
            <v>кг</v>
          </cell>
          <cell r="C30">
            <v>15.589</v>
          </cell>
          <cell r="F30">
            <v>15.589</v>
          </cell>
          <cell r="G30">
            <v>1</v>
          </cell>
          <cell r="H30">
            <v>120</v>
          </cell>
          <cell r="I30">
            <v>783811</v>
          </cell>
        </row>
        <row r="31">
          <cell r="A31" t="str">
            <v>Сыч/Прод Коровино Российский Оригин 50% ВЕС (5 кг)  ОСТАНКИНО</v>
          </cell>
          <cell r="B31" t="str">
            <v>кг</v>
          </cell>
          <cell r="G31">
            <v>1</v>
          </cell>
          <cell r="I31" t="str">
            <v>ротация</v>
          </cell>
        </row>
        <row r="32">
          <cell r="A32" t="str">
            <v>Сыч/Прод Коровино Тильзитер 50% 200г НОВАЯ СЗМЖ  ОСТАНКИНО</v>
          </cell>
          <cell r="B32" t="str">
            <v>шт</v>
          </cell>
          <cell r="C32">
            <v>-10</v>
          </cell>
          <cell r="D32">
            <v>10</v>
          </cell>
          <cell r="G32">
            <v>0.2</v>
          </cell>
          <cell r="I32" t="str">
            <v>ротация</v>
          </cell>
        </row>
        <row r="33">
          <cell r="A33" t="str">
            <v>Сыч/Прод Коровино Тильзитер 50% 200г СЗМЖ  ОСТАНКИНО</v>
          </cell>
          <cell r="B33" t="str">
            <v>шт</v>
          </cell>
          <cell r="C33">
            <v>252</v>
          </cell>
          <cell r="E33">
            <v>45</v>
          </cell>
          <cell r="F33">
            <v>197</v>
          </cell>
          <cell r="G33">
            <v>0.2</v>
          </cell>
          <cell r="H33">
            <v>120</v>
          </cell>
          <cell r="I33">
            <v>783804</v>
          </cell>
        </row>
        <row r="34">
          <cell r="A34" t="str">
            <v>Сыч/Прод Коровино Тильзитер Оригин 50% ВЕС (3,5 кг брус) СЗМЖ  Останкино</v>
          </cell>
          <cell r="B34" t="str">
            <v>кг</v>
          </cell>
          <cell r="D34">
            <v>27.974</v>
          </cell>
          <cell r="E34">
            <v>27.974</v>
          </cell>
          <cell r="G34">
            <v>1</v>
          </cell>
          <cell r="H34">
            <v>120</v>
          </cell>
          <cell r="I34">
            <v>783828</v>
          </cell>
        </row>
        <row r="35">
          <cell r="A35" t="str">
            <v>Сыч/Прод Коровино Тильзитер Оригин 50% ВЕС (5 кг брус) СЗМЖ  ОСТАНКИНО</v>
          </cell>
          <cell r="B35" t="str">
            <v>кг</v>
          </cell>
          <cell r="C35">
            <v>800.25199999999995</v>
          </cell>
          <cell r="E35">
            <v>340.45400000000001</v>
          </cell>
          <cell r="F35">
            <v>417.31</v>
          </cell>
          <cell r="G35">
            <v>1</v>
          </cell>
          <cell r="I35" t="str">
            <v>ротация</v>
          </cell>
        </row>
        <row r="36">
          <cell r="A36" t="str">
            <v>Сыч/Прод Коровино Тильзитер Оригин 50% ВЕС НОВАЯ (5 кг брус) СЗМЖ  ОСТАНКИНО</v>
          </cell>
          <cell r="B36" t="str">
            <v>кг</v>
          </cell>
          <cell r="D36">
            <v>14.513999999999999</v>
          </cell>
          <cell r="E36">
            <v>14.513999999999999</v>
          </cell>
          <cell r="G36">
            <v>1</v>
          </cell>
          <cell r="I36" t="str">
            <v>ротация</v>
          </cell>
        </row>
        <row r="37">
          <cell r="A37" t="str">
            <v>НОВИНКИ</v>
          </cell>
        </row>
        <row r="38">
          <cell r="A38" t="str">
            <v>Сыр Папин завтрак ж.50% 200г фасовка ТМ Папа может (вл 12)</v>
          </cell>
          <cell r="B38" t="str">
            <v>шт</v>
          </cell>
          <cell r="G38">
            <v>0.2</v>
          </cell>
          <cell r="H38">
            <v>120</v>
          </cell>
          <cell r="I38">
            <v>99876543</v>
          </cell>
        </row>
        <row r="39">
          <cell r="A39" t="str">
            <v>Сыр Министерский ж.45% 200г фасовка ТМ Папа может (вл 12)</v>
          </cell>
          <cell r="B39" t="str">
            <v>шт</v>
          </cell>
          <cell r="G39">
            <v>0.2</v>
          </cell>
          <cell r="H39">
            <v>120</v>
          </cell>
          <cell r="I39">
            <v>99876550</v>
          </cell>
        </row>
        <row r="40">
          <cell r="A40" t="str">
            <v xml:space="preserve">Сыч/Прод Коровино Российский Оригин 50% вес (7,5 кг круг) СЗМЖ </v>
          </cell>
          <cell r="B40" t="str">
            <v>кг</v>
          </cell>
          <cell r="G40">
            <v>1</v>
          </cell>
          <cell r="H40">
            <v>120</v>
          </cell>
          <cell r="I40">
            <v>8784474</v>
          </cell>
        </row>
        <row r="41">
          <cell r="A41" t="str">
            <v>Сыр Чечил копченый 43% 100г/6шт ТМ Папа Может</v>
          </cell>
          <cell r="B41" t="str">
            <v>шт</v>
          </cell>
          <cell r="G41">
            <v>0.1</v>
          </cell>
          <cell r="H41">
            <v>90</v>
          </cell>
          <cell r="I41">
            <v>8444194</v>
          </cell>
        </row>
        <row r="42">
          <cell r="A42" t="str">
            <v>Сыр Скаморца свежий 100г/8шт ТМ Папа Может</v>
          </cell>
          <cell r="B42" t="str">
            <v>шт</v>
          </cell>
          <cell r="G42">
            <v>0.1</v>
          </cell>
          <cell r="H42">
            <v>60</v>
          </cell>
          <cell r="I42">
            <v>8444170</v>
          </cell>
        </row>
        <row r="43">
          <cell r="A43" t="str">
            <v>Сыр "Пармезан" (срок созревания 3 месяцев) м.д.ж. в с.в. 40%  брус ОСТАНКИНО</v>
          </cell>
          <cell r="B43" t="str">
            <v>кг</v>
          </cell>
          <cell r="G43">
            <v>1</v>
          </cell>
          <cell r="H43">
            <v>150</v>
          </cell>
          <cell r="I43">
            <v>5037308</v>
          </cell>
        </row>
        <row r="44">
          <cell r="A44" t="str">
            <v>Сыр полутвердый "Сметанковый", с массовой долей жира в пересчете на сухое вещество 50%,  брус из блока 1/5, пленка желтая, короб складной, ТМ "Папа мо</v>
          </cell>
          <cell r="B44" t="str">
            <v>кг</v>
          </cell>
          <cell r="G44">
            <v>1</v>
          </cell>
          <cell r="H44">
            <v>120</v>
          </cell>
          <cell r="I44">
            <v>8785198</v>
          </cell>
        </row>
        <row r="45">
          <cell r="A45" t="str">
            <v>Сыр полутвердый  "Сливочный", с массовой долей жира в пересчете на сухое вещество 50%, брус из блока 1/5, пленка желтая, короб складной, ТМ "Папа може</v>
          </cell>
          <cell r="B45" t="str">
            <v>кг</v>
          </cell>
          <cell r="G45">
            <v>1</v>
          </cell>
          <cell r="H45">
            <v>120</v>
          </cell>
          <cell r="I45">
            <v>8785211</v>
          </cell>
        </row>
        <row r="46">
          <cell r="A46" t="str">
            <v>Сыр полутвердый "Пошехонский", с массовой долей жира в пересчете на сухое вещество 45%, брус из блока 1/5, пленка желтая, короб складной, ТМ "Папа мож</v>
          </cell>
          <cell r="B46" t="str">
            <v>кг</v>
          </cell>
          <cell r="G46">
            <v>1</v>
          </cell>
          <cell r="H46">
            <v>120</v>
          </cell>
          <cell r="I46">
            <v>8785228</v>
          </cell>
        </row>
        <row r="47">
          <cell r="A47" t="str">
            <v>Плавленый Сыр колбасный копченый 40% СТМ "ПапаМожет" 400гр</v>
          </cell>
          <cell r="B47" t="str">
            <v>шт</v>
          </cell>
          <cell r="G47">
            <v>0.4</v>
          </cell>
          <cell r="H47">
            <v>270</v>
          </cell>
          <cell r="I47">
            <v>9988452</v>
          </cell>
        </row>
        <row r="48">
          <cell r="A48" t="str">
            <v>Плавленый продукт с Сыром колбасный копченый 40% СТМ "Коровино" 400гр</v>
          </cell>
          <cell r="B48" t="str">
            <v>шт</v>
          </cell>
          <cell r="G48">
            <v>0.4</v>
          </cell>
          <cell r="H48">
            <v>270</v>
          </cell>
          <cell r="I48">
            <v>9988476</v>
          </cell>
        </row>
        <row r="49">
          <cell r="A49" t="str">
            <v>Плавленый Сыр 45% "С ветчиной" СТМ "ПапаМожет" 180гр</v>
          </cell>
          <cell r="B49" t="str">
            <v>шт</v>
          </cell>
          <cell r="G49">
            <v>0.18</v>
          </cell>
          <cell r="H49">
            <v>270</v>
          </cell>
          <cell r="I49">
            <v>9988438</v>
          </cell>
        </row>
        <row r="50">
          <cell r="A50" t="str">
            <v>Сыр полутвердый "Тильзитер" с массовой долей жира в пересчете на сухое вещество 45%, брус из блока 1/5, пленка желтая, короб складной, весовой</v>
          </cell>
          <cell r="B50" t="str">
            <v>кг</v>
          </cell>
          <cell r="G50">
            <v>1</v>
          </cell>
          <cell r="H50">
            <v>120</v>
          </cell>
          <cell r="I50">
            <v>8785259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28515625" style="8" customWidth="1"/>
    <col min="8" max="8" width="8" customWidth="1"/>
    <col min="9" max="9" width="9.42578125" customWidth="1"/>
    <col min="10" max="11" width="6.28515625" customWidth="1"/>
    <col min="12" max="13" width="1" customWidth="1"/>
    <col min="14" max="14" width="6" customWidth="1"/>
    <col min="15" max="18" width="7.140625" customWidth="1"/>
    <col min="19" max="19" width="22.42578125" customWidth="1"/>
    <col min="20" max="21" width="4.5703125" customWidth="1"/>
    <col min="22" max="26" width="5.85546875" customWidth="1"/>
    <col min="27" max="27" width="33" customWidth="1"/>
    <col min="28" max="29" width="8" customWidth="1"/>
    <col min="30" max="30" width="11.425781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80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5829.4480000000003</v>
      </c>
      <c r="F5" s="4">
        <f>SUM(F6:F496)</f>
        <v>15656.494999999999</v>
      </c>
      <c r="G5" s="6"/>
      <c r="H5" s="1"/>
      <c r="I5" s="1"/>
      <c r="J5" s="4">
        <f t="shared" ref="J5:R5" si="0">SUM(J6:J496)</f>
        <v>5817.7</v>
      </c>
      <c r="K5" s="4">
        <f t="shared" si="0"/>
        <v>11.748000000000005</v>
      </c>
      <c r="L5" s="4">
        <f t="shared" si="0"/>
        <v>0</v>
      </c>
      <c r="M5" s="4">
        <f t="shared" si="0"/>
        <v>0</v>
      </c>
      <c r="N5" s="4">
        <f t="shared" si="0"/>
        <v>1177</v>
      </c>
      <c r="O5" s="4">
        <f t="shared" si="0"/>
        <v>1165.8895999999997</v>
      </c>
      <c r="P5" s="4">
        <f t="shared" si="0"/>
        <v>7986.558</v>
      </c>
      <c r="Q5" s="4">
        <f t="shared" si="0"/>
        <v>10660</v>
      </c>
      <c r="R5" s="4">
        <f t="shared" si="0"/>
        <v>0</v>
      </c>
      <c r="S5" s="1"/>
      <c r="T5" s="1"/>
      <c r="U5" s="1"/>
      <c r="V5" s="4">
        <f>SUM(V6:V496)</f>
        <v>568.79920000000016</v>
      </c>
      <c r="W5" s="4">
        <f>SUM(W6:W496)</f>
        <v>913.03620000000012</v>
      </c>
      <c r="X5" s="4">
        <f>SUM(X6:X496)</f>
        <v>1148.2187999999999</v>
      </c>
      <c r="Y5" s="4">
        <f>SUM(Y6:Y496)</f>
        <v>1434.9004000000002</v>
      </c>
      <c r="Z5" s="4">
        <f>SUM(Z6:Z496)</f>
        <v>1238.2837999999999</v>
      </c>
      <c r="AA5" s="1"/>
      <c r="AB5" s="4">
        <f>SUM(AB6:AB496)</f>
        <v>4752.8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/>
      <c r="D6" s="1">
        <v>32</v>
      </c>
      <c r="E6" s="1">
        <v>32</v>
      </c>
      <c r="F6" s="1"/>
      <c r="G6" s="6">
        <v>0.14000000000000001</v>
      </c>
      <c r="H6" s="1">
        <v>180</v>
      </c>
      <c r="I6" s="1">
        <f>VLOOKUP(A6,[1]Sheet!$A:$I,9,0)</f>
        <v>9988421</v>
      </c>
      <c r="J6" s="1">
        <v>65</v>
      </c>
      <c r="K6" s="1">
        <f t="shared" ref="K6:K36" si="1">E6-J6</f>
        <v>-33</v>
      </c>
      <c r="L6" s="1"/>
      <c r="M6" s="1"/>
      <c r="N6" s="1">
        <v>64</v>
      </c>
      <c r="O6" s="1">
        <f>E6/5</f>
        <v>6.4</v>
      </c>
      <c r="P6" s="5">
        <f>20*O6-N6-F6</f>
        <v>64</v>
      </c>
      <c r="Q6" s="5">
        <v>70</v>
      </c>
      <c r="R6" s="5"/>
      <c r="S6" s="1"/>
      <c r="T6" s="1">
        <f>(F6+N6+Q6)/O6</f>
        <v>20.9375</v>
      </c>
      <c r="U6" s="1">
        <f>(F6+N6)/O6</f>
        <v>10</v>
      </c>
      <c r="V6" s="1">
        <v>3.2</v>
      </c>
      <c r="W6" s="1">
        <v>5.4</v>
      </c>
      <c r="X6" s="1">
        <v>6.4</v>
      </c>
      <c r="Y6" s="1">
        <v>0</v>
      </c>
      <c r="Z6" s="1">
        <v>0</v>
      </c>
      <c r="AA6" s="1"/>
      <c r="AB6" s="1">
        <f>Q6*G6</f>
        <v>9.8000000000000007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/>
      <c r="D7" s="1">
        <v>592</v>
      </c>
      <c r="E7" s="1">
        <v>169</v>
      </c>
      <c r="F7" s="1">
        <v>423</v>
      </c>
      <c r="G7" s="6">
        <v>0.18</v>
      </c>
      <c r="H7" s="1">
        <v>270</v>
      </c>
      <c r="I7" s="1">
        <f>VLOOKUP(A7,[1]Sheet!$A:$I,9,0)</f>
        <v>9988445</v>
      </c>
      <c r="J7" s="1">
        <v>165</v>
      </c>
      <c r="K7" s="1">
        <f t="shared" si="1"/>
        <v>4</v>
      </c>
      <c r="L7" s="1"/>
      <c r="M7" s="1"/>
      <c r="N7" s="1"/>
      <c r="O7" s="1">
        <f t="shared" ref="O7:O36" si="2">E7/5</f>
        <v>33.799999999999997</v>
      </c>
      <c r="P7" s="5">
        <f t="shared" ref="P7" si="3">20*O7-N7-F7</f>
        <v>253</v>
      </c>
      <c r="Q7" s="5">
        <v>250</v>
      </c>
      <c r="R7" s="5"/>
      <c r="S7" s="1"/>
      <c r="T7" s="1">
        <f t="shared" ref="T7:T36" si="4">(F7+N7+Q7)/O7</f>
        <v>19.911242603550299</v>
      </c>
      <c r="U7" s="1">
        <f t="shared" ref="U7:U36" si="5">(F7+N7)/O7</f>
        <v>12.514792899408285</v>
      </c>
      <c r="V7" s="1">
        <v>9.6</v>
      </c>
      <c r="W7" s="1">
        <v>0</v>
      </c>
      <c r="X7" s="1">
        <v>13.6</v>
      </c>
      <c r="Y7" s="1">
        <v>0</v>
      </c>
      <c r="Z7" s="1">
        <v>0</v>
      </c>
      <c r="AA7" s="1"/>
      <c r="AB7" s="1">
        <f t="shared" ref="AB7:AB47" si="6">Q7*G7</f>
        <v>45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ht="15.75" thickBot="1" x14ac:dyDescent="0.3">
      <c r="A8" s="1" t="s">
        <v>33</v>
      </c>
      <c r="B8" s="1" t="s">
        <v>31</v>
      </c>
      <c r="C8" s="1"/>
      <c r="D8" s="1">
        <v>560</v>
      </c>
      <c r="E8" s="1">
        <v>109</v>
      </c>
      <c r="F8" s="1">
        <v>451</v>
      </c>
      <c r="G8" s="6">
        <v>0.1</v>
      </c>
      <c r="H8" s="1">
        <v>90</v>
      </c>
      <c r="I8" s="1">
        <f>VLOOKUP(A8,[1]Sheet!$A:$I,9,0)</f>
        <v>8444163</v>
      </c>
      <c r="J8" s="1">
        <v>98</v>
      </c>
      <c r="K8" s="1">
        <f t="shared" si="1"/>
        <v>11</v>
      </c>
      <c r="L8" s="1"/>
      <c r="M8" s="1"/>
      <c r="N8" s="1"/>
      <c r="O8" s="1">
        <f t="shared" si="2"/>
        <v>21.8</v>
      </c>
      <c r="P8" s="5"/>
      <c r="Q8" s="5">
        <f t="shared" ref="Q8:Q9" si="7">P8</f>
        <v>0</v>
      </c>
      <c r="R8" s="5"/>
      <c r="S8" s="1"/>
      <c r="T8" s="1">
        <f t="shared" si="4"/>
        <v>20.688073394495412</v>
      </c>
      <c r="U8" s="1">
        <f t="shared" si="5"/>
        <v>20.688073394495412</v>
      </c>
      <c r="V8" s="1">
        <v>6.4</v>
      </c>
      <c r="W8" s="1">
        <v>37.799999999999997</v>
      </c>
      <c r="X8" s="1">
        <v>28.8</v>
      </c>
      <c r="Y8" s="1">
        <v>52.4</v>
      </c>
      <c r="Z8" s="1">
        <v>40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2" t="s">
        <v>34</v>
      </c>
      <c r="B9" s="10" t="s">
        <v>31</v>
      </c>
      <c r="C9" s="10"/>
      <c r="D9" s="10">
        <v>1990</v>
      </c>
      <c r="E9" s="10">
        <v>385</v>
      </c>
      <c r="F9" s="11">
        <v>1605</v>
      </c>
      <c r="G9" s="6">
        <v>0.18</v>
      </c>
      <c r="H9" s="1">
        <v>150</v>
      </c>
      <c r="I9" s="1">
        <f>VLOOKUP(A9,[1]Sheet!$A:$I,9,0)</f>
        <v>5038411</v>
      </c>
      <c r="J9" s="1">
        <v>385</v>
      </c>
      <c r="K9" s="1">
        <f t="shared" si="1"/>
        <v>0</v>
      </c>
      <c r="L9" s="1"/>
      <c r="M9" s="1"/>
      <c r="N9" s="1"/>
      <c r="O9" s="1">
        <f t="shared" si="2"/>
        <v>77</v>
      </c>
      <c r="P9" s="5"/>
      <c r="Q9" s="5">
        <f t="shared" si="7"/>
        <v>0</v>
      </c>
      <c r="R9" s="5"/>
      <c r="S9" s="1"/>
      <c r="T9" s="1">
        <f t="shared" si="4"/>
        <v>20.844155844155843</v>
      </c>
      <c r="U9" s="1">
        <f t="shared" si="5"/>
        <v>20.844155844155843</v>
      </c>
      <c r="V9" s="1">
        <v>8</v>
      </c>
      <c r="W9" s="1">
        <v>0</v>
      </c>
      <c r="X9" s="1">
        <v>0</v>
      </c>
      <c r="Y9" s="1">
        <v>0</v>
      </c>
      <c r="Z9" s="1">
        <v>0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5.75" thickBot="1" x14ac:dyDescent="0.3">
      <c r="A10" s="13" t="s">
        <v>41</v>
      </c>
      <c r="B10" s="14" t="s">
        <v>31</v>
      </c>
      <c r="C10" s="14"/>
      <c r="D10" s="14"/>
      <c r="E10" s="14"/>
      <c r="F10" s="15"/>
      <c r="G10" s="16">
        <v>0.2</v>
      </c>
      <c r="H10" s="17"/>
      <c r="I10" s="17" t="str">
        <f>VLOOKUP(A10,[1]Sheet!$A:$I,9,0)</f>
        <v>ротация</v>
      </c>
      <c r="J10" s="17">
        <v>29</v>
      </c>
      <c r="K10" s="17">
        <f t="shared" ref="K10" si="8">E10-J10</f>
        <v>-29</v>
      </c>
      <c r="L10" s="17"/>
      <c r="M10" s="17"/>
      <c r="N10" s="17"/>
      <c r="O10" s="17">
        <f t="shared" ref="O10" si="9">E10/5</f>
        <v>0</v>
      </c>
      <c r="P10" s="18"/>
      <c r="Q10" s="18"/>
      <c r="R10" s="18"/>
      <c r="S10" s="17"/>
      <c r="T10" s="17" t="e">
        <f t="shared" si="4"/>
        <v>#DIV/0!</v>
      </c>
      <c r="U10" s="17" t="e">
        <f t="shared" ref="U10" si="10">(F10+N10)/O10</f>
        <v>#DIV/0!</v>
      </c>
      <c r="V10" s="17">
        <v>0</v>
      </c>
      <c r="W10" s="17">
        <v>121.6</v>
      </c>
      <c r="X10" s="17">
        <v>68</v>
      </c>
      <c r="Y10" s="17">
        <v>170.2</v>
      </c>
      <c r="Z10" s="17">
        <v>163.80000000000001</v>
      </c>
      <c r="AA10" s="17"/>
      <c r="AB10" s="17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35</v>
      </c>
      <c r="B11" s="10" t="s">
        <v>31</v>
      </c>
      <c r="C11" s="10"/>
      <c r="D11" s="10">
        <v>2100</v>
      </c>
      <c r="E11" s="10">
        <v>404</v>
      </c>
      <c r="F11" s="11">
        <v>1696</v>
      </c>
      <c r="G11" s="6">
        <v>0.18</v>
      </c>
      <c r="H11" s="1">
        <v>150</v>
      </c>
      <c r="I11" s="1">
        <f>VLOOKUP(A11,[1]Sheet!$A:$I,9,0)</f>
        <v>5038459</v>
      </c>
      <c r="J11" s="1">
        <v>403</v>
      </c>
      <c r="K11" s="1">
        <f t="shared" si="1"/>
        <v>1</v>
      </c>
      <c r="L11" s="1"/>
      <c r="M11" s="1"/>
      <c r="N11" s="1"/>
      <c r="O11" s="1">
        <f t="shared" si="2"/>
        <v>80.8</v>
      </c>
      <c r="P11" s="5"/>
      <c r="Q11" s="5">
        <f>P11</f>
        <v>0</v>
      </c>
      <c r="R11" s="5"/>
      <c r="S11" s="1"/>
      <c r="T11" s="1">
        <f t="shared" si="4"/>
        <v>20.990099009900991</v>
      </c>
      <c r="U11" s="1">
        <f t="shared" si="5"/>
        <v>20.990099009900991</v>
      </c>
      <c r="V11" s="1">
        <v>9.6</v>
      </c>
      <c r="W11" s="1">
        <v>0</v>
      </c>
      <c r="X11" s="1">
        <v>0</v>
      </c>
      <c r="Y11" s="1">
        <v>0</v>
      </c>
      <c r="Z11" s="1">
        <v>0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5.75" thickBot="1" x14ac:dyDescent="0.3">
      <c r="A12" s="13" t="s">
        <v>43</v>
      </c>
      <c r="B12" s="14" t="s">
        <v>31</v>
      </c>
      <c r="C12" s="14"/>
      <c r="D12" s="14"/>
      <c r="E12" s="14"/>
      <c r="F12" s="15"/>
      <c r="G12" s="16">
        <v>0.2</v>
      </c>
      <c r="H12" s="17"/>
      <c r="I12" s="17" t="str">
        <f>VLOOKUP(A12,[1]Sheet!$A:$I,9,0)</f>
        <v>ротация</v>
      </c>
      <c r="J12" s="17">
        <v>31</v>
      </c>
      <c r="K12" s="17">
        <f t="shared" ref="K12" si="11">E12-J12</f>
        <v>-31</v>
      </c>
      <c r="L12" s="17"/>
      <c r="M12" s="17"/>
      <c r="N12" s="17"/>
      <c r="O12" s="17">
        <f t="shared" ref="O12" si="12">E12/5</f>
        <v>0</v>
      </c>
      <c r="P12" s="18"/>
      <c r="Q12" s="18"/>
      <c r="R12" s="18"/>
      <c r="S12" s="17"/>
      <c r="T12" s="17" t="e">
        <f t="shared" si="4"/>
        <v>#DIV/0!</v>
      </c>
      <c r="U12" s="17" t="e">
        <f t="shared" ref="U12" si="13">(F12+N12)/O12</f>
        <v>#DIV/0!</v>
      </c>
      <c r="V12" s="17">
        <v>0</v>
      </c>
      <c r="W12" s="17">
        <v>144</v>
      </c>
      <c r="X12" s="17">
        <v>81.599999999999994</v>
      </c>
      <c r="Y12" s="17">
        <v>203</v>
      </c>
      <c r="Z12" s="17">
        <v>165.6</v>
      </c>
      <c r="AA12" s="17"/>
      <c r="AB12" s="17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36</v>
      </c>
      <c r="B13" s="1" t="s">
        <v>31</v>
      </c>
      <c r="C13" s="1"/>
      <c r="D13" s="1">
        <v>1110</v>
      </c>
      <c r="E13" s="1">
        <v>537</v>
      </c>
      <c r="F13" s="1">
        <v>573</v>
      </c>
      <c r="G13" s="6">
        <v>0.18</v>
      </c>
      <c r="H13" s="1">
        <v>150</v>
      </c>
      <c r="I13" s="1">
        <f>VLOOKUP(A13,[1]Sheet!$A:$I,9,0)</f>
        <v>5038435</v>
      </c>
      <c r="J13" s="1">
        <v>537</v>
      </c>
      <c r="K13" s="1">
        <f t="shared" si="1"/>
        <v>0</v>
      </c>
      <c r="L13" s="1"/>
      <c r="M13" s="1"/>
      <c r="N13" s="1"/>
      <c r="O13" s="1">
        <f t="shared" si="2"/>
        <v>107.4</v>
      </c>
      <c r="P13" s="5">
        <f t="shared" ref="P13" si="14">20*O13-N13-F13</f>
        <v>1575</v>
      </c>
      <c r="Q13" s="5">
        <v>1600</v>
      </c>
      <c r="R13" s="5"/>
      <c r="S13" s="1"/>
      <c r="T13" s="1">
        <f t="shared" si="4"/>
        <v>20.232774674115454</v>
      </c>
      <c r="U13" s="1">
        <f t="shared" si="5"/>
        <v>5.3351955307262564</v>
      </c>
      <c r="V13" s="1">
        <v>10.6</v>
      </c>
      <c r="W13" s="1">
        <v>0</v>
      </c>
      <c r="X13" s="1">
        <v>0</v>
      </c>
      <c r="Y13" s="1">
        <v>0</v>
      </c>
      <c r="Z13" s="1">
        <v>0</v>
      </c>
      <c r="AA13" s="1"/>
      <c r="AB13" s="1">
        <f t="shared" si="6"/>
        <v>288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37</v>
      </c>
      <c r="B14" s="10" t="s">
        <v>38</v>
      </c>
      <c r="C14" s="10">
        <v>1490.56</v>
      </c>
      <c r="D14" s="10">
        <v>0.66600000000000004</v>
      </c>
      <c r="E14" s="10">
        <v>283.74200000000002</v>
      </c>
      <c r="F14" s="11">
        <v>1164.4860000000001</v>
      </c>
      <c r="G14" s="6">
        <v>1</v>
      </c>
      <c r="H14" s="1">
        <v>150</v>
      </c>
      <c r="I14" s="1">
        <f>VLOOKUP(A14,[1]Sheet!$A:$I,9,0)</f>
        <v>5038572</v>
      </c>
      <c r="J14" s="1">
        <v>290.5</v>
      </c>
      <c r="K14" s="1">
        <f t="shared" si="1"/>
        <v>-6.7579999999999814</v>
      </c>
      <c r="L14" s="1"/>
      <c r="M14" s="1"/>
      <c r="N14" s="1"/>
      <c r="O14" s="1">
        <f t="shared" si="2"/>
        <v>56.748400000000004</v>
      </c>
      <c r="P14" s="5"/>
      <c r="Q14" s="5">
        <f t="shared" ref="Q14" si="15">P14</f>
        <v>0</v>
      </c>
      <c r="R14" s="5"/>
      <c r="S14" s="1"/>
      <c r="T14" s="1">
        <f t="shared" si="4"/>
        <v>20.520155634343876</v>
      </c>
      <c r="U14" s="1">
        <f t="shared" si="5"/>
        <v>20.520155634343876</v>
      </c>
      <c r="V14" s="1">
        <v>71.09</v>
      </c>
      <c r="W14" s="1">
        <v>0</v>
      </c>
      <c r="X14" s="1">
        <v>0</v>
      </c>
      <c r="Y14" s="1">
        <v>0</v>
      </c>
      <c r="Z14" s="1">
        <v>0</v>
      </c>
      <c r="AA14" s="1"/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3" t="s">
        <v>42</v>
      </c>
      <c r="B15" s="14" t="s">
        <v>38</v>
      </c>
      <c r="C15" s="14"/>
      <c r="D15" s="14"/>
      <c r="E15" s="14"/>
      <c r="F15" s="15"/>
      <c r="G15" s="16">
        <v>1</v>
      </c>
      <c r="H15" s="17"/>
      <c r="I15" s="17" t="str">
        <f>VLOOKUP(A15,[1]Sheet!$A:$I,9,0)</f>
        <v>ротация</v>
      </c>
      <c r="J15" s="17"/>
      <c r="K15" s="17">
        <f t="shared" ref="K15" si="16">E15-J15</f>
        <v>0</v>
      </c>
      <c r="L15" s="17"/>
      <c r="M15" s="17"/>
      <c r="N15" s="17"/>
      <c r="O15" s="17">
        <f t="shared" ref="O15" si="17">E15/5</f>
        <v>0</v>
      </c>
      <c r="P15" s="18"/>
      <c r="Q15" s="18"/>
      <c r="R15" s="18"/>
      <c r="S15" s="17"/>
      <c r="T15" s="17" t="e">
        <f t="shared" si="4"/>
        <v>#DIV/0!</v>
      </c>
      <c r="U15" s="17" t="e">
        <f t="shared" ref="U15" si="18">(F15+N15)/O15</f>
        <v>#DIV/0!</v>
      </c>
      <c r="V15" s="17">
        <v>0</v>
      </c>
      <c r="W15" s="17">
        <v>0</v>
      </c>
      <c r="X15" s="17">
        <v>80.448400000000007</v>
      </c>
      <c r="Y15" s="17">
        <v>69.344200000000001</v>
      </c>
      <c r="Z15" s="17">
        <v>65.928399999999996</v>
      </c>
      <c r="AA15" s="17"/>
      <c r="AB15" s="17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39</v>
      </c>
      <c r="B16" s="10" t="s">
        <v>38</v>
      </c>
      <c r="C16" s="10">
        <v>933.46</v>
      </c>
      <c r="D16" s="10">
        <v>261.06299999999999</v>
      </c>
      <c r="E16" s="10">
        <v>118.629</v>
      </c>
      <c r="F16" s="11">
        <v>1071.0219999999999</v>
      </c>
      <c r="G16" s="6">
        <v>1</v>
      </c>
      <c r="H16" s="1">
        <v>150</v>
      </c>
      <c r="I16" s="1">
        <f>VLOOKUP(A16,[1]Sheet!$A:$I,9,0)</f>
        <v>5038596</v>
      </c>
      <c r="J16" s="1">
        <v>125.5</v>
      </c>
      <c r="K16" s="1">
        <f t="shared" si="1"/>
        <v>-6.8709999999999951</v>
      </c>
      <c r="L16" s="1"/>
      <c r="M16" s="1"/>
      <c r="N16" s="1"/>
      <c r="O16" s="1">
        <f t="shared" si="2"/>
        <v>23.7258</v>
      </c>
      <c r="P16" s="5"/>
      <c r="Q16" s="5">
        <f>P16</f>
        <v>0</v>
      </c>
      <c r="R16" s="5"/>
      <c r="S16" s="1"/>
      <c r="T16" s="1">
        <f t="shared" si="4"/>
        <v>45.141660133694117</v>
      </c>
      <c r="U16" s="1">
        <f t="shared" si="5"/>
        <v>45.141660133694117</v>
      </c>
      <c r="V16" s="1">
        <v>44.0246</v>
      </c>
      <c r="W16" s="1">
        <v>0</v>
      </c>
      <c r="X16" s="1">
        <v>0</v>
      </c>
      <c r="Y16" s="1">
        <v>0</v>
      </c>
      <c r="Z16" s="1">
        <v>0</v>
      </c>
      <c r="AA16" s="27" t="s">
        <v>76</v>
      </c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3" t="s">
        <v>44</v>
      </c>
      <c r="B17" s="14" t="s">
        <v>38</v>
      </c>
      <c r="C17" s="14"/>
      <c r="D17" s="14"/>
      <c r="E17" s="14"/>
      <c r="F17" s="15"/>
      <c r="G17" s="16">
        <v>1</v>
      </c>
      <c r="H17" s="17"/>
      <c r="I17" s="17" t="str">
        <f>VLOOKUP(A17,[1]Sheet!$A:$I,9,0)</f>
        <v>ротация</v>
      </c>
      <c r="J17" s="17"/>
      <c r="K17" s="17">
        <f t="shared" ref="K17" si="19">E17-J17</f>
        <v>0</v>
      </c>
      <c r="L17" s="17"/>
      <c r="M17" s="17"/>
      <c r="N17" s="17"/>
      <c r="O17" s="17">
        <f t="shared" ref="O17" si="20">E17/5</f>
        <v>0</v>
      </c>
      <c r="P17" s="18"/>
      <c r="Q17" s="18"/>
      <c r="R17" s="18"/>
      <c r="S17" s="17"/>
      <c r="T17" s="17" t="e">
        <f t="shared" si="4"/>
        <v>#DIV/0!</v>
      </c>
      <c r="U17" s="17" t="e">
        <f t="shared" ref="U17" si="21">(F17+N17)/O17</f>
        <v>#DIV/0!</v>
      </c>
      <c r="V17" s="17">
        <v>0</v>
      </c>
      <c r="W17" s="17">
        <v>51.0458</v>
      </c>
      <c r="X17" s="17">
        <v>53.956600000000002</v>
      </c>
      <c r="Y17" s="17">
        <v>72.547600000000003</v>
      </c>
      <c r="Z17" s="17">
        <v>79.852199999999996</v>
      </c>
      <c r="AA17" s="17"/>
      <c r="AB17" s="17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2" t="s">
        <v>40</v>
      </c>
      <c r="B18" s="10" t="s">
        <v>38</v>
      </c>
      <c r="C18" s="10">
        <v>1431.8</v>
      </c>
      <c r="D18" s="10"/>
      <c r="E18" s="10">
        <v>193.01</v>
      </c>
      <c r="F18" s="11">
        <v>1237.5</v>
      </c>
      <c r="G18" s="6">
        <v>1</v>
      </c>
      <c r="H18" s="1">
        <v>120</v>
      </c>
      <c r="I18" s="1">
        <v>8785204</v>
      </c>
      <c r="J18" s="1">
        <v>198</v>
      </c>
      <c r="K18" s="1">
        <f t="shared" si="1"/>
        <v>-4.9900000000000091</v>
      </c>
      <c r="L18" s="1"/>
      <c r="M18" s="1"/>
      <c r="N18" s="1"/>
      <c r="O18" s="1">
        <f t="shared" si="2"/>
        <v>38.601999999999997</v>
      </c>
      <c r="P18" s="5"/>
      <c r="Q18" s="5">
        <f>P18</f>
        <v>0</v>
      </c>
      <c r="R18" s="5"/>
      <c r="S18" s="1"/>
      <c r="T18" s="1">
        <f t="shared" si="4"/>
        <v>32.057924459872545</v>
      </c>
      <c r="U18" s="1">
        <f t="shared" si="5"/>
        <v>32.057924459872545</v>
      </c>
      <c r="V18" s="1">
        <v>8.5516000000000005</v>
      </c>
      <c r="W18" s="1">
        <v>0</v>
      </c>
      <c r="X18" s="1">
        <v>0</v>
      </c>
      <c r="Y18" s="1">
        <v>0</v>
      </c>
      <c r="Z18" s="1">
        <v>0</v>
      </c>
      <c r="AA18" s="27" t="s">
        <v>76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3" t="s">
        <v>46</v>
      </c>
      <c r="B19" s="14" t="s">
        <v>38</v>
      </c>
      <c r="C19" s="14"/>
      <c r="D19" s="14"/>
      <c r="E19" s="14"/>
      <c r="F19" s="15"/>
      <c r="G19" s="16">
        <v>1</v>
      </c>
      <c r="H19" s="17"/>
      <c r="I19" s="17" t="str">
        <f>VLOOKUP(A19,[1]Sheet!$A:$I,9,0)</f>
        <v>ротация</v>
      </c>
      <c r="J19" s="17"/>
      <c r="K19" s="17">
        <f t="shared" ref="K19" si="22">E19-J19</f>
        <v>0</v>
      </c>
      <c r="L19" s="17"/>
      <c r="M19" s="17"/>
      <c r="N19" s="17"/>
      <c r="O19" s="17">
        <f t="shared" ref="O19" si="23">E19/5</f>
        <v>0</v>
      </c>
      <c r="P19" s="18"/>
      <c r="Q19" s="18"/>
      <c r="R19" s="18"/>
      <c r="S19" s="17"/>
      <c r="T19" s="17" t="e">
        <f t="shared" si="4"/>
        <v>#DIV/0!</v>
      </c>
      <c r="U19" s="17" t="e">
        <f t="shared" ref="U19" si="24">(F19+N19)/O19</f>
        <v>#DIV/0!</v>
      </c>
      <c r="V19" s="17">
        <v>0</v>
      </c>
      <c r="W19" s="17">
        <v>0</v>
      </c>
      <c r="X19" s="17">
        <v>68.982399999999998</v>
      </c>
      <c r="Y19" s="17">
        <v>0</v>
      </c>
      <c r="Z19" s="17">
        <v>0</v>
      </c>
      <c r="AA19" s="17"/>
      <c r="AB19" s="17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45</v>
      </c>
      <c r="B20" s="1" t="s">
        <v>31</v>
      </c>
      <c r="C20" s="1"/>
      <c r="D20" s="1">
        <v>1104</v>
      </c>
      <c r="E20" s="1">
        <v>240</v>
      </c>
      <c r="F20" s="1">
        <v>863</v>
      </c>
      <c r="G20" s="6">
        <v>0.2</v>
      </c>
      <c r="H20" s="1">
        <v>120</v>
      </c>
      <c r="I20" s="1">
        <v>99876550</v>
      </c>
      <c r="J20" s="1">
        <v>236</v>
      </c>
      <c r="K20" s="1">
        <f t="shared" si="1"/>
        <v>4</v>
      </c>
      <c r="L20" s="1"/>
      <c r="M20" s="1"/>
      <c r="N20" s="1"/>
      <c r="O20" s="1">
        <f t="shared" si="2"/>
        <v>48</v>
      </c>
      <c r="P20" s="5">
        <f t="shared" ref="P20:P29" si="25">20*O20-N20-F20</f>
        <v>97</v>
      </c>
      <c r="Q20" s="5">
        <v>100</v>
      </c>
      <c r="R20" s="5"/>
      <c r="S20" s="1"/>
      <c r="T20" s="1">
        <f t="shared" si="4"/>
        <v>20.0625</v>
      </c>
      <c r="U20" s="1">
        <f t="shared" si="5"/>
        <v>17.979166666666668</v>
      </c>
      <c r="V20" s="1">
        <v>9.4</v>
      </c>
      <c r="W20" s="1">
        <v>56.8</v>
      </c>
      <c r="X20" s="1">
        <v>44.4</v>
      </c>
      <c r="Y20" s="1">
        <v>64.8</v>
      </c>
      <c r="Z20" s="1">
        <v>29.8</v>
      </c>
      <c r="AA20" s="1"/>
      <c r="AB20" s="1">
        <f t="shared" si="6"/>
        <v>20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38</v>
      </c>
      <c r="C21" s="1"/>
      <c r="D21" s="1">
        <v>2318.857</v>
      </c>
      <c r="E21" s="1">
        <v>339.25099999999998</v>
      </c>
      <c r="F21" s="1">
        <v>1979.606</v>
      </c>
      <c r="G21" s="6">
        <v>1</v>
      </c>
      <c r="H21" s="1">
        <v>120</v>
      </c>
      <c r="I21" s="1">
        <f>VLOOKUP(A21,[1]Sheet!$A:$I,9,0)</f>
        <v>6159901</v>
      </c>
      <c r="J21" s="1">
        <v>374.2</v>
      </c>
      <c r="K21" s="1">
        <f t="shared" si="1"/>
        <v>-34.949000000000012</v>
      </c>
      <c r="L21" s="1"/>
      <c r="M21" s="1"/>
      <c r="N21" s="1"/>
      <c r="O21" s="1">
        <f t="shared" si="2"/>
        <v>67.850200000000001</v>
      </c>
      <c r="P21" s="5"/>
      <c r="Q21" s="5">
        <f t="shared" ref="Q21:Q24" si="26">P21</f>
        <v>0</v>
      </c>
      <c r="R21" s="5"/>
      <c r="S21" s="1"/>
      <c r="T21" s="1">
        <f t="shared" si="4"/>
        <v>29.176126231020689</v>
      </c>
      <c r="U21" s="1">
        <f t="shared" si="5"/>
        <v>29.176126231020689</v>
      </c>
      <c r="V21" s="1">
        <v>5.0926</v>
      </c>
      <c r="W21" s="1">
        <v>113.3098</v>
      </c>
      <c r="X21" s="1">
        <v>43.876800000000003</v>
      </c>
      <c r="Y21" s="1">
        <v>81.194800000000001</v>
      </c>
      <c r="Z21" s="1">
        <v>29.317599999999999</v>
      </c>
      <c r="AA21" s="27" t="s">
        <v>76</v>
      </c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31</v>
      </c>
      <c r="C22" s="1"/>
      <c r="D22" s="1">
        <v>1704</v>
      </c>
      <c r="E22" s="1">
        <v>363</v>
      </c>
      <c r="F22" s="1">
        <v>1322</v>
      </c>
      <c r="G22" s="6">
        <v>0.2</v>
      </c>
      <c r="H22" s="1">
        <v>120</v>
      </c>
      <c r="I22" s="1">
        <v>5038398</v>
      </c>
      <c r="J22" s="1">
        <v>351</v>
      </c>
      <c r="K22" s="1">
        <f t="shared" si="1"/>
        <v>12</v>
      </c>
      <c r="L22" s="1"/>
      <c r="M22" s="1"/>
      <c r="N22" s="1"/>
      <c r="O22" s="1">
        <f t="shared" si="2"/>
        <v>72.599999999999994</v>
      </c>
      <c r="P22" s="5">
        <f t="shared" si="25"/>
        <v>130</v>
      </c>
      <c r="Q22" s="5">
        <v>600</v>
      </c>
      <c r="R22" s="5"/>
      <c r="S22" s="1"/>
      <c r="T22" s="1">
        <f t="shared" si="4"/>
        <v>26.473829201101932</v>
      </c>
      <c r="U22" s="1">
        <f t="shared" si="5"/>
        <v>18.209366391184574</v>
      </c>
      <c r="V22" s="1">
        <v>15.2</v>
      </c>
      <c r="W22" s="1">
        <v>117.2</v>
      </c>
      <c r="X22" s="1">
        <v>106</v>
      </c>
      <c r="Y22" s="1">
        <v>149.6</v>
      </c>
      <c r="Z22" s="1">
        <v>144.6</v>
      </c>
      <c r="AA22" s="1"/>
      <c r="AB22" s="1">
        <f t="shared" si="6"/>
        <v>120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38</v>
      </c>
      <c r="C23" s="1">
        <v>279.8</v>
      </c>
      <c r="D23" s="1"/>
      <c r="E23" s="1">
        <v>136.053</v>
      </c>
      <c r="F23" s="1">
        <v>135.98400000000001</v>
      </c>
      <c r="G23" s="6">
        <v>1</v>
      </c>
      <c r="H23" s="1">
        <v>180</v>
      </c>
      <c r="I23" s="1">
        <f>VLOOKUP(A23,[1]Sheet!$A:$I,9,0)</f>
        <v>2700001</v>
      </c>
      <c r="J23" s="1">
        <v>123</v>
      </c>
      <c r="K23" s="1">
        <f t="shared" si="1"/>
        <v>13.052999999999997</v>
      </c>
      <c r="L23" s="1"/>
      <c r="M23" s="1"/>
      <c r="N23" s="1">
        <v>300</v>
      </c>
      <c r="O23" s="1">
        <f t="shared" si="2"/>
        <v>27.210599999999999</v>
      </c>
      <c r="P23" s="5">
        <f t="shared" si="25"/>
        <v>108.22799999999998</v>
      </c>
      <c r="Q23" s="5">
        <v>110</v>
      </c>
      <c r="R23" s="5"/>
      <c r="S23" s="1"/>
      <c r="T23" s="1">
        <f t="shared" si="4"/>
        <v>20.065121680521564</v>
      </c>
      <c r="U23" s="1">
        <f t="shared" si="5"/>
        <v>16.022579435955109</v>
      </c>
      <c r="V23" s="1">
        <v>38.6922</v>
      </c>
      <c r="W23" s="1">
        <v>0</v>
      </c>
      <c r="X23" s="1">
        <v>24.617599999999999</v>
      </c>
      <c r="Y23" s="1">
        <v>20.365600000000001</v>
      </c>
      <c r="Z23" s="1">
        <v>12.381399999999999</v>
      </c>
      <c r="AA23" s="1"/>
      <c r="AB23" s="1">
        <f t="shared" si="6"/>
        <v>110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38</v>
      </c>
      <c r="C24" s="1">
        <v>43.5</v>
      </c>
      <c r="D24" s="1">
        <v>0.91900000000000004</v>
      </c>
      <c r="E24" s="1">
        <v>40.402999999999999</v>
      </c>
      <c r="F24" s="1">
        <v>0.46</v>
      </c>
      <c r="G24" s="6">
        <v>1</v>
      </c>
      <c r="H24" s="1">
        <v>120</v>
      </c>
      <c r="I24" s="1">
        <f>VLOOKUP(A24,[1]Sheet!$A:$I,9,0)</f>
        <v>6159949</v>
      </c>
      <c r="J24" s="1">
        <v>64.5</v>
      </c>
      <c r="K24" s="1">
        <f t="shared" si="1"/>
        <v>-24.097000000000001</v>
      </c>
      <c r="L24" s="1"/>
      <c r="M24" s="1"/>
      <c r="N24" s="1">
        <v>203</v>
      </c>
      <c r="O24" s="1">
        <f t="shared" si="2"/>
        <v>8.0806000000000004</v>
      </c>
      <c r="P24" s="5"/>
      <c r="Q24" s="5">
        <f t="shared" si="26"/>
        <v>0</v>
      </c>
      <c r="R24" s="5"/>
      <c r="S24" s="1"/>
      <c r="T24" s="1">
        <f t="shared" si="4"/>
        <v>25.178823354701382</v>
      </c>
      <c r="U24" s="1">
        <f t="shared" si="5"/>
        <v>25.178823354701382</v>
      </c>
      <c r="V24" s="1">
        <v>11.7942</v>
      </c>
      <c r="W24" s="1">
        <v>0</v>
      </c>
      <c r="X24" s="1">
        <v>9.5275999999999996</v>
      </c>
      <c r="Y24" s="1">
        <v>14.234400000000001</v>
      </c>
      <c r="Z24" s="1">
        <v>28.724799999999998</v>
      </c>
      <c r="AA24" s="1"/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31</v>
      </c>
      <c r="C25" s="1"/>
      <c r="D25" s="1">
        <v>496</v>
      </c>
      <c r="E25" s="1">
        <v>412</v>
      </c>
      <c r="F25" s="1">
        <v>84</v>
      </c>
      <c r="G25" s="6">
        <v>0.19</v>
      </c>
      <c r="H25" s="1">
        <v>120</v>
      </c>
      <c r="I25" s="1">
        <f>VLOOKUP(A25,[1]Sheet!$A:$I,9,0)</f>
        <v>9877076</v>
      </c>
      <c r="J25" s="1">
        <v>388.5</v>
      </c>
      <c r="K25" s="1">
        <f t="shared" si="1"/>
        <v>23.5</v>
      </c>
      <c r="L25" s="1"/>
      <c r="M25" s="1"/>
      <c r="N25" s="1"/>
      <c r="O25" s="1">
        <f t="shared" si="2"/>
        <v>82.4</v>
      </c>
      <c r="P25" s="5">
        <f>16*O25-N25-F25</f>
        <v>1234.4000000000001</v>
      </c>
      <c r="Q25" s="5">
        <v>1200</v>
      </c>
      <c r="R25" s="5"/>
      <c r="S25" s="1"/>
      <c r="T25" s="1">
        <f t="shared" si="4"/>
        <v>15.58252427184466</v>
      </c>
      <c r="U25" s="1">
        <f t="shared" si="5"/>
        <v>1.0194174757281553</v>
      </c>
      <c r="V25" s="1">
        <v>15.6</v>
      </c>
      <c r="W25" s="1">
        <v>24</v>
      </c>
      <c r="X25" s="1">
        <v>86.2</v>
      </c>
      <c r="Y25" s="1">
        <v>81.599999999999994</v>
      </c>
      <c r="Z25" s="1">
        <v>33.799999999999997</v>
      </c>
      <c r="AA25" s="1"/>
      <c r="AB25" s="1">
        <f t="shared" si="6"/>
        <v>228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31</v>
      </c>
      <c r="C26" s="1">
        <v>50</v>
      </c>
      <c r="D26" s="1"/>
      <c r="E26" s="1">
        <v>49</v>
      </c>
      <c r="F26" s="1"/>
      <c r="G26" s="6">
        <v>0.1</v>
      </c>
      <c r="H26" s="1">
        <v>60</v>
      </c>
      <c r="I26" s="1">
        <v>8444170</v>
      </c>
      <c r="J26" s="1">
        <v>81</v>
      </c>
      <c r="K26" s="1">
        <f t="shared" si="1"/>
        <v>-32</v>
      </c>
      <c r="L26" s="1"/>
      <c r="M26" s="1"/>
      <c r="N26" s="1">
        <v>160</v>
      </c>
      <c r="O26" s="1">
        <f t="shared" si="2"/>
        <v>9.8000000000000007</v>
      </c>
      <c r="P26" s="5">
        <f t="shared" si="25"/>
        <v>36</v>
      </c>
      <c r="Q26" s="5">
        <v>150</v>
      </c>
      <c r="R26" s="5"/>
      <c r="S26" s="1"/>
      <c r="T26" s="1">
        <f t="shared" si="4"/>
        <v>31.632653061224488</v>
      </c>
      <c r="U26" s="1">
        <f t="shared" si="5"/>
        <v>16.326530612244898</v>
      </c>
      <c r="V26" s="1">
        <v>17.2</v>
      </c>
      <c r="W26" s="1">
        <v>21</v>
      </c>
      <c r="X26" s="1">
        <v>32.799999999999997</v>
      </c>
      <c r="Y26" s="1">
        <v>36.4</v>
      </c>
      <c r="Z26" s="1">
        <v>45</v>
      </c>
      <c r="AA26" s="1"/>
      <c r="AB26" s="1">
        <f t="shared" si="6"/>
        <v>15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31</v>
      </c>
      <c r="C27" s="1"/>
      <c r="D27" s="1">
        <v>608</v>
      </c>
      <c r="E27" s="1">
        <v>229</v>
      </c>
      <c r="F27" s="1">
        <v>379</v>
      </c>
      <c r="G27" s="6">
        <v>0.14000000000000001</v>
      </c>
      <c r="H27" s="1">
        <v>180</v>
      </c>
      <c r="I27" s="1">
        <f>VLOOKUP(A27,[1]Sheet!$A:$I,9,0)</f>
        <v>9988391</v>
      </c>
      <c r="J27" s="1">
        <v>223</v>
      </c>
      <c r="K27" s="1">
        <f t="shared" si="1"/>
        <v>6</v>
      </c>
      <c r="L27" s="1"/>
      <c r="M27" s="1"/>
      <c r="N27" s="1"/>
      <c r="O27" s="1">
        <f t="shared" si="2"/>
        <v>45.8</v>
      </c>
      <c r="P27" s="5">
        <f t="shared" si="25"/>
        <v>537</v>
      </c>
      <c r="Q27" s="5">
        <v>550</v>
      </c>
      <c r="R27" s="5"/>
      <c r="S27" s="1"/>
      <c r="T27" s="1">
        <f t="shared" si="4"/>
        <v>20.283842794759828</v>
      </c>
      <c r="U27" s="1">
        <f t="shared" si="5"/>
        <v>8.2751091703056776</v>
      </c>
      <c r="V27" s="1">
        <v>23</v>
      </c>
      <c r="W27" s="1">
        <v>33.200000000000003</v>
      </c>
      <c r="X27" s="1">
        <v>52.4</v>
      </c>
      <c r="Y27" s="1">
        <v>68.599999999999994</v>
      </c>
      <c r="Z27" s="1">
        <v>95.8</v>
      </c>
      <c r="AA27" s="1"/>
      <c r="AB27" s="1">
        <f t="shared" si="6"/>
        <v>77.000000000000014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38</v>
      </c>
      <c r="C28" s="1">
        <v>483.2</v>
      </c>
      <c r="D28" s="1">
        <v>7.5999999999999998E-2</v>
      </c>
      <c r="E28" s="1">
        <v>231.96299999999999</v>
      </c>
      <c r="F28" s="1">
        <v>232.02199999999999</v>
      </c>
      <c r="G28" s="6">
        <v>1</v>
      </c>
      <c r="H28" s="1">
        <v>120</v>
      </c>
      <c r="I28" s="1">
        <v>8785204</v>
      </c>
      <c r="J28" s="1">
        <v>211.5</v>
      </c>
      <c r="K28" s="1">
        <f t="shared" si="1"/>
        <v>20.462999999999994</v>
      </c>
      <c r="L28" s="1"/>
      <c r="M28" s="1"/>
      <c r="N28" s="1"/>
      <c r="O28" s="1">
        <f t="shared" si="2"/>
        <v>46.392600000000002</v>
      </c>
      <c r="P28" s="5">
        <f t="shared" si="25"/>
        <v>695.83000000000015</v>
      </c>
      <c r="Q28" s="5">
        <v>700</v>
      </c>
      <c r="R28" s="5"/>
      <c r="S28" s="1"/>
      <c r="T28" s="1">
        <f t="shared" si="4"/>
        <v>20.089885024766879</v>
      </c>
      <c r="U28" s="1">
        <f t="shared" si="5"/>
        <v>5.0012717545470613</v>
      </c>
      <c r="V28" s="1">
        <v>90.019199999999998</v>
      </c>
      <c r="W28" s="1">
        <v>0</v>
      </c>
      <c r="X28" s="1">
        <v>0</v>
      </c>
      <c r="Y28" s="1">
        <v>0</v>
      </c>
      <c r="Z28" s="1">
        <v>0</v>
      </c>
      <c r="AA28" s="1"/>
      <c r="AB28" s="1">
        <f t="shared" si="6"/>
        <v>700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31</v>
      </c>
      <c r="C29" s="1"/>
      <c r="D29" s="1">
        <v>600</v>
      </c>
      <c r="E29" s="1">
        <v>162</v>
      </c>
      <c r="F29" s="1">
        <v>425</v>
      </c>
      <c r="G29" s="6">
        <v>0.1</v>
      </c>
      <c r="H29" s="1">
        <v>60</v>
      </c>
      <c r="I29" s="1">
        <f>VLOOKUP(A29,[1]Sheet!$A:$I,9,0)</f>
        <v>8444187</v>
      </c>
      <c r="J29" s="1">
        <v>155</v>
      </c>
      <c r="K29" s="1">
        <f t="shared" si="1"/>
        <v>7</v>
      </c>
      <c r="L29" s="1"/>
      <c r="M29" s="1"/>
      <c r="N29" s="1"/>
      <c r="O29" s="1">
        <f t="shared" si="2"/>
        <v>32.4</v>
      </c>
      <c r="P29" s="5">
        <f t="shared" si="25"/>
        <v>223</v>
      </c>
      <c r="Q29" s="5">
        <v>230</v>
      </c>
      <c r="R29" s="5"/>
      <c r="S29" s="1"/>
      <c r="T29" s="1">
        <f t="shared" si="4"/>
        <v>20.216049382716051</v>
      </c>
      <c r="U29" s="1">
        <f t="shared" si="5"/>
        <v>13.117283950617285</v>
      </c>
      <c r="V29" s="1">
        <v>5.2</v>
      </c>
      <c r="W29" s="1">
        <v>28.2</v>
      </c>
      <c r="X29" s="1">
        <v>25.2</v>
      </c>
      <c r="Y29" s="1">
        <v>32.4</v>
      </c>
      <c r="Z29" s="1">
        <v>11.6</v>
      </c>
      <c r="AA29" s="1"/>
      <c r="AB29" s="1">
        <f t="shared" si="6"/>
        <v>23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31</v>
      </c>
      <c r="C30" s="1"/>
      <c r="D30" s="1">
        <v>396</v>
      </c>
      <c r="E30" s="1">
        <v>225</v>
      </c>
      <c r="F30" s="1">
        <v>171</v>
      </c>
      <c r="G30" s="6">
        <v>0.1</v>
      </c>
      <c r="H30" s="1">
        <v>90</v>
      </c>
      <c r="I30" s="1">
        <v>8444194</v>
      </c>
      <c r="J30" s="1">
        <v>206</v>
      </c>
      <c r="K30" s="1">
        <f t="shared" si="1"/>
        <v>19</v>
      </c>
      <c r="L30" s="1"/>
      <c r="M30" s="1"/>
      <c r="N30" s="1"/>
      <c r="O30" s="1">
        <f t="shared" si="2"/>
        <v>45</v>
      </c>
      <c r="P30" s="5">
        <f>19*O30-N30-F30</f>
        <v>684</v>
      </c>
      <c r="Q30" s="5">
        <v>700</v>
      </c>
      <c r="R30" s="5"/>
      <c r="S30" s="1"/>
      <c r="T30" s="1">
        <f t="shared" si="4"/>
        <v>19.355555555555554</v>
      </c>
      <c r="U30" s="1">
        <f t="shared" si="5"/>
        <v>3.8</v>
      </c>
      <c r="V30" s="1">
        <v>7.6</v>
      </c>
      <c r="W30" s="1">
        <v>47.2</v>
      </c>
      <c r="X30" s="1">
        <v>37.6</v>
      </c>
      <c r="Y30" s="1">
        <v>47.8</v>
      </c>
      <c r="Z30" s="1">
        <v>59.6</v>
      </c>
      <c r="AA30" s="1"/>
      <c r="AB30" s="1">
        <f t="shared" si="6"/>
        <v>70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57</v>
      </c>
      <c r="B31" s="1" t="s">
        <v>31</v>
      </c>
      <c r="C31" s="1">
        <v>110</v>
      </c>
      <c r="D31" s="1">
        <v>1003</v>
      </c>
      <c r="E31" s="1">
        <v>176</v>
      </c>
      <c r="F31" s="1">
        <v>937</v>
      </c>
      <c r="G31" s="6">
        <v>0.2</v>
      </c>
      <c r="H31" s="1">
        <v>120</v>
      </c>
      <c r="I31" s="1">
        <f>VLOOKUP(A31,[1]Sheet!$A:$I,9,0)</f>
        <v>783798</v>
      </c>
      <c r="J31" s="1">
        <v>156</v>
      </c>
      <c r="K31" s="1">
        <f t="shared" si="1"/>
        <v>20</v>
      </c>
      <c r="L31" s="1"/>
      <c r="M31" s="1"/>
      <c r="N31" s="1"/>
      <c r="O31" s="1">
        <f t="shared" si="2"/>
        <v>35.200000000000003</v>
      </c>
      <c r="P31" s="5"/>
      <c r="Q31" s="5">
        <v>500</v>
      </c>
      <c r="R31" s="5"/>
      <c r="S31" s="1"/>
      <c r="T31" s="1">
        <f t="shared" si="4"/>
        <v>40.823863636363633</v>
      </c>
      <c r="U31" s="1">
        <f t="shared" si="5"/>
        <v>26.61931818181818</v>
      </c>
      <c r="V31" s="1">
        <v>97.2</v>
      </c>
      <c r="W31" s="1">
        <v>19.2</v>
      </c>
      <c r="X31" s="1">
        <v>107</v>
      </c>
      <c r="Y31" s="1">
        <v>71.400000000000006</v>
      </c>
      <c r="Z31" s="1">
        <v>96.4</v>
      </c>
      <c r="AA31" s="1"/>
      <c r="AB31" s="1">
        <f t="shared" si="6"/>
        <v>100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2" t="s">
        <v>58</v>
      </c>
      <c r="B32" s="10" t="s">
        <v>38</v>
      </c>
      <c r="C32" s="10"/>
      <c r="D32" s="10">
        <v>14.157999999999999</v>
      </c>
      <c r="E32" s="10">
        <v>14.157999999999999</v>
      </c>
      <c r="F32" s="11"/>
      <c r="G32" s="6">
        <v>1</v>
      </c>
      <c r="H32" s="1">
        <v>120</v>
      </c>
      <c r="I32" s="1">
        <f>VLOOKUP(A32,[1]Sheet!$A:$I,9,0)</f>
        <v>783811</v>
      </c>
      <c r="J32" s="1">
        <v>14</v>
      </c>
      <c r="K32" s="1">
        <f t="shared" si="1"/>
        <v>0.15799999999999947</v>
      </c>
      <c r="L32" s="1"/>
      <c r="M32" s="1"/>
      <c r="N32" s="1"/>
      <c r="O32" s="1">
        <f t="shared" si="2"/>
        <v>2.8315999999999999</v>
      </c>
      <c r="P32" s="5">
        <f>15*(O33+O32)-F33-N33</f>
        <v>403.46400000000006</v>
      </c>
      <c r="Q32" s="5">
        <v>700</v>
      </c>
      <c r="R32" s="5"/>
      <c r="S32" s="1"/>
      <c r="T32" s="1">
        <f t="shared" si="4"/>
        <v>247.21005791778501</v>
      </c>
      <c r="U32" s="1">
        <f t="shared" si="5"/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6"/>
        <v>700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3" t="s">
        <v>59</v>
      </c>
      <c r="B33" s="14" t="s">
        <v>38</v>
      </c>
      <c r="C33" s="14"/>
      <c r="D33" s="14">
        <v>504.76400000000001</v>
      </c>
      <c r="E33" s="14">
        <v>257.91500000000002</v>
      </c>
      <c r="F33" s="15">
        <v>232.755</v>
      </c>
      <c r="G33" s="16">
        <v>1</v>
      </c>
      <c r="H33" s="17"/>
      <c r="I33" s="17" t="str">
        <f>VLOOKUP(A33,[1]Sheet!$A:$I,9,0)</f>
        <v>ротация</v>
      </c>
      <c r="J33" s="17">
        <v>239</v>
      </c>
      <c r="K33" s="17">
        <f t="shared" si="1"/>
        <v>18.91500000000002</v>
      </c>
      <c r="L33" s="17"/>
      <c r="M33" s="17"/>
      <c r="N33" s="17">
        <v>180</v>
      </c>
      <c r="O33" s="17">
        <f t="shared" si="2"/>
        <v>51.583000000000006</v>
      </c>
      <c r="P33" s="18"/>
      <c r="Q33" s="18"/>
      <c r="R33" s="18"/>
      <c r="S33" s="17"/>
      <c r="T33" s="17">
        <f t="shared" si="4"/>
        <v>8.0017641471027261</v>
      </c>
      <c r="U33" s="17">
        <f t="shared" si="5"/>
        <v>8.0017641471027261</v>
      </c>
      <c r="V33" s="17">
        <v>18.590599999999998</v>
      </c>
      <c r="W33" s="17">
        <v>13.269600000000001</v>
      </c>
      <c r="X33" s="17">
        <v>54.460999999999999</v>
      </c>
      <c r="Y33" s="17">
        <v>60.747</v>
      </c>
      <c r="Z33" s="17">
        <v>29.223600000000001</v>
      </c>
      <c r="AA33" s="17"/>
      <c r="AB33" s="17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60</v>
      </c>
      <c r="B34" s="1" t="s">
        <v>31</v>
      </c>
      <c r="C34" s="1"/>
      <c r="D34" s="1">
        <v>599</v>
      </c>
      <c r="E34" s="1">
        <v>205</v>
      </c>
      <c r="F34" s="1">
        <v>394</v>
      </c>
      <c r="G34" s="6">
        <v>0.2</v>
      </c>
      <c r="H34" s="1">
        <v>120</v>
      </c>
      <c r="I34" s="1">
        <f>VLOOKUP(A34,[1]Sheet!$A:$I,9,0)</f>
        <v>783804</v>
      </c>
      <c r="J34" s="1">
        <v>176</v>
      </c>
      <c r="K34" s="1">
        <f t="shared" si="1"/>
        <v>29</v>
      </c>
      <c r="L34" s="1"/>
      <c r="M34" s="1"/>
      <c r="N34" s="1"/>
      <c r="O34" s="1">
        <f t="shared" si="2"/>
        <v>41</v>
      </c>
      <c r="P34" s="5">
        <f t="shared" ref="P34" si="27">20*O34-N34-F34</f>
        <v>426</v>
      </c>
      <c r="Q34" s="5">
        <v>450</v>
      </c>
      <c r="R34" s="5"/>
      <c r="S34" s="1"/>
      <c r="T34" s="1">
        <f t="shared" si="4"/>
        <v>20.585365853658537</v>
      </c>
      <c r="U34" s="1">
        <f t="shared" si="5"/>
        <v>9.6097560975609753</v>
      </c>
      <c r="V34" s="1">
        <v>6.2</v>
      </c>
      <c r="W34" s="1">
        <v>13.8</v>
      </c>
      <c r="X34" s="1">
        <v>56.8</v>
      </c>
      <c r="Y34" s="1">
        <v>53.2</v>
      </c>
      <c r="Z34" s="1">
        <v>45.4</v>
      </c>
      <c r="AA34" s="1"/>
      <c r="AB34" s="1">
        <f t="shared" si="6"/>
        <v>90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2" t="s">
        <v>61</v>
      </c>
      <c r="B35" s="10" t="s">
        <v>38</v>
      </c>
      <c r="C35" s="10"/>
      <c r="D35" s="10">
        <v>111.56399999999999</v>
      </c>
      <c r="E35" s="10">
        <v>111.56399999999999</v>
      </c>
      <c r="F35" s="11"/>
      <c r="G35" s="6">
        <v>1</v>
      </c>
      <c r="H35" s="1">
        <v>120</v>
      </c>
      <c r="I35" s="1">
        <f>VLOOKUP(A35,[1]Sheet!$A:$I,9,0)</f>
        <v>783828</v>
      </c>
      <c r="J35" s="1">
        <v>105</v>
      </c>
      <c r="K35" s="1">
        <f t="shared" si="1"/>
        <v>6.563999999999993</v>
      </c>
      <c r="L35" s="1"/>
      <c r="M35" s="1"/>
      <c r="N35" s="1">
        <v>270</v>
      </c>
      <c r="O35" s="1">
        <f t="shared" si="2"/>
        <v>22.312799999999999</v>
      </c>
      <c r="P35" s="5">
        <f>20*(O35+O36)-N35-F35-F36</f>
        <v>1519.6359999999997</v>
      </c>
      <c r="Q35" s="5">
        <v>1500</v>
      </c>
      <c r="R35" s="5"/>
      <c r="S35" s="1"/>
      <c r="T35" s="1">
        <f t="shared" si="4"/>
        <v>79.326664515435084</v>
      </c>
      <c r="U35" s="1">
        <f t="shared" si="5"/>
        <v>12.100677637947726</v>
      </c>
      <c r="V35" s="1">
        <v>20.117999999999999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f t="shared" si="6"/>
        <v>1500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3" t="s">
        <v>62</v>
      </c>
      <c r="B36" s="14" t="s">
        <v>38</v>
      </c>
      <c r="C36" s="14"/>
      <c r="D36" s="14">
        <v>797.10900000000004</v>
      </c>
      <c r="E36" s="14">
        <v>405.76</v>
      </c>
      <c r="F36" s="15">
        <v>279.66000000000003</v>
      </c>
      <c r="G36" s="16">
        <v>1</v>
      </c>
      <c r="H36" s="17"/>
      <c r="I36" s="17" t="str">
        <f>VLOOKUP(A36,[1]Sheet!$A:$I,9,0)</f>
        <v>ротация</v>
      </c>
      <c r="J36" s="17">
        <v>387</v>
      </c>
      <c r="K36" s="17">
        <f t="shared" si="1"/>
        <v>18.759999999999991</v>
      </c>
      <c r="L36" s="17"/>
      <c r="M36" s="17"/>
      <c r="N36" s="17"/>
      <c r="O36" s="17">
        <f t="shared" si="2"/>
        <v>81.152000000000001</v>
      </c>
      <c r="P36" s="18"/>
      <c r="Q36" s="18"/>
      <c r="R36" s="18"/>
      <c r="S36" s="17"/>
      <c r="T36" s="17">
        <f t="shared" si="4"/>
        <v>3.4461257886435335</v>
      </c>
      <c r="U36" s="17">
        <f t="shared" si="5"/>
        <v>3.4461257886435335</v>
      </c>
      <c r="V36" s="17">
        <v>16.8262</v>
      </c>
      <c r="W36" s="17">
        <v>66.010999999999996</v>
      </c>
      <c r="X36" s="17">
        <v>65.548400000000001</v>
      </c>
      <c r="Y36" s="17">
        <v>85.066800000000001</v>
      </c>
      <c r="Z36" s="17">
        <v>61.455800000000004</v>
      </c>
      <c r="AA36" s="17"/>
      <c r="AB36" s="17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63</v>
      </c>
      <c r="B37" s="20"/>
      <c r="C37" s="20"/>
      <c r="D37" s="20"/>
      <c r="E37" s="20"/>
      <c r="F37" s="20"/>
      <c r="G37" s="21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>
        <f>Q37*G37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3" t="s">
        <v>64</v>
      </c>
      <c r="B38" s="24" t="s">
        <v>38</v>
      </c>
      <c r="C38" s="23"/>
      <c r="D38" s="23"/>
      <c r="E38" s="23"/>
      <c r="F38" s="23"/>
      <c r="G38" s="25">
        <v>1</v>
      </c>
      <c r="H38" s="23">
        <v>120</v>
      </c>
      <c r="I38" s="23">
        <v>8784474</v>
      </c>
      <c r="J38" s="23"/>
      <c r="K38" s="23"/>
      <c r="L38" s="23"/>
      <c r="M38" s="23"/>
      <c r="N38" s="23"/>
      <c r="O38" s="23"/>
      <c r="P38" s="26"/>
      <c r="Q38" s="26"/>
      <c r="R38" s="26"/>
      <c r="S38" s="23"/>
      <c r="T38" s="23"/>
      <c r="U38" s="23"/>
      <c r="V38" s="23"/>
      <c r="W38" s="23"/>
      <c r="X38" s="23"/>
      <c r="Y38" s="23"/>
      <c r="Z38" s="23"/>
      <c r="AA38" s="24" t="s">
        <v>65</v>
      </c>
      <c r="AB38" s="23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9" t="s">
        <v>31</v>
      </c>
      <c r="C39" s="1"/>
      <c r="D39" s="1"/>
      <c r="E39" s="1"/>
      <c r="F39" s="1"/>
      <c r="G39" s="6">
        <v>0.18</v>
      </c>
      <c r="H39" s="1">
        <v>150</v>
      </c>
      <c r="I39" s="1">
        <v>5034819</v>
      </c>
      <c r="J39" s="1"/>
      <c r="K39" s="1"/>
      <c r="L39" s="1"/>
      <c r="M39" s="1"/>
      <c r="N39" s="1"/>
      <c r="O39" s="1"/>
      <c r="P39" s="5"/>
      <c r="Q39" s="5">
        <v>300</v>
      </c>
      <c r="R39" s="5"/>
      <c r="S39" s="1" t="s">
        <v>77</v>
      </c>
      <c r="T39" s="1"/>
      <c r="U39" s="1"/>
      <c r="V39" s="1"/>
      <c r="W39" s="1"/>
      <c r="X39" s="1"/>
      <c r="Y39" s="1"/>
      <c r="Z39" s="1"/>
      <c r="AA39" s="1"/>
      <c r="AB39" s="1">
        <f t="shared" si="6"/>
        <v>54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9" t="s">
        <v>38</v>
      </c>
      <c r="C40" s="1"/>
      <c r="D40" s="1"/>
      <c r="E40" s="1"/>
      <c r="F40" s="1"/>
      <c r="G40" s="6">
        <v>1</v>
      </c>
      <c r="H40" s="1">
        <v>150</v>
      </c>
      <c r="I40" s="1">
        <v>5037308</v>
      </c>
      <c r="J40" s="1"/>
      <c r="K40" s="1"/>
      <c r="L40" s="1"/>
      <c r="M40" s="1"/>
      <c r="N40" s="1"/>
      <c r="O40" s="1"/>
      <c r="P40" s="5"/>
      <c r="Q40" s="5">
        <v>150</v>
      </c>
      <c r="R40" s="5"/>
      <c r="S40" s="1">
        <v>150</v>
      </c>
      <c r="T40" s="1"/>
      <c r="U40" s="1"/>
      <c r="V40" s="1"/>
      <c r="W40" s="1"/>
      <c r="X40" s="1"/>
      <c r="Y40" s="1"/>
      <c r="Z40" s="1"/>
      <c r="AA40" s="1"/>
      <c r="AB40" s="1">
        <f t="shared" si="6"/>
        <v>150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9" t="s">
        <v>38</v>
      </c>
      <c r="C41" s="1"/>
      <c r="D41" s="1"/>
      <c r="E41" s="1"/>
      <c r="F41" s="1"/>
      <c r="G41" s="6">
        <v>1</v>
      </c>
      <c r="H41" s="1">
        <v>120</v>
      </c>
      <c r="I41" s="1">
        <v>8785198</v>
      </c>
      <c r="J41" s="1"/>
      <c r="K41" s="1"/>
      <c r="L41" s="1"/>
      <c r="M41" s="1"/>
      <c r="N41" s="1"/>
      <c r="O41" s="1"/>
      <c r="P41" s="5"/>
      <c r="Q41" s="5">
        <v>150</v>
      </c>
      <c r="R41" s="5"/>
      <c r="S41" s="1">
        <v>150</v>
      </c>
      <c r="T41" s="1"/>
      <c r="U41" s="1"/>
      <c r="V41" s="1"/>
      <c r="W41" s="1"/>
      <c r="X41" s="1"/>
      <c r="Y41" s="1"/>
      <c r="Z41" s="1"/>
      <c r="AA41" s="1"/>
      <c r="AB41" s="1">
        <f t="shared" si="6"/>
        <v>150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9" t="s">
        <v>38</v>
      </c>
      <c r="C42" s="1"/>
      <c r="D42" s="1"/>
      <c r="E42" s="1"/>
      <c r="F42" s="1"/>
      <c r="G42" s="6">
        <v>1</v>
      </c>
      <c r="H42" s="1">
        <v>120</v>
      </c>
      <c r="I42" s="1">
        <v>8785211</v>
      </c>
      <c r="J42" s="1"/>
      <c r="K42" s="1"/>
      <c r="L42" s="1"/>
      <c r="M42" s="1"/>
      <c r="N42" s="1"/>
      <c r="O42" s="1"/>
      <c r="P42" s="5"/>
      <c r="Q42" s="5">
        <v>100</v>
      </c>
      <c r="R42" s="5"/>
      <c r="S42" s="1">
        <v>100</v>
      </c>
      <c r="T42" s="1"/>
      <c r="U42" s="1"/>
      <c r="V42" s="1"/>
      <c r="W42" s="1"/>
      <c r="X42" s="1"/>
      <c r="Y42" s="1"/>
      <c r="Z42" s="1"/>
      <c r="AA42" s="1"/>
      <c r="AB42" s="1">
        <f t="shared" si="6"/>
        <v>100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9" t="s">
        <v>38</v>
      </c>
      <c r="C43" s="1"/>
      <c r="D43" s="1"/>
      <c r="E43" s="1"/>
      <c r="F43" s="1"/>
      <c r="G43" s="6">
        <v>1</v>
      </c>
      <c r="H43" s="1">
        <v>120</v>
      </c>
      <c r="I43" s="1">
        <v>8785228</v>
      </c>
      <c r="J43" s="1"/>
      <c r="K43" s="1"/>
      <c r="L43" s="1"/>
      <c r="M43" s="1"/>
      <c r="N43" s="1"/>
      <c r="O43" s="1"/>
      <c r="P43" s="5"/>
      <c r="Q43" s="5">
        <v>100</v>
      </c>
      <c r="R43" s="5"/>
      <c r="S43" s="1">
        <v>100</v>
      </c>
      <c r="T43" s="1"/>
      <c r="U43" s="1"/>
      <c r="V43" s="1"/>
      <c r="W43" s="1"/>
      <c r="X43" s="1"/>
      <c r="Y43" s="1"/>
      <c r="Z43" s="1"/>
      <c r="AA43" s="1"/>
      <c r="AB43" s="1">
        <f t="shared" si="6"/>
        <v>100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9" t="s">
        <v>31</v>
      </c>
      <c r="C44" s="1"/>
      <c r="D44" s="1"/>
      <c r="E44" s="1"/>
      <c r="F44" s="1"/>
      <c r="G44" s="6">
        <v>0.4</v>
      </c>
      <c r="H44" s="1">
        <v>270</v>
      </c>
      <c r="I44" s="1">
        <v>9988452</v>
      </c>
      <c r="J44" s="1"/>
      <c r="K44" s="1"/>
      <c r="L44" s="1"/>
      <c r="M44" s="1"/>
      <c r="N44" s="1"/>
      <c r="O44" s="1"/>
      <c r="P44" s="5"/>
      <c r="Q44" s="5">
        <v>50</v>
      </c>
      <c r="R44" s="5"/>
      <c r="S44" s="1" t="s">
        <v>79</v>
      </c>
      <c r="T44" s="1"/>
      <c r="U44" s="1"/>
      <c r="V44" s="1"/>
      <c r="W44" s="1"/>
      <c r="X44" s="1"/>
      <c r="Y44" s="1"/>
      <c r="Z44" s="1"/>
      <c r="AA44" s="1"/>
      <c r="AB44" s="1">
        <f t="shared" si="6"/>
        <v>20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9" t="s">
        <v>31</v>
      </c>
      <c r="C45" s="1"/>
      <c r="D45" s="1"/>
      <c r="E45" s="1"/>
      <c r="F45" s="1"/>
      <c r="G45" s="6">
        <v>0.4</v>
      </c>
      <c r="H45" s="1">
        <v>270</v>
      </c>
      <c r="I45" s="1">
        <v>9988476</v>
      </c>
      <c r="J45" s="1"/>
      <c r="K45" s="1"/>
      <c r="L45" s="1"/>
      <c r="M45" s="1"/>
      <c r="N45" s="1"/>
      <c r="O45" s="1"/>
      <c r="P45" s="5"/>
      <c r="Q45" s="5">
        <v>50</v>
      </c>
      <c r="R45" s="5"/>
      <c r="S45" s="1" t="s">
        <v>79</v>
      </c>
      <c r="T45" s="1"/>
      <c r="U45" s="1"/>
      <c r="V45" s="1"/>
      <c r="W45" s="1"/>
      <c r="X45" s="1"/>
      <c r="Y45" s="1"/>
      <c r="Z45" s="1"/>
      <c r="AA45" s="1"/>
      <c r="AB45" s="1">
        <f t="shared" si="6"/>
        <v>20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9" t="s">
        <v>31</v>
      </c>
      <c r="C46" s="1"/>
      <c r="D46" s="1"/>
      <c r="E46" s="1"/>
      <c r="F46" s="1"/>
      <c r="G46" s="6">
        <v>0.18</v>
      </c>
      <c r="H46" s="1">
        <v>270</v>
      </c>
      <c r="I46" s="1">
        <v>9988438</v>
      </c>
      <c r="J46" s="1"/>
      <c r="K46" s="1"/>
      <c r="L46" s="1"/>
      <c r="M46" s="1"/>
      <c r="N46" s="1"/>
      <c r="O46" s="1"/>
      <c r="P46" s="5"/>
      <c r="Q46" s="5">
        <v>350</v>
      </c>
      <c r="R46" s="5"/>
      <c r="S46" s="1" t="s">
        <v>78</v>
      </c>
      <c r="T46" s="1"/>
      <c r="U46" s="1"/>
      <c r="V46" s="1"/>
      <c r="W46" s="1"/>
      <c r="X46" s="1"/>
      <c r="Y46" s="1"/>
      <c r="Z46" s="1"/>
      <c r="AA46" s="1"/>
      <c r="AB46" s="1">
        <f t="shared" si="6"/>
        <v>63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3" t="s">
        <v>74</v>
      </c>
      <c r="B47" s="24" t="s">
        <v>38</v>
      </c>
      <c r="C47" s="23"/>
      <c r="D47" s="23"/>
      <c r="E47" s="23"/>
      <c r="F47" s="23"/>
      <c r="G47" s="25">
        <v>1</v>
      </c>
      <c r="H47" s="23">
        <v>120</v>
      </c>
      <c r="I47" s="23">
        <v>8785259</v>
      </c>
      <c r="J47" s="23"/>
      <c r="K47" s="23"/>
      <c r="L47" s="23"/>
      <c r="M47" s="23"/>
      <c r="N47" s="23"/>
      <c r="O47" s="23"/>
      <c r="P47" s="26"/>
      <c r="Q47" s="26"/>
      <c r="R47" s="26"/>
      <c r="S47" s="23"/>
      <c r="T47" s="23"/>
      <c r="U47" s="23"/>
      <c r="V47" s="23"/>
      <c r="W47" s="23"/>
      <c r="X47" s="23"/>
      <c r="Y47" s="23"/>
      <c r="Z47" s="23"/>
      <c r="AA47" s="24" t="s">
        <v>75</v>
      </c>
      <c r="AB47" s="23">
        <f t="shared" si="6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47" xr:uid="{5D316D07-8DF6-46DB-803E-EAA152C3634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2024-04-15T13:40:44Z</dcterms:created>
  <dcterms:modified xsi:type="dcterms:W3CDTF">2024-04-17T08:00:16Z</dcterms:modified>
</cp:coreProperties>
</file>