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4,24 Ост КИ\"/>
    </mc:Choice>
  </mc:AlternateContent>
  <xr:revisionPtr revIDLastSave="0" documentId="13_ncr:1_{2D23E415-F695-48D3-855E-991DD39FEFE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5" i="1" l="1"/>
  <c r="R84" i="1"/>
  <c r="R83" i="1"/>
  <c r="AC83" i="1" s="1"/>
  <c r="R82" i="1"/>
  <c r="R77" i="1"/>
  <c r="AC77" i="1" s="1"/>
  <c r="R76" i="1"/>
  <c r="R75" i="1"/>
  <c r="AC75" i="1" s="1"/>
  <c r="R74" i="1"/>
  <c r="R73" i="1"/>
  <c r="AC73" i="1" s="1"/>
  <c r="R71" i="1"/>
  <c r="R70" i="1"/>
  <c r="AC70" i="1" s="1"/>
  <c r="R69" i="1"/>
  <c r="R67" i="1"/>
  <c r="AC67" i="1" s="1"/>
  <c r="R66" i="1"/>
  <c r="AC66" i="1" s="1"/>
  <c r="R56" i="1"/>
  <c r="AC56" i="1" s="1"/>
  <c r="R54" i="1"/>
  <c r="AC54" i="1" s="1"/>
  <c r="R44" i="1"/>
  <c r="R43" i="1"/>
  <c r="AC43" i="1" s="1"/>
  <c r="R40" i="1"/>
  <c r="AC40" i="1" s="1"/>
  <c r="R39" i="1"/>
  <c r="R30" i="1"/>
  <c r="R29" i="1"/>
  <c r="AC29" i="1" s="1"/>
  <c r="R28" i="1"/>
  <c r="R19" i="1"/>
  <c r="AC19" i="1" s="1"/>
  <c r="R18" i="1"/>
  <c r="R16" i="1"/>
  <c r="R15" i="1"/>
  <c r="AC15" i="1" s="1"/>
  <c r="AC76" i="1" l="1"/>
  <c r="AC82" i="1"/>
  <c r="AC84" i="1"/>
  <c r="AC18" i="1"/>
  <c r="AC30" i="1"/>
  <c r="AC39" i="1"/>
  <c r="AC44" i="1"/>
  <c r="AC69" i="1"/>
  <c r="AC74" i="1"/>
  <c r="AC16" i="1"/>
  <c r="AC28" i="1"/>
  <c r="AC71" i="1"/>
  <c r="F34" i="1"/>
  <c r="E34" i="1"/>
  <c r="F68" i="1"/>
  <c r="E68" i="1"/>
  <c r="F67" i="1"/>
  <c r="E67" i="1"/>
  <c r="P7" i="1" l="1"/>
  <c r="Q7" i="1" s="1"/>
  <c r="R7" i="1" s="1"/>
  <c r="P8" i="1"/>
  <c r="Q8" i="1" s="1"/>
  <c r="R8" i="1" s="1"/>
  <c r="P9" i="1"/>
  <c r="P10" i="1"/>
  <c r="P11" i="1"/>
  <c r="Q11" i="1" s="1"/>
  <c r="R11" i="1" s="1"/>
  <c r="P12" i="1"/>
  <c r="Q12" i="1" s="1"/>
  <c r="R12" i="1" s="1"/>
  <c r="P13" i="1"/>
  <c r="P14" i="1"/>
  <c r="Q14" i="1" s="1"/>
  <c r="R14" i="1" s="1"/>
  <c r="P15" i="1"/>
  <c r="U15" i="1" s="1"/>
  <c r="P16" i="1"/>
  <c r="U16" i="1" s="1"/>
  <c r="P17" i="1"/>
  <c r="Q17" i="1" s="1"/>
  <c r="R17" i="1" s="1"/>
  <c r="P18" i="1"/>
  <c r="U18" i="1" s="1"/>
  <c r="P19" i="1"/>
  <c r="U19" i="1" s="1"/>
  <c r="P20" i="1"/>
  <c r="Q20" i="1" s="1"/>
  <c r="R20" i="1" s="1"/>
  <c r="P21" i="1"/>
  <c r="Q21" i="1" s="1"/>
  <c r="R21" i="1" s="1"/>
  <c r="P22" i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Q34" i="1" s="1"/>
  <c r="R34" i="1" s="1"/>
  <c r="AC34" i="1" s="1"/>
  <c r="P35" i="1"/>
  <c r="P36" i="1"/>
  <c r="Q36" i="1" s="1"/>
  <c r="R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Q42" i="1" s="1"/>
  <c r="R42" i="1" s="1"/>
  <c r="P43" i="1"/>
  <c r="U43" i="1" s="1"/>
  <c r="P44" i="1"/>
  <c r="U44" i="1" s="1"/>
  <c r="P45" i="1"/>
  <c r="Q45" i="1" s="1"/>
  <c r="R45" i="1" s="1"/>
  <c r="P46" i="1"/>
  <c r="P47" i="1"/>
  <c r="P48" i="1"/>
  <c r="P49" i="1"/>
  <c r="U49" i="1" s="1"/>
  <c r="P50" i="1"/>
  <c r="Q50" i="1" s="1"/>
  <c r="R50" i="1" s="1"/>
  <c r="P51" i="1"/>
  <c r="Q51" i="1" s="1"/>
  <c r="R51" i="1" s="1"/>
  <c r="P52" i="1"/>
  <c r="U52" i="1" s="1"/>
  <c r="P53" i="1"/>
  <c r="P54" i="1"/>
  <c r="U54" i="1" s="1"/>
  <c r="P55" i="1"/>
  <c r="U55" i="1" s="1"/>
  <c r="P56" i="1"/>
  <c r="U56" i="1" s="1"/>
  <c r="P57" i="1"/>
  <c r="Q57" i="1" s="1"/>
  <c r="R57" i="1" s="1"/>
  <c r="P58" i="1"/>
  <c r="U58" i="1" s="1"/>
  <c r="P59" i="1"/>
  <c r="P60" i="1"/>
  <c r="Q60" i="1" s="1"/>
  <c r="R60" i="1" s="1"/>
  <c r="P61" i="1"/>
  <c r="P62" i="1"/>
  <c r="P63" i="1"/>
  <c r="P64" i="1"/>
  <c r="P65" i="1"/>
  <c r="P66" i="1"/>
  <c r="U66" i="1" s="1"/>
  <c r="P67" i="1"/>
  <c r="U67" i="1" s="1"/>
  <c r="P68" i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6" i="1"/>
  <c r="AC31" i="1"/>
  <c r="AC32" i="1"/>
  <c r="AC33" i="1"/>
  <c r="AC37" i="1"/>
  <c r="AC38" i="1"/>
  <c r="AC41" i="1"/>
  <c r="AC49" i="1"/>
  <c r="AC52" i="1"/>
  <c r="AC55" i="1"/>
  <c r="AC58" i="1"/>
  <c r="AC72" i="1"/>
  <c r="AC78" i="1"/>
  <c r="AC79" i="1"/>
  <c r="AC80" i="1"/>
  <c r="AC81" i="1"/>
  <c r="Q64" i="1" l="1"/>
  <c r="R64" i="1" s="1"/>
  <c r="AC64" i="1" s="1"/>
  <c r="Q22" i="1"/>
  <c r="R22" i="1" s="1"/>
  <c r="U22" i="1" s="1"/>
  <c r="Q6" i="1"/>
  <c r="R6" i="1" s="1"/>
  <c r="U6" i="1" s="1"/>
  <c r="Q35" i="1"/>
  <c r="R35" i="1" s="1"/>
  <c r="U35" i="1" s="1"/>
  <c r="Q27" i="1"/>
  <c r="R27" i="1" s="1"/>
  <c r="AC27" i="1" s="1"/>
  <c r="Q13" i="1"/>
  <c r="R13" i="1" s="1"/>
  <c r="AC13" i="1" s="1"/>
  <c r="Q9" i="1"/>
  <c r="R9" i="1" s="1"/>
  <c r="AC9" i="1" s="1"/>
  <c r="Q65" i="1"/>
  <c r="R65" i="1" s="1"/>
  <c r="U65" i="1" s="1"/>
  <c r="Q63" i="1"/>
  <c r="R63" i="1" s="1"/>
  <c r="AC63" i="1" s="1"/>
  <c r="Q61" i="1"/>
  <c r="R61" i="1" s="1"/>
  <c r="U61" i="1" s="1"/>
  <c r="Q59" i="1"/>
  <c r="R59" i="1" s="1"/>
  <c r="AC59" i="1" s="1"/>
  <c r="Q47" i="1"/>
  <c r="R47" i="1" s="1"/>
  <c r="AC47" i="1" s="1"/>
  <c r="Q68" i="1"/>
  <c r="R68" i="1" s="1"/>
  <c r="Q62" i="1"/>
  <c r="R62" i="1" s="1"/>
  <c r="AC62" i="1" s="1"/>
  <c r="Q48" i="1"/>
  <c r="R48" i="1" s="1"/>
  <c r="U48" i="1" s="1"/>
  <c r="Q46" i="1"/>
  <c r="R46" i="1" s="1"/>
  <c r="U46" i="1" s="1"/>
  <c r="Q10" i="1"/>
  <c r="R10" i="1" s="1"/>
  <c r="AC10" i="1" s="1"/>
  <c r="AC65" i="1"/>
  <c r="U59" i="1"/>
  <c r="AC57" i="1"/>
  <c r="U57" i="1"/>
  <c r="U51" i="1"/>
  <c r="AC51" i="1"/>
  <c r="AC45" i="1"/>
  <c r="U45" i="1"/>
  <c r="AC25" i="1"/>
  <c r="U25" i="1"/>
  <c r="AC23" i="1"/>
  <c r="U23" i="1"/>
  <c r="AC21" i="1"/>
  <c r="U21" i="1"/>
  <c r="AC17" i="1"/>
  <c r="U17" i="1"/>
  <c r="AC11" i="1"/>
  <c r="U11" i="1"/>
  <c r="AC7" i="1"/>
  <c r="U7" i="1"/>
  <c r="AC60" i="1"/>
  <c r="U60" i="1"/>
  <c r="AC50" i="1"/>
  <c r="U50" i="1"/>
  <c r="U42" i="1"/>
  <c r="AC42" i="1"/>
  <c r="AC36" i="1"/>
  <c r="U36" i="1"/>
  <c r="U26" i="1"/>
  <c r="AC26" i="1"/>
  <c r="U24" i="1"/>
  <c r="AC24" i="1"/>
  <c r="AC22" i="1"/>
  <c r="U20" i="1"/>
  <c r="AC20" i="1"/>
  <c r="U14" i="1"/>
  <c r="AC14" i="1"/>
  <c r="U12" i="1"/>
  <c r="AC12" i="1"/>
  <c r="U8" i="1"/>
  <c r="AC8" i="1"/>
  <c r="U34" i="1"/>
  <c r="V82" i="1"/>
  <c r="V74" i="1"/>
  <c r="V66" i="1"/>
  <c r="V58" i="1"/>
  <c r="V50" i="1"/>
  <c r="V42" i="1"/>
  <c r="V34" i="1"/>
  <c r="V26" i="1"/>
  <c r="V6" i="1"/>
  <c r="U53" i="1"/>
  <c r="AC53" i="1"/>
  <c r="V78" i="1"/>
  <c r="V70" i="1"/>
  <c r="V62" i="1"/>
  <c r="V54" i="1"/>
  <c r="V46" i="1"/>
  <c r="V38" i="1"/>
  <c r="V30" i="1"/>
  <c r="V22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7" i="1"/>
  <c r="V13" i="1"/>
  <c r="V9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5" i="1"/>
  <c r="V11" i="1"/>
  <c r="V7" i="1"/>
  <c r="V18" i="1"/>
  <c r="V16" i="1"/>
  <c r="V14" i="1"/>
  <c r="V12" i="1"/>
  <c r="V10" i="1"/>
  <c r="V8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64" i="1" l="1"/>
  <c r="U10" i="1"/>
  <c r="AC48" i="1"/>
  <c r="U27" i="1"/>
  <c r="U63" i="1"/>
  <c r="AC6" i="1"/>
  <c r="U9" i="1"/>
  <c r="R5" i="1"/>
  <c r="U62" i="1"/>
  <c r="U47" i="1"/>
  <c r="AC46" i="1"/>
  <c r="U13" i="1"/>
  <c r="AC35" i="1"/>
  <c r="AC61" i="1"/>
  <c r="AC68" i="1"/>
  <c r="U68" i="1"/>
  <c r="Q5" i="1"/>
  <c r="K5" i="1"/>
  <c r="AC5" i="1" l="1"/>
</calcChain>
</file>

<file path=xl/sharedStrings.xml><?xml version="1.0" encoding="utf-8"?>
<sst xmlns="http://schemas.openxmlformats.org/spreadsheetml/2006/main" count="238" uniqueCount="129">
  <si>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</si>
  <si>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</si>
  <si>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</si>
  <si>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</si>
  <si>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</si>
  <si>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</si>
  <si>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</si>
  <si>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</si>
  <si>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</si>
  <si>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</si>
  <si>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</si>
  <si>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</si>
  <si>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</si>
  <si>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</si>
  <si>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</si>
  <si>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</si>
  <si>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</si>
  <si>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</si>
  <si>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</si>
  <si>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</si>
  <si>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</si>
  <si>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</si>
  <si>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</si>
  <si>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</si>
  <si>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</si>
  <si>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</si>
  <si>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</si>
  <si>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</si>
  <si>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</si>
  <si>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</si>
  <si>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</si>
  <si>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</si>
  <si>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</si>
  <si>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</si>
  <si>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</si>
  <si>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</si>
  <si>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</si>
  <si>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</si>
  <si>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</si>
  <si>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</si>
  <si>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</si>
  <si>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</si>
  <si>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</si>
  <si>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</si>
  <si>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</si>
  <si>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</si>
  <si>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</si>
  <si>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</si>
  <si>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</si>
  <si>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</si>
  <si>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</si>
  <si>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</si>
  <si>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</si>
  <si>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</si>
  <si>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5992ВРЕМЯ ОКРОШКИ Папа может вар п/о 0.4кг</t>
  </si>
  <si>
    <t>5993 ВРЕМЯ ОКРОШКИ Папа может вар п/о</t>
  </si>
  <si>
    <t>5997 ОСОБАЯ Коровино вар п/о  ОСТАНКИНО</t>
  </si>
  <si>
    <t>необходимо увеличить продажи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</si>
  <si>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</si>
  <si>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</si>
  <si>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</si>
  <si>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</si>
  <si>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</si>
  <si>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</si>
  <si>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</si>
  <si>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</si>
  <si>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</si>
  <si>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</si>
  <si>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</si>
  <si>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</si>
  <si>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</si>
  <si>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</si>
  <si>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</si>
  <si>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</si>
  <si>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</si>
  <si>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</si>
  <si>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</si>
  <si>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</si>
  <si>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</si>
  <si>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</si>
  <si>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</si>
  <si>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</si>
  <si>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</si>
  <si>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</si>
  <si>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</si>
  <si>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6590 СЛИВОЧНЫЕ СН сос п/о мгс 0.41кг 10шт.  ОСТАНКИНО</t>
  </si>
  <si>
    <t>не в матрице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</si>
  <si>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</si>
  <si>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</si>
  <si>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</si>
  <si>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не в матрице (замещение)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</si>
  <si>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</si>
  <si>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</si>
  <si>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</si>
  <si>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</si>
  <si>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</si>
  <si>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</si>
  <si>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</si>
  <si>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</si>
  <si>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</si>
  <si>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</si>
  <si>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0.41кг 10шт.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</si>
  <si>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</si>
  <si>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</si>
  <si>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</si>
  <si>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</si>
  <si>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0.35кг</t>
  </si>
  <si>
    <t>6777 МЯСНЫЕ С ГОВЯДИНОЙ ПМ сос п/о мгс 0.4кг </t>
  </si>
  <si>
    <t>6778 МЯСНИКС Папа Может сос б/о мгс 1/160</t>
  </si>
  <si>
    <t>6798ВРЕМЯ ОКРОШКИ Папа может вар п/о 0.75кг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</si>
  <si>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</si>
  <si>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</si>
  <si>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</si>
  <si>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</si>
  <si>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ОХОТНИЧЬЯ Папа может с/к в/у 1/220 8шт. (5931)</t>
  </si>
  <si>
    <t>ПОСОЛЬСКАЯ с/к с/н в/у 1/100 10шт. (6555)</t>
  </si>
  <si>
    <t>ЭКСТРА Папа может с/к с/н в/у 1/100 14шт (6453)</t>
  </si>
  <si>
    <t>15,04,(2)</t>
  </si>
  <si>
    <t>новинки</t>
  </si>
  <si>
    <t>6822ИЗ ОТБОРНОГО МЯСА ПМ сосп/о мгс 0.36кг</t>
  </si>
  <si>
    <t>заказ</t>
  </si>
  <si>
    <t>20,04,</t>
  </si>
  <si>
    <t>+60</t>
  </si>
  <si>
    <t>+50</t>
  </si>
  <si>
    <t>+40</t>
  </si>
  <si>
    <t>+20</t>
  </si>
  <si>
    <t>+30</t>
  </si>
  <si>
    <t>дифицит на зааводе</t>
  </si>
  <si>
    <t>дифицит на зааводе -100шт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</si>
</sst>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4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 applyAlignment="1">
      <alignment wrapText="1"/>
    </xf>
    <xf numFmtId="0" fontId="0" fillId="7" borderId="0" xfId="0" applyFill="1"/>
    <xf numFmtId="164" fontId="1" fillId="7" borderId="1" xfId="1" applyNumberFormat="1" applyFill="1"/>
    <xf numFmtId="2" fontId="1" fillId="7" borderId="1" xfId="1" applyNumberFormat="1" applyFill="1"/>
    <xf numFmtId="49" fontId="1" fillId="0" borderId="1" xfId="1" applyNumberFormat="1"/>
    <xf numFmtId="49" fontId="2" fillId="4" borderId="1" xfId="1" applyNumberFormat="1" applyFont="1" applyFill="1"/>
    <xf numFmtId="49" fontId="1" fillId="5" borderId="1" xfId="1" applyNumberFormat="1" applyFill="1"/>
    <xf numFmtId="49" fontId="1" fillId="7" borderId="1" xfId="1" applyNumberFormat="1" applyFill="1"/>
    <xf numFmtId="49" fontId="0" fillId="0" borderId="0" xfId="0" applyNumberFormat="1"/>
    <xf numFmtId="49" fontId="5" fillId="0" borderId="1" xfId="1" applyNumberFormat="1" applyFont="1"/>
    <xf numFmtId="164" fontId="1" fillId="8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zoomScaleNormal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T27" sqref="T2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0.7109375" customWidth="1"/>
    <col min="10" max="11" width="6.7109375" customWidth="1"/>
    <col min="12" max="13" width="1" customWidth="1"/>
    <col min="14" max="19" width="6" customWidth="1"/>
    <col min="20" max="20" width="21.28515625" style="26" customWidth="1"/>
    <col min="21" max="22" width="5.140625" customWidth="1"/>
    <col min="23" max="27" width="6.28515625" customWidth="1"/>
    <col min="28" max="28" width="44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120</v>
      </c>
      <c r="S3" s="10" t="s">
        <v>16</v>
      </c>
      <c r="T3" s="23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9" t="s">
        <v>117</v>
      </c>
      <c r="P4" s="1" t="s">
        <v>24</v>
      </c>
      <c r="Q4" s="1"/>
      <c r="R4" s="1" t="s">
        <v>121</v>
      </c>
      <c r="S4" s="1"/>
      <c r="T4" s="22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10576.156000000001</v>
      </c>
      <c r="F5" s="4">
        <f>SUM(F6:F500)</f>
        <v>4722.8040000000001</v>
      </c>
      <c r="G5" s="6"/>
      <c r="H5" s="1"/>
      <c r="I5" s="1"/>
      <c r="J5" s="4">
        <f t="shared" ref="J5:S5" si="0">SUM(J6:J500)</f>
        <v>10281.018</v>
      </c>
      <c r="K5" s="4">
        <f t="shared" si="0"/>
        <v>295.13799999999992</v>
      </c>
      <c r="L5" s="4">
        <f t="shared" si="0"/>
        <v>0</v>
      </c>
      <c r="M5" s="4">
        <f t="shared" si="0"/>
        <v>0</v>
      </c>
      <c r="N5" s="4">
        <f t="shared" si="0"/>
        <v>8322</v>
      </c>
      <c r="O5" s="4">
        <f t="shared" si="0"/>
        <v>5650</v>
      </c>
      <c r="P5" s="4">
        <f t="shared" si="0"/>
        <v>2115.2312000000006</v>
      </c>
      <c r="Q5" s="4">
        <f t="shared" si="0"/>
        <v>9204</v>
      </c>
      <c r="R5" s="4">
        <f t="shared" si="0"/>
        <v>9304</v>
      </c>
      <c r="S5" s="4">
        <f t="shared" si="0"/>
        <v>100</v>
      </c>
      <c r="T5" s="22"/>
      <c r="U5" s="1"/>
      <c r="V5" s="1"/>
      <c r="W5" s="4">
        <f t="shared" ref="W5:AA5" si="1">SUM(W6:W500)</f>
        <v>2175.3705999999997</v>
      </c>
      <c r="X5" s="4">
        <f t="shared" si="1"/>
        <v>1680.0335999999998</v>
      </c>
      <c r="Y5" s="4">
        <f t="shared" si="1"/>
        <v>2038.9854000000003</v>
      </c>
      <c r="Z5" s="4">
        <f t="shared" si="1"/>
        <v>2090.8032000000007</v>
      </c>
      <c r="AA5" s="4">
        <f t="shared" si="1"/>
        <v>2281.3000000000006</v>
      </c>
      <c r="AB5" s="1"/>
      <c r="AC5" s="4">
        <f>SUM(AC6:AC500)</f>
        <v>5223.59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250</v>
      </c>
      <c r="D6" s="1">
        <v>448</v>
      </c>
      <c r="E6" s="1">
        <v>252</v>
      </c>
      <c r="F6" s="1">
        <v>385</v>
      </c>
      <c r="G6" s="6">
        <v>0.4</v>
      </c>
      <c r="H6" s="1">
        <v>60</v>
      </c>
      <c r="I6" s="1"/>
      <c r="J6" s="1">
        <v>245</v>
      </c>
      <c r="K6" s="1">
        <f t="shared" ref="K6:K37" si="2">E6-J6</f>
        <v>7</v>
      </c>
      <c r="L6" s="1"/>
      <c r="M6" s="1"/>
      <c r="N6" s="1">
        <v>0</v>
      </c>
      <c r="O6" s="1"/>
      <c r="P6" s="1">
        <f>E6/5</f>
        <v>50.4</v>
      </c>
      <c r="Q6" s="5">
        <f>ROUND(13*P6-O6-N6-F6,0)</f>
        <v>270</v>
      </c>
      <c r="R6" s="5">
        <f>Q6</f>
        <v>270</v>
      </c>
      <c r="S6" s="5"/>
      <c r="T6" s="22"/>
      <c r="U6" s="1">
        <f>(F6+N6+O6+R6)/P6</f>
        <v>12.996031746031747</v>
      </c>
      <c r="V6" s="1">
        <f>(F6+N6+O6)/P6</f>
        <v>7.6388888888888893</v>
      </c>
      <c r="W6" s="1">
        <v>39.200000000000003</v>
      </c>
      <c r="X6" s="1">
        <v>55.8</v>
      </c>
      <c r="Y6" s="1">
        <v>51.8</v>
      </c>
      <c r="Z6" s="1">
        <v>42</v>
      </c>
      <c r="AA6" s="1">
        <v>68.8</v>
      </c>
      <c r="AB6" s="1"/>
      <c r="AC6" s="1">
        <f>R6*G6</f>
        <v>108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77.665000000000006</v>
      </c>
      <c r="D7" s="1">
        <v>3.5190000000000001</v>
      </c>
      <c r="E7" s="1">
        <v>25.611999999999998</v>
      </c>
      <c r="F7" s="1">
        <v>49.454999999999998</v>
      </c>
      <c r="G7" s="6">
        <v>1</v>
      </c>
      <c r="H7" s="1">
        <v>120</v>
      </c>
      <c r="I7" s="1"/>
      <c r="J7" s="1">
        <v>24.843</v>
      </c>
      <c r="K7" s="1">
        <f t="shared" si="2"/>
        <v>0.76899999999999835</v>
      </c>
      <c r="L7" s="1"/>
      <c r="M7" s="1"/>
      <c r="N7" s="1">
        <v>0</v>
      </c>
      <c r="O7" s="1"/>
      <c r="P7" s="1">
        <f t="shared" ref="P7:P70" si="3">E7/5</f>
        <v>5.1223999999999998</v>
      </c>
      <c r="Q7" s="5">
        <f t="shared" ref="Q7:Q11" si="4">ROUND(13*P7-O7-N7-F7,0)</f>
        <v>17</v>
      </c>
      <c r="R7" s="5">
        <f t="shared" ref="R7:R30" si="5">Q7</f>
        <v>17</v>
      </c>
      <c r="S7" s="5"/>
      <c r="T7" s="22"/>
      <c r="U7" s="1">
        <f t="shared" ref="U7:U30" si="6">(F7+N7+O7+R7)/P7</f>
        <v>12.97341090114009</v>
      </c>
      <c r="V7" s="1">
        <f t="shared" ref="V7:V70" si="7">(F7+N7+O7)/P7</f>
        <v>9.6546540684054349</v>
      </c>
      <c r="W7" s="1">
        <v>5.8697999999999997</v>
      </c>
      <c r="X7" s="1">
        <v>4.0941999999999998</v>
      </c>
      <c r="Y7" s="1">
        <v>3.9689999999999999</v>
      </c>
      <c r="Z7" s="1">
        <v>2.9276</v>
      </c>
      <c r="AA7" s="1">
        <v>1.7118</v>
      </c>
      <c r="AB7" s="1"/>
      <c r="AC7" s="1">
        <f t="shared" ref="AC7:AC30" si="8">R7*G7</f>
        <v>17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33</v>
      </c>
      <c r="C8" s="1">
        <v>195.05600000000001</v>
      </c>
      <c r="D8" s="1">
        <v>154.97499999999999</v>
      </c>
      <c r="E8" s="1">
        <v>179.166</v>
      </c>
      <c r="F8" s="1">
        <v>139.72</v>
      </c>
      <c r="G8" s="6">
        <v>1</v>
      </c>
      <c r="H8" s="1">
        <v>45</v>
      </c>
      <c r="I8" s="1"/>
      <c r="J8" s="1">
        <v>171.10400000000001</v>
      </c>
      <c r="K8" s="1">
        <f t="shared" si="2"/>
        <v>8.0619999999999834</v>
      </c>
      <c r="L8" s="1"/>
      <c r="M8" s="1"/>
      <c r="N8" s="1">
        <v>0</v>
      </c>
      <c r="O8" s="1"/>
      <c r="P8" s="1">
        <f t="shared" si="3"/>
        <v>35.833199999999998</v>
      </c>
      <c r="Q8" s="5">
        <f t="shared" si="4"/>
        <v>326</v>
      </c>
      <c r="R8" s="5">
        <f t="shared" si="5"/>
        <v>326</v>
      </c>
      <c r="S8" s="5"/>
      <c r="T8" s="22" t="s">
        <v>123</v>
      </c>
      <c r="U8" s="1">
        <f t="shared" si="6"/>
        <v>12.996885569806773</v>
      </c>
      <c r="V8" s="1">
        <f t="shared" si="7"/>
        <v>3.8991772992643696</v>
      </c>
      <c r="W8" s="1">
        <v>14.031000000000001</v>
      </c>
      <c r="X8" s="1">
        <v>25.165600000000001</v>
      </c>
      <c r="Y8" s="1">
        <v>26.811399999999999</v>
      </c>
      <c r="Z8" s="1">
        <v>22.294</v>
      </c>
      <c r="AA8" s="1">
        <v>26.185199999999998</v>
      </c>
      <c r="AB8" s="1"/>
      <c r="AC8" s="1">
        <f t="shared" si="8"/>
        <v>326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33</v>
      </c>
      <c r="C9" s="1">
        <v>323.46100000000001</v>
      </c>
      <c r="D9" s="1"/>
      <c r="E9" s="1">
        <v>271.73399999999998</v>
      </c>
      <c r="F9" s="1">
        <v>2.2759999999999998</v>
      </c>
      <c r="G9" s="6">
        <v>1</v>
      </c>
      <c r="H9" s="1">
        <v>45</v>
      </c>
      <c r="I9" s="1"/>
      <c r="J9" s="1">
        <v>253.83199999999999</v>
      </c>
      <c r="K9" s="1">
        <f t="shared" si="2"/>
        <v>17.901999999999987</v>
      </c>
      <c r="L9" s="1"/>
      <c r="M9" s="1"/>
      <c r="N9" s="1">
        <v>289</v>
      </c>
      <c r="O9" s="1">
        <v>200</v>
      </c>
      <c r="P9" s="1">
        <f t="shared" si="3"/>
        <v>54.346799999999995</v>
      </c>
      <c r="Q9" s="5">
        <f t="shared" si="4"/>
        <v>215</v>
      </c>
      <c r="R9" s="5">
        <f t="shared" si="5"/>
        <v>215</v>
      </c>
      <c r="S9" s="5"/>
      <c r="T9" s="22" t="s">
        <v>122</v>
      </c>
      <c r="U9" s="1">
        <f t="shared" si="6"/>
        <v>12.995723759264578</v>
      </c>
      <c r="V9" s="1">
        <f t="shared" si="7"/>
        <v>9.0396490685744162</v>
      </c>
      <c r="W9" s="1">
        <v>58.740200000000002</v>
      </c>
      <c r="X9" s="1">
        <v>35.0854</v>
      </c>
      <c r="Y9" s="1">
        <v>57.139200000000002</v>
      </c>
      <c r="Z9" s="1">
        <v>62.012599999999999</v>
      </c>
      <c r="AA9" s="1">
        <v>47.515599999999999</v>
      </c>
      <c r="AB9" s="1"/>
      <c r="AC9" s="1">
        <f t="shared" si="8"/>
        <v>215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33</v>
      </c>
      <c r="C10" s="1">
        <v>354.19299999999998</v>
      </c>
      <c r="D10" s="1">
        <v>343.815</v>
      </c>
      <c r="E10" s="1">
        <v>493.39499999999998</v>
      </c>
      <c r="F10" s="1">
        <v>102.571</v>
      </c>
      <c r="G10" s="6">
        <v>1</v>
      </c>
      <c r="H10" s="1">
        <v>60</v>
      </c>
      <c r="I10" s="1"/>
      <c r="J10" s="1">
        <v>478.03500000000003</v>
      </c>
      <c r="K10" s="1">
        <f t="shared" si="2"/>
        <v>15.359999999999957</v>
      </c>
      <c r="L10" s="1"/>
      <c r="M10" s="1"/>
      <c r="N10" s="1">
        <v>210</v>
      </c>
      <c r="O10" s="1">
        <v>200</v>
      </c>
      <c r="P10" s="1">
        <f t="shared" si="3"/>
        <v>98.679000000000002</v>
      </c>
      <c r="Q10" s="5">
        <f t="shared" si="4"/>
        <v>770</v>
      </c>
      <c r="R10" s="5">
        <f t="shared" si="5"/>
        <v>770</v>
      </c>
      <c r="S10" s="5"/>
      <c r="T10" s="22"/>
      <c r="U10" s="1">
        <f t="shared" si="6"/>
        <v>12.997405729689193</v>
      </c>
      <c r="V10" s="1">
        <f t="shared" si="7"/>
        <v>5.194327060468793</v>
      </c>
      <c r="W10" s="1">
        <v>77.820599999999999</v>
      </c>
      <c r="X10" s="1">
        <v>65.544000000000011</v>
      </c>
      <c r="Y10" s="1">
        <v>73.454800000000006</v>
      </c>
      <c r="Z10" s="1">
        <v>72.220600000000005</v>
      </c>
      <c r="AA10" s="1">
        <v>82.649000000000001</v>
      </c>
      <c r="AB10" s="1"/>
      <c r="AC10" s="1">
        <f t="shared" si="8"/>
        <v>770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37</v>
      </c>
      <c r="B11" s="1" t="s">
        <v>33</v>
      </c>
      <c r="C11" s="1">
        <v>26.553999999999998</v>
      </c>
      <c r="D11" s="1">
        <v>3.532</v>
      </c>
      <c r="E11" s="1">
        <v>21.437999999999999</v>
      </c>
      <c r="F11" s="1">
        <v>4.9740000000000002</v>
      </c>
      <c r="G11" s="6">
        <v>1</v>
      </c>
      <c r="H11" s="1">
        <v>120</v>
      </c>
      <c r="I11" s="1"/>
      <c r="J11" s="1">
        <v>20.053999999999998</v>
      </c>
      <c r="K11" s="1">
        <f t="shared" si="2"/>
        <v>1.3840000000000003</v>
      </c>
      <c r="L11" s="1"/>
      <c r="M11" s="1"/>
      <c r="N11" s="1">
        <v>27</v>
      </c>
      <c r="O11" s="1"/>
      <c r="P11" s="1">
        <f t="shared" si="3"/>
        <v>4.2875999999999994</v>
      </c>
      <c r="Q11" s="5">
        <f t="shared" si="4"/>
        <v>24</v>
      </c>
      <c r="R11" s="5">
        <f t="shared" si="5"/>
        <v>24</v>
      </c>
      <c r="S11" s="5"/>
      <c r="T11" s="22"/>
      <c r="U11" s="1">
        <f t="shared" si="6"/>
        <v>13.054855863420098</v>
      </c>
      <c r="V11" s="1">
        <f t="shared" si="7"/>
        <v>7.4573187797369167</v>
      </c>
      <c r="W11" s="1">
        <v>3.8201999999999998</v>
      </c>
      <c r="X11" s="1">
        <v>2.4348000000000001</v>
      </c>
      <c r="Y11" s="1">
        <v>4.4733999999999998</v>
      </c>
      <c r="Z11" s="1">
        <v>4.3959999999999999</v>
      </c>
      <c r="AA11" s="1">
        <v>5.0292000000000003</v>
      </c>
      <c r="AB11" s="1"/>
      <c r="AC11" s="1">
        <f t="shared" si="8"/>
        <v>24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33</v>
      </c>
      <c r="C12" s="1">
        <v>142.12899999999999</v>
      </c>
      <c r="D12" s="1"/>
      <c r="E12" s="1">
        <v>121.01300000000001</v>
      </c>
      <c r="F12" s="1">
        <v>-6.2E-2</v>
      </c>
      <c r="G12" s="6">
        <v>1</v>
      </c>
      <c r="H12" s="1">
        <v>60</v>
      </c>
      <c r="I12" s="1"/>
      <c r="J12" s="1">
        <v>119.244</v>
      </c>
      <c r="K12" s="1">
        <f t="shared" si="2"/>
        <v>1.7690000000000055</v>
      </c>
      <c r="L12" s="1"/>
      <c r="M12" s="1"/>
      <c r="N12" s="1">
        <v>0</v>
      </c>
      <c r="O12" s="1"/>
      <c r="P12" s="1">
        <f t="shared" si="3"/>
        <v>24.2026</v>
      </c>
      <c r="Q12" s="5">
        <f>ROUND(9*P12-O12-N12-F12,0)</f>
        <v>218</v>
      </c>
      <c r="R12" s="5">
        <f t="shared" si="5"/>
        <v>218</v>
      </c>
      <c r="S12" s="5"/>
      <c r="T12" s="22"/>
      <c r="U12" s="1">
        <f t="shared" si="6"/>
        <v>9.0047350284680157</v>
      </c>
      <c r="V12" s="1">
        <f t="shared" si="7"/>
        <v>-2.5617082462214805E-3</v>
      </c>
      <c r="W12" s="1">
        <v>6.7804000000000002</v>
      </c>
      <c r="X12" s="1">
        <v>10.2758</v>
      </c>
      <c r="Y12" s="1">
        <v>17.4208</v>
      </c>
      <c r="Z12" s="1">
        <v>10.301</v>
      </c>
      <c r="AA12" s="1">
        <v>15.5108</v>
      </c>
      <c r="AB12" s="1"/>
      <c r="AC12" s="1">
        <f t="shared" si="8"/>
        <v>218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39</v>
      </c>
      <c r="B13" s="1" t="s">
        <v>33</v>
      </c>
      <c r="C13" s="1">
        <v>272.55200000000002</v>
      </c>
      <c r="D13" s="1"/>
      <c r="E13" s="1">
        <v>232.87899999999999</v>
      </c>
      <c r="F13" s="1">
        <v>-2.383</v>
      </c>
      <c r="G13" s="6">
        <v>1</v>
      </c>
      <c r="H13" s="1">
        <v>60</v>
      </c>
      <c r="I13" s="1"/>
      <c r="J13" s="1">
        <v>222.21899999999999</v>
      </c>
      <c r="K13" s="1">
        <f t="shared" si="2"/>
        <v>10.659999999999997</v>
      </c>
      <c r="L13" s="1"/>
      <c r="M13" s="1"/>
      <c r="N13" s="1">
        <v>243</v>
      </c>
      <c r="O13" s="1">
        <v>200</v>
      </c>
      <c r="P13" s="1">
        <f t="shared" si="3"/>
        <v>46.575800000000001</v>
      </c>
      <c r="Q13" s="5">
        <f t="shared" ref="Q13:Q14" si="9">ROUND(13*P13-O13-N13-F13,0)</f>
        <v>165</v>
      </c>
      <c r="R13" s="5">
        <f t="shared" si="5"/>
        <v>165</v>
      </c>
      <c r="S13" s="5"/>
      <c r="T13" s="22"/>
      <c r="U13" s="1">
        <f t="shared" si="6"/>
        <v>13.002825501655366</v>
      </c>
      <c r="V13" s="1">
        <f t="shared" si="7"/>
        <v>9.4602132437875461</v>
      </c>
      <c r="W13" s="1">
        <v>51.1738</v>
      </c>
      <c r="X13" s="1">
        <v>30.511600000000001</v>
      </c>
      <c r="Y13" s="1">
        <v>47.587800000000001</v>
      </c>
      <c r="Z13" s="1">
        <v>45.432400000000001</v>
      </c>
      <c r="AA13" s="1">
        <v>41.415999999999997</v>
      </c>
      <c r="AB13" s="1"/>
      <c r="AC13" s="1">
        <f t="shared" si="8"/>
        <v>165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40</v>
      </c>
      <c r="B14" s="1" t="s">
        <v>31</v>
      </c>
      <c r="C14" s="1">
        <v>228</v>
      </c>
      <c r="D14" s="1">
        <v>124</v>
      </c>
      <c r="E14" s="1">
        <v>220</v>
      </c>
      <c r="F14" s="1">
        <v>94</v>
      </c>
      <c r="G14" s="6">
        <v>0.25</v>
      </c>
      <c r="H14" s="1">
        <v>120</v>
      </c>
      <c r="I14" s="1"/>
      <c r="J14" s="1">
        <v>209</v>
      </c>
      <c r="K14" s="1">
        <f t="shared" si="2"/>
        <v>11</v>
      </c>
      <c r="L14" s="1"/>
      <c r="M14" s="1"/>
      <c r="N14" s="1">
        <v>192</v>
      </c>
      <c r="O14" s="1">
        <v>150</v>
      </c>
      <c r="P14" s="1">
        <f t="shared" si="3"/>
        <v>44</v>
      </c>
      <c r="Q14" s="5">
        <f t="shared" si="9"/>
        <v>136</v>
      </c>
      <c r="R14" s="5">
        <f t="shared" si="5"/>
        <v>136</v>
      </c>
      <c r="S14" s="5"/>
      <c r="T14" s="22"/>
      <c r="U14" s="1">
        <f t="shared" si="6"/>
        <v>13</v>
      </c>
      <c r="V14" s="1">
        <f t="shared" si="7"/>
        <v>9.9090909090909083</v>
      </c>
      <c r="W14" s="1">
        <v>49.4</v>
      </c>
      <c r="X14" s="1">
        <v>36.4</v>
      </c>
      <c r="Y14" s="1">
        <v>32</v>
      </c>
      <c r="Z14" s="1">
        <v>54.6</v>
      </c>
      <c r="AA14" s="1">
        <v>54.6</v>
      </c>
      <c r="AB14" s="1"/>
      <c r="AC14" s="1">
        <f t="shared" si="8"/>
        <v>34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41</v>
      </c>
      <c r="B15" s="1" t="s">
        <v>31</v>
      </c>
      <c r="C15" s="1">
        <v>41</v>
      </c>
      <c r="D15" s="1">
        <v>4</v>
      </c>
      <c r="E15" s="1">
        <v>18</v>
      </c>
      <c r="F15" s="1"/>
      <c r="G15" s="6">
        <v>0.15</v>
      </c>
      <c r="H15" s="1">
        <v>60</v>
      </c>
      <c r="I15" s="1"/>
      <c r="J15" s="1">
        <v>12</v>
      </c>
      <c r="K15" s="1">
        <f t="shared" si="2"/>
        <v>6</v>
      </c>
      <c r="L15" s="1"/>
      <c r="M15" s="1"/>
      <c r="N15" s="1">
        <v>190</v>
      </c>
      <c r="O15" s="1">
        <v>100</v>
      </c>
      <c r="P15" s="1">
        <f t="shared" si="3"/>
        <v>3.6</v>
      </c>
      <c r="Q15" s="5"/>
      <c r="R15" s="5">
        <f t="shared" si="5"/>
        <v>0</v>
      </c>
      <c r="S15" s="5"/>
      <c r="T15" s="22"/>
      <c r="U15" s="1">
        <f t="shared" si="6"/>
        <v>80.555555555555557</v>
      </c>
      <c r="V15" s="1">
        <f t="shared" si="7"/>
        <v>80.555555555555557</v>
      </c>
      <c r="W15" s="1">
        <v>33.799999999999997</v>
      </c>
      <c r="X15" s="1">
        <v>14.6</v>
      </c>
      <c r="Y15" s="1">
        <v>19.600000000000001</v>
      </c>
      <c r="Z15" s="1">
        <v>31.2</v>
      </c>
      <c r="AA15" s="1">
        <v>21.6</v>
      </c>
      <c r="AB15" s="1"/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42</v>
      </c>
      <c r="B16" s="1" t="s">
        <v>31</v>
      </c>
      <c r="C16" s="1">
        <v>114</v>
      </c>
      <c r="D16" s="1">
        <v>119</v>
      </c>
      <c r="E16" s="1">
        <v>130</v>
      </c>
      <c r="F16" s="1">
        <v>63</v>
      </c>
      <c r="G16" s="6">
        <v>0.15</v>
      </c>
      <c r="H16" s="1">
        <v>60</v>
      </c>
      <c r="I16" s="1"/>
      <c r="J16" s="1">
        <v>124</v>
      </c>
      <c r="K16" s="1">
        <f t="shared" si="2"/>
        <v>6</v>
      </c>
      <c r="L16" s="1"/>
      <c r="M16" s="1"/>
      <c r="N16" s="1">
        <v>186</v>
      </c>
      <c r="O16" s="1">
        <v>100</v>
      </c>
      <c r="P16" s="1">
        <f t="shared" si="3"/>
        <v>26</v>
      </c>
      <c r="Q16" s="5"/>
      <c r="R16" s="5">
        <f t="shared" si="5"/>
        <v>0</v>
      </c>
      <c r="S16" s="5"/>
      <c r="T16" s="22"/>
      <c r="U16" s="1">
        <f t="shared" si="6"/>
        <v>13.423076923076923</v>
      </c>
      <c r="V16" s="1">
        <f t="shared" si="7"/>
        <v>13.423076923076923</v>
      </c>
      <c r="W16" s="1">
        <v>36.4</v>
      </c>
      <c r="X16" s="1">
        <v>26.8</v>
      </c>
      <c r="Y16" s="1">
        <v>32.799999999999997</v>
      </c>
      <c r="Z16" s="1">
        <v>34.799999999999997</v>
      </c>
      <c r="AA16" s="1">
        <v>32.6</v>
      </c>
      <c r="AB16" s="1"/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31</v>
      </c>
      <c r="C17" s="1">
        <v>285</v>
      </c>
      <c r="D17" s="1"/>
      <c r="E17" s="1">
        <v>174</v>
      </c>
      <c r="F17" s="1">
        <v>68</v>
      </c>
      <c r="G17" s="6">
        <v>0.15</v>
      </c>
      <c r="H17" s="1">
        <v>60</v>
      </c>
      <c r="I17" s="1"/>
      <c r="J17" s="1">
        <v>162</v>
      </c>
      <c r="K17" s="1">
        <f t="shared" si="2"/>
        <v>12</v>
      </c>
      <c r="L17" s="1"/>
      <c r="M17" s="1"/>
      <c r="N17" s="1">
        <v>118</v>
      </c>
      <c r="O17" s="1">
        <v>100</v>
      </c>
      <c r="P17" s="1">
        <f t="shared" si="3"/>
        <v>34.799999999999997</v>
      </c>
      <c r="Q17" s="5">
        <f>ROUND(13*P17-O17-N17-F17,0)</f>
        <v>166</v>
      </c>
      <c r="R17" s="5">
        <f t="shared" si="5"/>
        <v>166</v>
      </c>
      <c r="S17" s="5"/>
      <c r="T17" s="22"/>
      <c r="U17" s="1">
        <f t="shared" si="6"/>
        <v>12.988505747126437</v>
      </c>
      <c r="V17" s="1">
        <f t="shared" si="7"/>
        <v>8.2183908045977017</v>
      </c>
      <c r="W17" s="1">
        <v>35.6</v>
      </c>
      <c r="X17" s="1">
        <v>28.8</v>
      </c>
      <c r="Y17" s="1">
        <v>44.4</v>
      </c>
      <c r="Z17" s="1">
        <v>35.200000000000003</v>
      </c>
      <c r="AA17" s="1">
        <v>38.4</v>
      </c>
      <c r="AB17" s="1"/>
      <c r="AC17" s="1">
        <f t="shared" si="8"/>
        <v>24.9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44</v>
      </c>
      <c r="B18" s="1" t="s">
        <v>33</v>
      </c>
      <c r="C18" s="1">
        <v>107.58</v>
      </c>
      <c r="D18" s="1">
        <v>5.53</v>
      </c>
      <c r="E18" s="1">
        <v>83.558999999999997</v>
      </c>
      <c r="F18" s="1"/>
      <c r="G18" s="6">
        <v>1</v>
      </c>
      <c r="H18" s="1">
        <v>60</v>
      </c>
      <c r="I18" s="1"/>
      <c r="J18" s="1">
        <v>87.980999999999995</v>
      </c>
      <c r="K18" s="1">
        <f t="shared" si="2"/>
        <v>-4.421999999999997</v>
      </c>
      <c r="L18" s="1"/>
      <c r="M18" s="1"/>
      <c r="N18" s="1">
        <v>113</v>
      </c>
      <c r="O18" s="1">
        <v>100</v>
      </c>
      <c r="P18" s="1">
        <f t="shared" si="3"/>
        <v>16.7118</v>
      </c>
      <c r="Q18" s="5"/>
      <c r="R18" s="5">
        <f t="shared" si="5"/>
        <v>0</v>
      </c>
      <c r="S18" s="5"/>
      <c r="T18" s="22"/>
      <c r="U18" s="1">
        <f t="shared" si="6"/>
        <v>12.74548522600797</v>
      </c>
      <c r="V18" s="1">
        <f t="shared" si="7"/>
        <v>12.74548522600797</v>
      </c>
      <c r="W18" s="1">
        <v>26.457599999999999</v>
      </c>
      <c r="X18" s="1">
        <v>10.188000000000001</v>
      </c>
      <c r="Y18" s="1">
        <v>11.039199999999999</v>
      </c>
      <c r="Z18" s="1">
        <v>17.329799999999999</v>
      </c>
      <c r="AA18" s="1">
        <v>30.290800000000001</v>
      </c>
      <c r="AB18" s="1"/>
      <c r="AC18" s="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45</v>
      </c>
      <c r="B19" s="1" t="s">
        <v>33</v>
      </c>
      <c r="C19" s="1">
        <v>29.478999999999999</v>
      </c>
      <c r="D19" s="1">
        <v>1.7999999999999999E-2</v>
      </c>
      <c r="E19" s="1">
        <v>11.83</v>
      </c>
      <c r="F19" s="1"/>
      <c r="G19" s="6">
        <v>1</v>
      </c>
      <c r="H19" s="1">
        <v>60</v>
      </c>
      <c r="I19" s="1"/>
      <c r="J19" s="1">
        <v>16.852</v>
      </c>
      <c r="K19" s="1">
        <f t="shared" si="2"/>
        <v>-5.0220000000000002</v>
      </c>
      <c r="L19" s="1"/>
      <c r="M19" s="1"/>
      <c r="N19" s="1">
        <v>155</v>
      </c>
      <c r="O19" s="1"/>
      <c r="P19" s="1">
        <f t="shared" si="3"/>
        <v>2.3660000000000001</v>
      </c>
      <c r="Q19" s="5"/>
      <c r="R19" s="5">
        <f t="shared" si="5"/>
        <v>0</v>
      </c>
      <c r="S19" s="5"/>
      <c r="T19" s="22"/>
      <c r="U19" s="1">
        <f t="shared" si="6"/>
        <v>65.51141166525781</v>
      </c>
      <c r="V19" s="1">
        <f t="shared" si="7"/>
        <v>65.51141166525781</v>
      </c>
      <c r="W19" s="1">
        <v>18.512799999999999</v>
      </c>
      <c r="X19" s="1">
        <v>5.1162000000000001</v>
      </c>
      <c r="Y19" s="1">
        <v>5.5048000000000004</v>
      </c>
      <c r="Z19" s="1">
        <v>3.9352</v>
      </c>
      <c r="AA19" s="1">
        <v>0</v>
      </c>
      <c r="AB19" s="1"/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46</v>
      </c>
      <c r="B20" s="1" t="s">
        <v>33</v>
      </c>
      <c r="C20" s="1">
        <v>147.25700000000001</v>
      </c>
      <c r="D20" s="1">
        <v>5.4989999999999997</v>
      </c>
      <c r="E20" s="1">
        <v>116.492</v>
      </c>
      <c r="F20" s="1"/>
      <c r="G20" s="6">
        <v>1</v>
      </c>
      <c r="H20" s="1">
        <v>45</v>
      </c>
      <c r="I20" s="1"/>
      <c r="J20" s="1">
        <v>116.149</v>
      </c>
      <c r="K20" s="1">
        <f t="shared" si="2"/>
        <v>0.34300000000000352</v>
      </c>
      <c r="L20" s="1"/>
      <c r="M20" s="1"/>
      <c r="N20" s="1">
        <v>174</v>
      </c>
      <c r="O20" s="1">
        <v>100</v>
      </c>
      <c r="P20" s="1">
        <f t="shared" si="3"/>
        <v>23.298400000000001</v>
      </c>
      <c r="Q20" s="5">
        <f t="shared" ref="Q20:Q25" si="10">ROUND(13*P20-O20-N20-F20,0)</f>
        <v>29</v>
      </c>
      <c r="R20" s="5">
        <f t="shared" si="5"/>
        <v>29</v>
      </c>
      <c r="S20" s="5"/>
      <c r="T20" s="22"/>
      <c r="U20" s="1">
        <f t="shared" si="6"/>
        <v>13.005184905401229</v>
      </c>
      <c r="V20" s="1">
        <f t="shared" si="7"/>
        <v>11.760464237887581</v>
      </c>
      <c r="W20" s="1">
        <v>32.103999999999999</v>
      </c>
      <c r="X20" s="1">
        <v>20.232199999999999</v>
      </c>
      <c r="Y20" s="1">
        <v>29.1478</v>
      </c>
      <c r="Z20" s="1">
        <v>28.491599999999998</v>
      </c>
      <c r="AA20" s="1">
        <v>27.827400000000001</v>
      </c>
      <c r="AB20" s="1"/>
      <c r="AC20" s="1">
        <f t="shared" si="8"/>
        <v>29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47</v>
      </c>
      <c r="B21" s="1" t="s">
        <v>33</v>
      </c>
      <c r="C21" s="1">
        <v>83.855999999999995</v>
      </c>
      <c r="D21" s="1">
        <v>114.866</v>
      </c>
      <c r="E21" s="1">
        <v>82.415999999999997</v>
      </c>
      <c r="F21" s="1">
        <v>102.565</v>
      </c>
      <c r="G21" s="6">
        <v>1</v>
      </c>
      <c r="H21" s="1">
        <v>60</v>
      </c>
      <c r="I21" s="1"/>
      <c r="J21" s="1">
        <v>75.989000000000004</v>
      </c>
      <c r="K21" s="1">
        <f t="shared" si="2"/>
        <v>6.4269999999999925</v>
      </c>
      <c r="L21" s="1"/>
      <c r="M21" s="1"/>
      <c r="N21" s="1">
        <v>0</v>
      </c>
      <c r="O21" s="1"/>
      <c r="P21" s="1">
        <f t="shared" si="3"/>
        <v>16.4832</v>
      </c>
      <c r="Q21" s="5">
        <f t="shared" si="10"/>
        <v>112</v>
      </c>
      <c r="R21" s="5">
        <f t="shared" si="5"/>
        <v>112</v>
      </c>
      <c r="S21" s="5"/>
      <c r="T21" s="22"/>
      <c r="U21" s="1">
        <f t="shared" si="6"/>
        <v>13.017193263443991</v>
      </c>
      <c r="V21" s="1">
        <f t="shared" si="7"/>
        <v>6.2223961366724909</v>
      </c>
      <c r="W21" s="1">
        <v>5.21</v>
      </c>
      <c r="X21" s="1">
        <v>13.663600000000001</v>
      </c>
      <c r="Y21" s="1">
        <v>12.24</v>
      </c>
      <c r="Z21" s="1">
        <v>6.8129999999999997</v>
      </c>
      <c r="AA21" s="1">
        <v>15.225</v>
      </c>
      <c r="AB21" s="1"/>
      <c r="AC21" s="1">
        <f t="shared" si="8"/>
        <v>112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48</v>
      </c>
      <c r="B22" s="1" t="s">
        <v>31</v>
      </c>
      <c r="C22" s="1">
        <v>252</v>
      </c>
      <c r="D22" s="1">
        <v>122</v>
      </c>
      <c r="E22" s="1">
        <v>244</v>
      </c>
      <c r="F22" s="1">
        <v>93</v>
      </c>
      <c r="G22" s="6">
        <v>0.25</v>
      </c>
      <c r="H22" s="1">
        <v>120</v>
      </c>
      <c r="I22" s="1"/>
      <c r="J22" s="1">
        <v>231</v>
      </c>
      <c r="K22" s="1">
        <f t="shared" si="2"/>
        <v>13</v>
      </c>
      <c r="L22" s="1"/>
      <c r="M22" s="1"/>
      <c r="N22" s="1">
        <v>191</v>
      </c>
      <c r="O22" s="1">
        <v>150</v>
      </c>
      <c r="P22" s="1">
        <f t="shared" si="3"/>
        <v>48.8</v>
      </c>
      <c r="Q22" s="5">
        <f t="shared" si="10"/>
        <v>200</v>
      </c>
      <c r="R22" s="5">
        <f t="shared" si="5"/>
        <v>200</v>
      </c>
      <c r="S22" s="5"/>
      <c r="T22" s="22" t="s">
        <v>124</v>
      </c>
      <c r="U22" s="1">
        <f t="shared" si="6"/>
        <v>12.991803278688526</v>
      </c>
      <c r="V22" s="1">
        <f t="shared" si="7"/>
        <v>8.8934426229508201</v>
      </c>
      <c r="W22" s="1">
        <v>49.6</v>
      </c>
      <c r="X22" s="1">
        <v>37.200000000000003</v>
      </c>
      <c r="Y22" s="1">
        <v>38.200000000000003</v>
      </c>
      <c r="Z22" s="1">
        <v>59</v>
      </c>
      <c r="AA22" s="1">
        <v>63.4</v>
      </c>
      <c r="AB22" s="1"/>
      <c r="AC22" s="1">
        <f t="shared" si="8"/>
        <v>50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49</v>
      </c>
      <c r="B23" s="1" t="s">
        <v>33</v>
      </c>
      <c r="C23" s="1">
        <v>315.19099999999997</v>
      </c>
      <c r="D23" s="1">
        <v>3.258</v>
      </c>
      <c r="E23" s="1">
        <v>195.38</v>
      </c>
      <c r="F23" s="1">
        <v>84.87</v>
      </c>
      <c r="G23" s="6">
        <v>1</v>
      </c>
      <c r="H23" s="1">
        <v>45</v>
      </c>
      <c r="I23" s="1"/>
      <c r="J23" s="1">
        <v>191.48500000000001</v>
      </c>
      <c r="K23" s="1">
        <f t="shared" si="2"/>
        <v>3.8949999999999818</v>
      </c>
      <c r="L23" s="1"/>
      <c r="M23" s="1"/>
      <c r="N23" s="1">
        <v>184</v>
      </c>
      <c r="O23" s="1"/>
      <c r="P23" s="1">
        <f t="shared" si="3"/>
        <v>39.076000000000001</v>
      </c>
      <c r="Q23" s="5">
        <f t="shared" si="10"/>
        <v>239</v>
      </c>
      <c r="R23" s="5">
        <f t="shared" si="5"/>
        <v>239</v>
      </c>
      <c r="S23" s="5"/>
      <c r="T23" s="22" t="s">
        <v>124</v>
      </c>
      <c r="U23" s="1">
        <f t="shared" si="6"/>
        <v>12.996980243627803</v>
      </c>
      <c r="V23" s="1">
        <f t="shared" si="7"/>
        <v>6.8806940321424914</v>
      </c>
      <c r="W23" s="1">
        <v>35.494</v>
      </c>
      <c r="X23" s="1">
        <v>8.8643999999999998</v>
      </c>
      <c r="Y23" s="1">
        <v>38.688600000000001</v>
      </c>
      <c r="Z23" s="1">
        <v>32.397000000000013</v>
      </c>
      <c r="AA23" s="1">
        <v>27.669599999999999</v>
      </c>
      <c r="AB23" s="1"/>
      <c r="AC23" s="1">
        <f t="shared" si="8"/>
        <v>239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50</v>
      </c>
      <c r="B24" s="1" t="s">
        <v>31</v>
      </c>
      <c r="C24" s="1">
        <v>234</v>
      </c>
      <c r="D24" s="1">
        <v>96</v>
      </c>
      <c r="E24" s="1">
        <v>195</v>
      </c>
      <c r="F24" s="1">
        <v>106</v>
      </c>
      <c r="G24" s="6">
        <v>0.25</v>
      </c>
      <c r="H24" s="1">
        <v>120</v>
      </c>
      <c r="I24" s="1"/>
      <c r="J24" s="1">
        <v>184</v>
      </c>
      <c r="K24" s="1">
        <f t="shared" si="2"/>
        <v>11</v>
      </c>
      <c r="L24" s="1"/>
      <c r="M24" s="1"/>
      <c r="N24" s="1">
        <v>150</v>
      </c>
      <c r="O24" s="1">
        <v>150</v>
      </c>
      <c r="P24" s="1">
        <f t="shared" si="3"/>
        <v>39</v>
      </c>
      <c r="Q24" s="5">
        <f t="shared" si="10"/>
        <v>101</v>
      </c>
      <c r="R24" s="5">
        <f t="shared" si="5"/>
        <v>101</v>
      </c>
      <c r="S24" s="5"/>
      <c r="T24" s="22"/>
      <c r="U24" s="1">
        <f t="shared" si="6"/>
        <v>13</v>
      </c>
      <c r="V24" s="1">
        <f t="shared" si="7"/>
        <v>10.410256410256411</v>
      </c>
      <c r="W24" s="1">
        <v>46</v>
      </c>
      <c r="X24" s="1">
        <v>36.799999999999997</v>
      </c>
      <c r="Y24" s="1">
        <v>47.6</v>
      </c>
      <c r="Z24" s="1">
        <v>23.2</v>
      </c>
      <c r="AA24" s="1">
        <v>57.6</v>
      </c>
      <c r="AB24" s="1"/>
      <c r="AC24" s="1">
        <f t="shared" si="8"/>
        <v>25.25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51</v>
      </c>
      <c r="B25" s="1" t="s">
        <v>33</v>
      </c>
      <c r="C25" s="1">
        <v>28.725999999999999</v>
      </c>
      <c r="D25" s="1">
        <v>0.39</v>
      </c>
      <c r="E25" s="1">
        <v>20.239000000000001</v>
      </c>
      <c r="F25" s="1">
        <v>4.1509999999999998</v>
      </c>
      <c r="G25" s="6">
        <v>1</v>
      </c>
      <c r="H25" s="1">
        <v>120</v>
      </c>
      <c r="I25" s="1"/>
      <c r="J25" s="1">
        <v>20.648</v>
      </c>
      <c r="K25" s="1">
        <f t="shared" si="2"/>
        <v>-0.40899999999999892</v>
      </c>
      <c r="L25" s="1"/>
      <c r="M25" s="1"/>
      <c r="N25" s="1">
        <v>36</v>
      </c>
      <c r="O25" s="1"/>
      <c r="P25" s="1">
        <f t="shared" si="3"/>
        <v>4.0478000000000005</v>
      </c>
      <c r="Q25" s="5">
        <f t="shared" si="10"/>
        <v>12</v>
      </c>
      <c r="R25" s="5">
        <f t="shared" si="5"/>
        <v>12</v>
      </c>
      <c r="S25" s="5"/>
      <c r="T25" s="22"/>
      <c r="U25" s="1">
        <f t="shared" si="6"/>
        <v>12.883788724739363</v>
      </c>
      <c r="V25" s="1">
        <f t="shared" si="7"/>
        <v>9.9192153762537654</v>
      </c>
      <c r="W25" s="1">
        <v>5.0338000000000003</v>
      </c>
      <c r="X25" s="1">
        <v>1.6616</v>
      </c>
      <c r="Y25" s="1">
        <v>2.7984</v>
      </c>
      <c r="Z25" s="1">
        <v>2.8553999999999999</v>
      </c>
      <c r="AA25" s="1">
        <v>5.5246000000000004</v>
      </c>
      <c r="AB25" s="1"/>
      <c r="AC25" s="1">
        <f t="shared" si="8"/>
        <v>12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52</v>
      </c>
      <c r="B26" s="1" t="s">
        <v>31</v>
      </c>
      <c r="C26" s="1">
        <v>296</v>
      </c>
      <c r="D26" s="1"/>
      <c r="E26" s="1">
        <v>168</v>
      </c>
      <c r="F26" s="1">
        <v>77</v>
      </c>
      <c r="G26" s="6">
        <v>0.4</v>
      </c>
      <c r="H26" s="1">
        <v>45</v>
      </c>
      <c r="I26" s="1"/>
      <c r="J26" s="1">
        <v>167</v>
      </c>
      <c r="K26" s="1">
        <f t="shared" si="2"/>
        <v>1</v>
      </c>
      <c r="L26" s="1"/>
      <c r="M26" s="1"/>
      <c r="N26" s="1">
        <v>0</v>
      </c>
      <c r="O26" s="1"/>
      <c r="P26" s="1">
        <f t="shared" si="3"/>
        <v>33.6</v>
      </c>
      <c r="Q26" s="5">
        <f>ROUND(11*P26-O26-N26-F26,0)</f>
        <v>293</v>
      </c>
      <c r="R26" s="5">
        <f t="shared" si="5"/>
        <v>293</v>
      </c>
      <c r="S26" s="5"/>
      <c r="T26" s="22"/>
      <c r="U26" s="1">
        <f t="shared" si="6"/>
        <v>11.011904761904761</v>
      </c>
      <c r="V26" s="1">
        <f t="shared" si="7"/>
        <v>2.2916666666666665</v>
      </c>
      <c r="W26" s="1">
        <v>9.8000000000000007</v>
      </c>
      <c r="X26" s="1">
        <v>3.2</v>
      </c>
      <c r="Y26" s="1">
        <v>38.6</v>
      </c>
      <c r="Z26" s="1">
        <v>8.1999999999999993</v>
      </c>
      <c r="AA26" s="1">
        <v>14.4</v>
      </c>
      <c r="AB26" s="1"/>
      <c r="AC26" s="1">
        <f t="shared" si="8"/>
        <v>117.2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53</v>
      </c>
      <c r="B27" s="1" t="s">
        <v>33</v>
      </c>
      <c r="C27" s="1">
        <v>175.84800000000001</v>
      </c>
      <c r="D27" s="1">
        <v>125.60599999999999</v>
      </c>
      <c r="E27" s="1">
        <v>235.059</v>
      </c>
      <c r="F27" s="1">
        <v>25.632000000000001</v>
      </c>
      <c r="G27" s="6">
        <v>1</v>
      </c>
      <c r="H27" s="1">
        <v>60</v>
      </c>
      <c r="I27" s="1"/>
      <c r="J27" s="1">
        <v>224.535</v>
      </c>
      <c r="K27" s="1">
        <f t="shared" si="2"/>
        <v>10.524000000000001</v>
      </c>
      <c r="L27" s="1"/>
      <c r="M27" s="1"/>
      <c r="N27" s="1">
        <v>100</v>
      </c>
      <c r="O27" s="1">
        <v>150</v>
      </c>
      <c r="P27" s="1">
        <f t="shared" si="3"/>
        <v>47.011800000000001</v>
      </c>
      <c r="Q27" s="5">
        <f>ROUND(13*P27-O27-N27-F27,0)</f>
        <v>336</v>
      </c>
      <c r="R27" s="29">
        <f t="shared" si="5"/>
        <v>336</v>
      </c>
      <c r="S27" s="5"/>
      <c r="T27" s="22"/>
      <c r="U27" s="1">
        <f t="shared" si="6"/>
        <v>13.010180422787471</v>
      </c>
      <c r="V27" s="1">
        <f t="shared" si="7"/>
        <v>5.8630386413623814</v>
      </c>
      <c r="W27" s="1">
        <v>39.256999999999998</v>
      </c>
      <c r="X27" s="1">
        <v>29.9724</v>
      </c>
      <c r="Y27" s="1">
        <v>35.6524</v>
      </c>
      <c r="Z27" s="1">
        <v>34.454000000000001</v>
      </c>
      <c r="AA27" s="1">
        <v>37.232799999999997</v>
      </c>
      <c r="AB27" s="1"/>
      <c r="AC27" s="1">
        <f t="shared" si="8"/>
        <v>336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54</v>
      </c>
      <c r="B28" s="1" t="s">
        <v>31</v>
      </c>
      <c r="C28" s="1"/>
      <c r="D28" s="1"/>
      <c r="E28" s="1"/>
      <c r="F28" s="1"/>
      <c r="G28" s="6">
        <v>0.4</v>
      </c>
      <c r="H28" s="1" t="e">
        <v>#N/A</v>
      </c>
      <c r="I28" s="1"/>
      <c r="J28" s="1"/>
      <c r="K28" s="1">
        <f t="shared" si="2"/>
        <v>0</v>
      </c>
      <c r="L28" s="1"/>
      <c r="M28" s="1"/>
      <c r="N28" s="1">
        <v>200</v>
      </c>
      <c r="O28" s="1"/>
      <c r="P28" s="1">
        <f t="shared" si="3"/>
        <v>0</v>
      </c>
      <c r="Q28" s="5"/>
      <c r="R28" s="5">
        <f t="shared" si="5"/>
        <v>0</v>
      </c>
      <c r="S28" s="5"/>
      <c r="T28" s="22"/>
      <c r="U28" s="1" t="e">
        <f t="shared" si="6"/>
        <v>#DIV/0!</v>
      </c>
      <c r="V28" s="1" t="e">
        <f t="shared" si="7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1" t="s">
        <v>118</v>
      </c>
      <c r="AC28" s="1">
        <f t="shared" si="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55</v>
      </c>
      <c r="B29" s="1" t="s">
        <v>33</v>
      </c>
      <c r="C29" s="1"/>
      <c r="D29" s="1"/>
      <c r="E29" s="1"/>
      <c r="F29" s="1"/>
      <c r="G29" s="6">
        <v>1</v>
      </c>
      <c r="H29" s="1" t="e">
        <v>#N/A</v>
      </c>
      <c r="I29" s="1"/>
      <c r="J29" s="1"/>
      <c r="K29" s="1">
        <f t="shared" si="2"/>
        <v>0</v>
      </c>
      <c r="L29" s="1"/>
      <c r="M29" s="1"/>
      <c r="N29" s="1">
        <v>150</v>
      </c>
      <c r="O29" s="1">
        <v>200</v>
      </c>
      <c r="P29" s="1">
        <f t="shared" si="3"/>
        <v>0</v>
      </c>
      <c r="Q29" s="5"/>
      <c r="R29" s="5">
        <f t="shared" si="5"/>
        <v>0</v>
      </c>
      <c r="S29" s="5"/>
      <c r="T29" s="22"/>
      <c r="U29" s="1" t="e">
        <f t="shared" si="6"/>
        <v>#DIV/0!</v>
      </c>
      <c r="V29" s="1" t="e">
        <f t="shared" si="7"/>
        <v>#DIV/0!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1" t="s">
        <v>118</v>
      </c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56</v>
      </c>
      <c r="B30" s="1" t="s">
        <v>33</v>
      </c>
      <c r="C30" s="1">
        <v>173.554</v>
      </c>
      <c r="D30" s="1"/>
      <c r="E30" s="1">
        <v>19.986000000000001</v>
      </c>
      <c r="F30" s="1">
        <v>151.85599999999999</v>
      </c>
      <c r="G30" s="6">
        <v>1</v>
      </c>
      <c r="H30" s="1">
        <v>60</v>
      </c>
      <c r="I30" s="1"/>
      <c r="J30" s="1">
        <v>19.327999999999999</v>
      </c>
      <c r="K30" s="1">
        <f t="shared" si="2"/>
        <v>0.65800000000000125</v>
      </c>
      <c r="L30" s="1"/>
      <c r="M30" s="1"/>
      <c r="N30" s="1">
        <v>0</v>
      </c>
      <c r="O30" s="1"/>
      <c r="P30" s="1">
        <f t="shared" si="3"/>
        <v>3.9972000000000003</v>
      </c>
      <c r="Q30" s="5"/>
      <c r="R30" s="5">
        <f t="shared" si="5"/>
        <v>0</v>
      </c>
      <c r="S30" s="5"/>
      <c r="T30" s="22"/>
      <c r="U30" s="1">
        <f t="shared" si="6"/>
        <v>37.990593415390769</v>
      </c>
      <c r="V30" s="1">
        <f t="shared" si="7"/>
        <v>37.990593415390769</v>
      </c>
      <c r="W30" s="1">
        <v>3.4723999999999999</v>
      </c>
      <c r="X30" s="1">
        <v>2.7183999999999999</v>
      </c>
      <c r="Y30" s="1">
        <v>-3.2238000000000002</v>
      </c>
      <c r="Z30" s="1">
        <v>47.440800000000003</v>
      </c>
      <c r="AA30" s="1">
        <v>10.290800000000001</v>
      </c>
      <c r="AB30" s="16" t="s">
        <v>57</v>
      </c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58</v>
      </c>
      <c r="B31" s="12" t="s">
        <v>33</v>
      </c>
      <c r="C31" s="12">
        <v>39.591999999999999</v>
      </c>
      <c r="D31" s="12">
        <v>1.7929999999999999</v>
      </c>
      <c r="E31" s="12">
        <v>24.143999999999998</v>
      </c>
      <c r="F31" s="12">
        <v>13.186</v>
      </c>
      <c r="G31" s="13">
        <v>0</v>
      </c>
      <c r="H31" s="12">
        <v>60</v>
      </c>
      <c r="I31" s="12"/>
      <c r="J31" s="12">
        <v>24.143999999999998</v>
      </c>
      <c r="K31" s="12">
        <f t="shared" si="2"/>
        <v>0</v>
      </c>
      <c r="L31" s="12"/>
      <c r="M31" s="12"/>
      <c r="N31" s="12"/>
      <c r="O31" s="12"/>
      <c r="P31" s="12">
        <f t="shared" si="3"/>
        <v>4.8287999999999993</v>
      </c>
      <c r="Q31" s="14"/>
      <c r="R31" s="14"/>
      <c r="S31" s="14"/>
      <c r="T31" s="24"/>
      <c r="U31" s="12">
        <f t="shared" ref="U31:U58" si="11">(F31+N31+O31+Q31)/P31</f>
        <v>2.7306991385023198</v>
      </c>
      <c r="V31" s="12">
        <f t="shared" si="7"/>
        <v>2.7306991385023198</v>
      </c>
      <c r="W31" s="12">
        <v>4.0430000000000001</v>
      </c>
      <c r="X31" s="12">
        <v>0.81199999999999994</v>
      </c>
      <c r="Y31" s="12">
        <v>1.6220000000000001</v>
      </c>
      <c r="Z31" s="12">
        <v>7.1400000000000006</v>
      </c>
      <c r="AA31" s="12">
        <v>6.6501999999999999</v>
      </c>
      <c r="AB31" s="12" t="s">
        <v>59</v>
      </c>
      <c r="AC31" s="12">
        <f t="shared" ref="AC31:AC37" si="12">Q31*G31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60</v>
      </c>
      <c r="B32" s="12" t="s">
        <v>31</v>
      </c>
      <c r="C32" s="12">
        <v>335</v>
      </c>
      <c r="D32" s="12"/>
      <c r="E32" s="12">
        <v>246</v>
      </c>
      <c r="F32" s="12">
        <v>10</v>
      </c>
      <c r="G32" s="13">
        <v>0</v>
      </c>
      <c r="H32" s="12">
        <v>45</v>
      </c>
      <c r="I32" s="12"/>
      <c r="J32" s="12">
        <v>257</v>
      </c>
      <c r="K32" s="12">
        <f t="shared" si="2"/>
        <v>-11</v>
      </c>
      <c r="L32" s="12"/>
      <c r="M32" s="12"/>
      <c r="N32" s="12"/>
      <c r="O32" s="12"/>
      <c r="P32" s="12">
        <f t="shared" si="3"/>
        <v>49.2</v>
      </c>
      <c r="Q32" s="14"/>
      <c r="R32" s="14"/>
      <c r="S32" s="14"/>
      <c r="T32" s="24"/>
      <c r="U32" s="12">
        <f t="shared" si="11"/>
        <v>0.2032520325203252</v>
      </c>
      <c r="V32" s="12">
        <f t="shared" si="7"/>
        <v>0.2032520325203252</v>
      </c>
      <c r="W32" s="12">
        <v>86</v>
      </c>
      <c r="X32" s="12">
        <v>75.2</v>
      </c>
      <c r="Y32" s="12">
        <v>40.6</v>
      </c>
      <c r="Z32" s="12">
        <v>85.2</v>
      </c>
      <c r="AA32" s="12">
        <v>73</v>
      </c>
      <c r="AB32" s="12" t="s">
        <v>61</v>
      </c>
      <c r="AC32" s="12">
        <f t="shared" si="12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62</v>
      </c>
      <c r="B33" s="12" t="s">
        <v>33</v>
      </c>
      <c r="C33" s="12">
        <v>143.46100000000001</v>
      </c>
      <c r="D33" s="12">
        <v>1.921</v>
      </c>
      <c r="E33" s="12">
        <v>69.771000000000001</v>
      </c>
      <c r="F33" s="12"/>
      <c r="G33" s="13">
        <v>0</v>
      </c>
      <c r="H33" s="12">
        <v>45</v>
      </c>
      <c r="I33" s="12"/>
      <c r="J33" s="12">
        <v>102.193</v>
      </c>
      <c r="K33" s="12">
        <f t="shared" si="2"/>
        <v>-32.421999999999997</v>
      </c>
      <c r="L33" s="12"/>
      <c r="M33" s="12"/>
      <c r="N33" s="12"/>
      <c r="O33" s="12"/>
      <c r="P33" s="12">
        <f t="shared" si="3"/>
        <v>13.9542</v>
      </c>
      <c r="Q33" s="14"/>
      <c r="R33" s="14"/>
      <c r="S33" s="14"/>
      <c r="T33" s="24"/>
      <c r="U33" s="12">
        <f t="shared" si="11"/>
        <v>0</v>
      </c>
      <c r="V33" s="12">
        <f t="shared" si="7"/>
        <v>0</v>
      </c>
      <c r="W33" s="12">
        <v>18.753399999999999</v>
      </c>
      <c r="X33" s="12">
        <v>44.965400000000002</v>
      </c>
      <c r="Y33" s="12">
        <v>29.1556</v>
      </c>
      <c r="Z33" s="12">
        <v>19.807600000000001</v>
      </c>
      <c r="AA33" s="12">
        <v>41.353400000000001</v>
      </c>
      <c r="AB33" s="12" t="s">
        <v>61</v>
      </c>
      <c r="AC33" s="12">
        <f t="shared" si="12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33</v>
      </c>
      <c r="C34" s="1">
        <v>30</v>
      </c>
      <c r="D34" s="1">
        <v>417.23700000000002</v>
      </c>
      <c r="E34" s="17">
        <f>129.894+E81</f>
        <v>140.71100000000001</v>
      </c>
      <c r="F34" s="17">
        <f>104.883+F81</f>
        <v>203.82999999999998</v>
      </c>
      <c r="G34" s="6">
        <v>1</v>
      </c>
      <c r="H34" s="1">
        <v>45</v>
      </c>
      <c r="I34" s="1"/>
      <c r="J34" s="1">
        <v>127.214</v>
      </c>
      <c r="K34" s="1">
        <f t="shared" si="2"/>
        <v>13.497000000000014</v>
      </c>
      <c r="L34" s="1"/>
      <c r="M34" s="1"/>
      <c r="N34" s="1">
        <v>0</v>
      </c>
      <c r="O34" s="1"/>
      <c r="P34" s="1">
        <f t="shared" si="3"/>
        <v>28.142200000000003</v>
      </c>
      <c r="Q34" s="5">
        <f t="shared" ref="Q34:Q36" si="13">ROUND(13*P34-O34-N34-F34,0)</f>
        <v>162</v>
      </c>
      <c r="R34" s="5">
        <f t="shared" ref="R34:R36" si="14">Q34</f>
        <v>162</v>
      </c>
      <c r="S34" s="5"/>
      <c r="T34" s="27" t="s">
        <v>123</v>
      </c>
      <c r="U34" s="1">
        <f t="shared" ref="U34:U36" si="15">(F34+N34+O34+R34)/P34</f>
        <v>12.999339070861552</v>
      </c>
      <c r="V34" s="1">
        <f t="shared" si="7"/>
        <v>7.2428594779370474</v>
      </c>
      <c r="W34" s="1">
        <v>19.357800000000001</v>
      </c>
      <c r="X34" s="1">
        <v>28.138999999999999</v>
      </c>
      <c r="Y34" s="1">
        <v>15.0284</v>
      </c>
      <c r="Z34" s="1">
        <v>25.415199999999999</v>
      </c>
      <c r="AA34" s="1">
        <v>26.555399999999999</v>
      </c>
      <c r="AB34" s="1"/>
      <c r="AC34" s="1">
        <f t="shared" ref="AC34:AC36" si="16">R34*G34</f>
        <v>162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64</v>
      </c>
      <c r="B35" s="1" t="s">
        <v>33</v>
      </c>
      <c r="C35" s="1">
        <v>68.320999999999998</v>
      </c>
      <c r="D35" s="1">
        <v>202.32400000000001</v>
      </c>
      <c r="E35" s="1">
        <v>224.82300000000001</v>
      </c>
      <c r="F35" s="1"/>
      <c r="G35" s="6">
        <v>1</v>
      </c>
      <c r="H35" s="1">
        <v>45</v>
      </c>
      <c r="I35" s="1"/>
      <c r="J35" s="1">
        <v>216.09800000000001</v>
      </c>
      <c r="K35" s="1">
        <f t="shared" si="2"/>
        <v>8.7249999999999943</v>
      </c>
      <c r="L35" s="1"/>
      <c r="M35" s="1"/>
      <c r="N35" s="1">
        <v>296</v>
      </c>
      <c r="O35" s="1">
        <v>250</v>
      </c>
      <c r="P35" s="1">
        <f t="shared" si="3"/>
        <v>44.964600000000004</v>
      </c>
      <c r="Q35" s="5">
        <f t="shared" si="13"/>
        <v>39</v>
      </c>
      <c r="R35" s="5">
        <f t="shared" si="14"/>
        <v>39</v>
      </c>
      <c r="S35" s="5"/>
      <c r="T35" s="22"/>
      <c r="U35" s="1">
        <f t="shared" si="15"/>
        <v>13.010234717978141</v>
      </c>
      <c r="V35" s="1">
        <f t="shared" si="7"/>
        <v>12.142885736779599</v>
      </c>
      <c r="W35" s="1">
        <v>61.570799999999998</v>
      </c>
      <c r="X35" s="1">
        <v>33.614999999999988</v>
      </c>
      <c r="Y35" s="1">
        <v>37.692799999999998</v>
      </c>
      <c r="Z35" s="1">
        <v>47.175199999999997</v>
      </c>
      <c r="AA35" s="1">
        <v>37.218800000000002</v>
      </c>
      <c r="AB35" s="1"/>
      <c r="AC35" s="1">
        <f t="shared" si="16"/>
        <v>39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65</v>
      </c>
      <c r="B36" s="1" t="s">
        <v>31</v>
      </c>
      <c r="C36" s="1">
        <v>2</v>
      </c>
      <c r="D36" s="1">
        <v>270</v>
      </c>
      <c r="E36" s="1">
        <v>148</v>
      </c>
      <c r="F36" s="1">
        <v>115</v>
      </c>
      <c r="G36" s="6">
        <v>0.36</v>
      </c>
      <c r="H36" s="1">
        <v>45</v>
      </c>
      <c r="I36" s="1"/>
      <c r="J36" s="1">
        <v>148</v>
      </c>
      <c r="K36" s="1">
        <f t="shared" si="2"/>
        <v>0</v>
      </c>
      <c r="L36" s="1"/>
      <c r="M36" s="1"/>
      <c r="N36" s="1">
        <v>26</v>
      </c>
      <c r="O36" s="1"/>
      <c r="P36" s="1">
        <f t="shared" si="3"/>
        <v>29.6</v>
      </c>
      <c r="Q36" s="5">
        <f t="shared" si="13"/>
        <v>244</v>
      </c>
      <c r="R36" s="5">
        <f t="shared" si="14"/>
        <v>244</v>
      </c>
      <c r="S36" s="5"/>
      <c r="T36" s="22"/>
      <c r="U36" s="1">
        <f t="shared" si="15"/>
        <v>13.006756756756756</v>
      </c>
      <c r="V36" s="1">
        <f t="shared" si="7"/>
        <v>4.7635135135135132</v>
      </c>
      <c r="W36" s="1">
        <v>22.2</v>
      </c>
      <c r="X36" s="1">
        <v>28.8</v>
      </c>
      <c r="Y36" s="1">
        <v>19</v>
      </c>
      <c r="Z36" s="1">
        <v>18</v>
      </c>
      <c r="AA36" s="1">
        <v>38</v>
      </c>
      <c r="AB36" s="1"/>
      <c r="AC36" s="1">
        <f t="shared" si="16"/>
        <v>87.84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66</v>
      </c>
      <c r="B37" s="12" t="s">
        <v>33</v>
      </c>
      <c r="C37" s="12">
        <v>116.89700000000001</v>
      </c>
      <c r="D37" s="12">
        <v>4.0750000000000002</v>
      </c>
      <c r="E37" s="12">
        <v>92.403000000000006</v>
      </c>
      <c r="F37" s="12">
        <v>4.101</v>
      </c>
      <c r="G37" s="13">
        <v>0</v>
      </c>
      <c r="H37" s="12">
        <v>60</v>
      </c>
      <c r="I37" s="12"/>
      <c r="J37" s="12">
        <v>82.195999999999998</v>
      </c>
      <c r="K37" s="12">
        <f t="shared" si="2"/>
        <v>10.207000000000008</v>
      </c>
      <c r="L37" s="12"/>
      <c r="M37" s="12"/>
      <c r="N37" s="12"/>
      <c r="O37" s="12"/>
      <c r="P37" s="12">
        <f t="shared" si="3"/>
        <v>18.480600000000003</v>
      </c>
      <c r="Q37" s="14"/>
      <c r="R37" s="14"/>
      <c r="S37" s="14"/>
      <c r="T37" s="24"/>
      <c r="U37" s="12">
        <f t="shared" si="11"/>
        <v>0.22190837959806498</v>
      </c>
      <c r="V37" s="12">
        <f t="shared" si="7"/>
        <v>0.22190837959806498</v>
      </c>
      <c r="W37" s="12">
        <v>24.619399999999999</v>
      </c>
      <c r="X37" s="12">
        <v>19.519600000000001</v>
      </c>
      <c r="Y37" s="12">
        <v>23.392800000000001</v>
      </c>
      <c r="Z37" s="12">
        <v>30.547799999999999</v>
      </c>
      <c r="AA37" s="12">
        <v>33.305399999999999</v>
      </c>
      <c r="AB37" s="12" t="s">
        <v>61</v>
      </c>
      <c r="AC37" s="12">
        <f t="shared" si="12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67</v>
      </c>
      <c r="B38" s="12" t="s">
        <v>31</v>
      </c>
      <c r="C38" s="12">
        <v>77</v>
      </c>
      <c r="D38" s="12"/>
      <c r="E38" s="12">
        <v>28</v>
      </c>
      <c r="F38" s="12">
        <v>43</v>
      </c>
      <c r="G38" s="13">
        <v>0</v>
      </c>
      <c r="H38" s="12" t="e">
        <v>#N/A</v>
      </c>
      <c r="I38" s="12"/>
      <c r="J38" s="12">
        <v>28</v>
      </c>
      <c r="K38" s="12">
        <f t="shared" ref="K38:K69" si="17">E38-J38</f>
        <v>0</v>
      </c>
      <c r="L38" s="12"/>
      <c r="M38" s="12"/>
      <c r="N38" s="12">
        <v>0</v>
      </c>
      <c r="O38" s="12"/>
      <c r="P38" s="12">
        <f t="shared" si="3"/>
        <v>5.6</v>
      </c>
      <c r="Q38" s="14"/>
      <c r="R38" s="14"/>
      <c r="S38" s="14"/>
      <c r="T38" s="24"/>
      <c r="U38" s="12">
        <f t="shared" si="11"/>
        <v>7.6785714285714288</v>
      </c>
      <c r="V38" s="12">
        <f t="shared" si="7"/>
        <v>7.6785714285714288</v>
      </c>
      <c r="W38" s="12">
        <v>-1.6</v>
      </c>
      <c r="X38" s="12">
        <v>4.4000000000000004</v>
      </c>
      <c r="Y38" s="12">
        <v>18.8</v>
      </c>
      <c r="Z38" s="12">
        <v>6.8</v>
      </c>
      <c r="AA38" s="12">
        <v>10.4</v>
      </c>
      <c r="AB38" s="12" t="s">
        <v>68</v>
      </c>
      <c r="AC38" s="12">
        <f t="shared" ref="AC38:AC58" si="18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69</v>
      </c>
      <c r="B39" s="1" t="s">
        <v>33</v>
      </c>
      <c r="C39" s="1">
        <v>19.951000000000001</v>
      </c>
      <c r="D39" s="1">
        <v>6.9290000000000003</v>
      </c>
      <c r="E39" s="1">
        <v>16.146999999999998</v>
      </c>
      <c r="F39" s="1">
        <v>4.0199999999999996</v>
      </c>
      <c r="G39" s="6">
        <v>1</v>
      </c>
      <c r="H39" s="1">
        <v>60</v>
      </c>
      <c r="I39" s="1"/>
      <c r="J39" s="1">
        <v>15.888999999999999</v>
      </c>
      <c r="K39" s="1">
        <f t="shared" si="17"/>
        <v>0.25799999999999912</v>
      </c>
      <c r="L39" s="1"/>
      <c r="M39" s="1"/>
      <c r="N39" s="1">
        <v>195</v>
      </c>
      <c r="O39" s="1"/>
      <c r="P39" s="1">
        <f t="shared" si="3"/>
        <v>3.2293999999999996</v>
      </c>
      <c r="Q39" s="5"/>
      <c r="R39" s="5">
        <f t="shared" ref="R39:R40" si="19">Q39</f>
        <v>0</v>
      </c>
      <c r="S39" s="5"/>
      <c r="T39" s="22"/>
      <c r="U39" s="1">
        <f t="shared" ref="U39:U40" si="20">(F39+N39+O39+R39)/P39</f>
        <v>61.62754691273922</v>
      </c>
      <c r="V39" s="1">
        <f t="shared" si="7"/>
        <v>61.62754691273922</v>
      </c>
      <c r="W39" s="1">
        <v>22.582799999999999</v>
      </c>
      <c r="X39" s="1">
        <v>8.0495999999999999</v>
      </c>
      <c r="Y39" s="1">
        <v>21.4786</v>
      </c>
      <c r="Z39" s="1">
        <v>20.8674</v>
      </c>
      <c r="AA39" s="1">
        <v>18.113800000000001</v>
      </c>
      <c r="AB39" s="1"/>
      <c r="AC39" s="1">
        <f t="shared" ref="AC39:AC40" si="21">R39*G39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70</v>
      </c>
      <c r="B40" s="1" t="s">
        <v>31</v>
      </c>
      <c r="C40" s="1">
        <v>16</v>
      </c>
      <c r="D40" s="1"/>
      <c r="E40" s="1">
        <v>12</v>
      </c>
      <c r="F40" s="1">
        <v>2</v>
      </c>
      <c r="G40" s="6">
        <v>0.09</v>
      </c>
      <c r="H40" s="1">
        <v>45</v>
      </c>
      <c r="I40" s="1"/>
      <c r="J40" s="1">
        <v>15</v>
      </c>
      <c r="K40" s="1">
        <f t="shared" si="17"/>
        <v>-3</v>
      </c>
      <c r="L40" s="1"/>
      <c r="M40" s="1"/>
      <c r="N40" s="1">
        <v>92</v>
      </c>
      <c r="O40" s="1"/>
      <c r="P40" s="1">
        <f t="shared" si="3"/>
        <v>2.4</v>
      </c>
      <c r="Q40" s="5"/>
      <c r="R40" s="5">
        <f t="shared" si="19"/>
        <v>0</v>
      </c>
      <c r="S40" s="5"/>
      <c r="T40" s="22"/>
      <c r="U40" s="1">
        <f t="shared" si="20"/>
        <v>39.166666666666671</v>
      </c>
      <c r="V40" s="1">
        <f t="shared" si="7"/>
        <v>39.166666666666671</v>
      </c>
      <c r="W40" s="1">
        <v>10.6</v>
      </c>
      <c r="X40" s="1">
        <v>1.8</v>
      </c>
      <c r="Y40" s="1">
        <v>2.2000000000000002</v>
      </c>
      <c r="Z40" s="1">
        <v>9</v>
      </c>
      <c r="AA40" s="1">
        <v>12.8</v>
      </c>
      <c r="AB40" s="1"/>
      <c r="AC40" s="1">
        <f t="shared" si="2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71</v>
      </c>
      <c r="B41" s="12" t="s">
        <v>31</v>
      </c>
      <c r="C41" s="12">
        <v>545</v>
      </c>
      <c r="D41" s="12"/>
      <c r="E41" s="12">
        <v>350</v>
      </c>
      <c r="F41" s="12">
        <v>121</v>
      </c>
      <c r="G41" s="13">
        <v>0</v>
      </c>
      <c r="H41" s="12">
        <v>45</v>
      </c>
      <c r="I41" s="12"/>
      <c r="J41" s="12">
        <v>342</v>
      </c>
      <c r="K41" s="12">
        <f t="shared" si="17"/>
        <v>8</v>
      </c>
      <c r="L41" s="12"/>
      <c r="M41" s="12"/>
      <c r="N41" s="12"/>
      <c r="O41" s="12"/>
      <c r="P41" s="12">
        <f t="shared" si="3"/>
        <v>70</v>
      </c>
      <c r="Q41" s="14"/>
      <c r="R41" s="14"/>
      <c r="S41" s="14"/>
      <c r="T41" s="24"/>
      <c r="U41" s="12">
        <f t="shared" si="11"/>
        <v>1.7285714285714286</v>
      </c>
      <c r="V41" s="12">
        <f t="shared" si="7"/>
        <v>1.7285714285714286</v>
      </c>
      <c r="W41" s="12">
        <v>16.8</v>
      </c>
      <c r="X41" s="12">
        <v>29</v>
      </c>
      <c r="Y41" s="12">
        <v>69.599999999999994</v>
      </c>
      <c r="Z41" s="12">
        <v>21.4</v>
      </c>
      <c r="AA41" s="12">
        <v>46.4</v>
      </c>
      <c r="AB41" s="12" t="s">
        <v>61</v>
      </c>
      <c r="AC41" s="12">
        <f t="shared" si="1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31</v>
      </c>
      <c r="C42" s="1">
        <v>448</v>
      </c>
      <c r="D42" s="1">
        <v>2</v>
      </c>
      <c r="E42" s="1">
        <v>212</v>
      </c>
      <c r="F42" s="1">
        <v>182</v>
      </c>
      <c r="G42" s="6">
        <v>0.3</v>
      </c>
      <c r="H42" s="1">
        <v>45</v>
      </c>
      <c r="I42" s="1"/>
      <c r="J42" s="1">
        <v>205</v>
      </c>
      <c r="K42" s="1">
        <f t="shared" si="17"/>
        <v>7</v>
      </c>
      <c r="L42" s="1"/>
      <c r="M42" s="1"/>
      <c r="N42" s="1">
        <v>0</v>
      </c>
      <c r="O42" s="1"/>
      <c r="P42" s="1">
        <f t="shared" si="3"/>
        <v>42.4</v>
      </c>
      <c r="Q42" s="5">
        <f>ROUND(13*P42-O42-N42-F42,0)</f>
        <v>369</v>
      </c>
      <c r="R42" s="5">
        <f t="shared" ref="R42:R48" si="22">Q42</f>
        <v>369</v>
      </c>
      <c r="S42" s="5"/>
      <c r="T42" s="22" t="s">
        <v>123</v>
      </c>
      <c r="U42" s="1">
        <f t="shared" ref="U42:U48" si="23">(F42+N42+O42+R42)/P42</f>
        <v>12.995283018867925</v>
      </c>
      <c r="V42" s="1">
        <f t="shared" si="7"/>
        <v>4.2924528301886795</v>
      </c>
      <c r="W42" s="1">
        <v>15</v>
      </c>
      <c r="X42" s="1">
        <v>23.2</v>
      </c>
      <c r="Y42" s="1">
        <v>55.6</v>
      </c>
      <c r="Z42" s="1">
        <v>19.8</v>
      </c>
      <c r="AA42" s="1">
        <v>32.200000000000003</v>
      </c>
      <c r="AB42" s="1"/>
      <c r="AC42" s="1">
        <f t="shared" ref="AC42:AC48" si="24">R42*G42</f>
        <v>110.7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73</v>
      </c>
      <c r="B43" s="1" t="s">
        <v>31</v>
      </c>
      <c r="C43" s="1">
        <v>33</v>
      </c>
      <c r="D43" s="1">
        <v>352</v>
      </c>
      <c r="E43" s="1">
        <v>188</v>
      </c>
      <c r="F43" s="1">
        <v>153</v>
      </c>
      <c r="G43" s="6">
        <v>0.27</v>
      </c>
      <c r="H43" s="1">
        <v>45</v>
      </c>
      <c r="I43" s="1"/>
      <c r="J43" s="1">
        <v>185</v>
      </c>
      <c r="K43" s="1">
        <f t="shared" si="17"/>
        <v>3</v>
      </c>
      <c r="L43" s="1"/>
      <c r="M43" s="1"/>
      <c r="N43" s="1">
        <v>204</v>
      </c>
      <c r="O43" s="1">
        <v>150</v>
      </c>
      <c r="P43" s="1">
        <f t="shared" si="3"/>
        <v>37.6</v>
      </c>
      <c r="Q43" s="5"/>
      <c r="R43" s="5">
        <f t="shared" si="22"/>
        <v>0</v>
      </c>
      <c r="S43" s="5"/>
      <c r="T43" s="22"/>
      <c r="U43" s="1">
        <f t="shared" si="23"/>
        <v>13.48404255319149</v>
      </c>
      <c r="V43" s="1">
        <f t="shared" si="7"/>
        <v>13.48404255319149</v>
      </c>
      <c r="W43" s="1">
        <v>52.2</v>
      </c>
      <c r="X43" s="1">
        <v>46</v>
      </c>
      <c r="Y43" s="1">
        <v>30</v>
      </c>
      <c r="Z43" s="1">
        <v>49.4</v>
      </c>
      <c r="AA43" s="1">
        <v>45</v>
      </c>
      <c r="AB43" s="1"/>
      <c r="AC43" s="1">
        <f t="shared" si="24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74</v>
      </c>
      <c r="B44" s="1" t="s">
        <v>33</v>
      </c>
      <c r="C44" s="1">
        <v>75.783000000000001</v>
      </c>
      <c r="D44" s="1"/>
      <c r="E44" s="1">
        <v>55.468000000000004</v>
      </c>
      <c r="F44" s="1">
        <v>10.984</v>
      </c>
      <c r="G44" s="6">
        <v>1</v>
      </c>
      <c r="H44" s="1">
        <v>45</v>
      </c>
      <c r="I44" s="1"/>
      <c r="J44" s="1">
        <v>51.825000000000003</v>
      </c>
      <c r="K44" s="1">
        <f t="shared" si="17"/>
        <v>3.6430000000000007</v>
      </c>
      <c r="L44" s="1"/>
      <c r="M44" s="1"/>
      <c r="N44" s="1">
        <v>148</v>
      </c>
      <c r="O44" s="1"/>
      <c r="P44" s="1">
        <f t="shared" si="3"/>
        <v>11.0936</v>
      </c>
      <c r="Q44" s="5"/>
      <c r="R44" s="5">
        <f t="shared" si="22"/>
        <v>0</v>
      </c>
      <c r="S44" s="5"/>
      <c r="T44" s="22"/>
      <c r="U44" s="1">
        <f t="shared" si="23"/>
        <v>14.331145885916204</v>
      </c>
      <c r="V44" s="1">
        <f t="shared" si="7"/>
        <v>14.331145885916204</v>
      </c>
      <c r="W44" s="1">
        <v>16.612400000000001</v>
      </c>
      <c r="X44" s="1">
        <v>3.8740000000000001</v>
      </c>
      <c r="Y44" s="1">
        <v>13.023199999999999</v>
      </c>
      <c r="Z44" s="1">
        <v>23.664400000000001</v>
      </c>
      <c r="AA44" s="1">
        <v>6.7538</v>
      </c>
      <c r="AB44" s="1"/>
      <c r="AC44" s="1">
        <f t="shared" si="24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33</v>
      </c>
      <c r="C45" s="1">
        <v>26.85</v>
      </c>
      <c r="D45" s="1">
        <v>197.499</v>
      </c>
      <c r="E45" s="1">
        <v>102.807</v>
      </c>
      <c r="F45" s="1">
        <v>105.736</v>
      </c>
      <c r="G45" s="6">
        <v>1</v>
      </c>
      <c r="H45" s="1">
        <v>45</v>
      </c>
      <c r="I45" s="1"/>
      <c r="J45" s="1">
        <v>98.923000000000002</v>
      </c>
      <c r="K45" s="1">
        <f t="shared" si="17"/>
        <v>3.8840000000000003</v>
      </c>
      <c r="L45" s="1"/>
      <c r="M45" s="1"/>
      <c r="N45" s="1">
        <v>0</v>
      </c>
      <c r="O45" s="1"/>
      <c r="P45" s="1">
        <f t="shared" si="3"/>
        <v>20.561399999999999</v>
      </c>
      <c r="Q45" s="5">
        <f t="shared" ref="Q45:Q48" si="25">ROUND(13*P45-O45-N45-F45,0)</f>
        <v>162</v>
      </c>
      <c r="R45" s="5">
        <f t="shared" si="22"/>
        <v>162</v>
      </c>
      <c r="S45" s="5"/>
      <c r="T45" s="27" t="s">
        <v>124</v>
      </c>
      <c r="U45" s="1">
        <f t="shared" si="23"/>
        <v>13.021292324452615</v>
      </c>
      <c r="V45" s="1">
        <f t="shared" si="7"/>
        <v>5.1424513894968245</v>
      </c>
      <c r="W45" s="1">
        <v>5.1104000000000003</v>
      </c>
      <c r="X45" s="1">
        <v>18.0426</v>
      </c>
      <c r="Y45" s="1">
        <v>9.8558000000000003</v>
      </c>
      <c r="Z45" s="1">
        <v>9.1209999999999987</v>
      </c>
      <c r="AA45" s="1">
        <v>16.1874</v>
      </c>
      <c r="AB45" s="1"/>
      <c r="AC45" s="1">
        <f t="shared" si="24"/>
        <v>162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31</v>
      </c>
      <c r="C46" s="1">
        <v>393</v>
      </c>
      <c r="D46" s="1">
        <v>240</v>
      </c>
      <c r="E46" s="1">
        <v>412</v>
      </c>
      <c r="F46" s="1">
        <v>115</v>
      </c>
      <c r="G46" s="6">
        <v>0.4</v>
      </c>
      <c r="H46" s="1">
        <v>60</v>
      </c>
      <c r="I46" s="1"/>
      <c r="J46" s="1">
        <v>397</v>
      </c>
      <c r="K46" s="1">
        <f t="shared" si="17"/>
        <v>15</v>
      </c>
      <c r="L46" s="1"/>
      <c r="M46" s="1"/>
      <c r="N46" s="1">
        <v>251</v>
      </c>
      <c r="O46" s="1">
        <v>250</v>
      </c>
      <c r="P46" s="1">
        <f t="shared" si="3"/>
        <v>82.4</v>
      </c>
      <c r="Q46" s="5">
        <f t="shared" si="25"/>
        <v>455</v>
      </c>
      <c r="R46" s="28">
        <f t="shared" si="22"/>
        <v>455</v>
      </c>
      <c r="S46" s="5"/>
      <c r="T46" s="22"/>
      <c r="U46" s="1">
        <f t="shared" si="23"/>
        <v>12.99757281553398</v>
      </c>
      <c r="V46" s="1">
        <f t="shared" si="7"/>
        <v>7.4757281553398052</v>
      </c>
      <c r="W46" s="1">
        <v>81</v>
      </c>
      <c r="X46" s="1">
        <v>63.8</v>
      </c>
      <c r="Y46" s="1">
        <v>57.6</v>
      </c>
      <c r="Z46" s="1">
        <v>93.2</v>
      </c>
      <c r="AA46" s="1">
        <v>81.599999999999994</v>
      </c>
      <c r="AB46" s="1" t="s">
        <v>127</v>
      </c>
      <c r="AC46" s="1">
        <f t="shared" si="24"/>
        <v>182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31</v>
      </c>
      <c r="C47" s="1">
        <v>230</v>
      </c>
      <c r="D47" s="1">
        <v>368</v>
      </c>
      <c r="E47" s="1">
        <v>362</v>
      </c>
      <c r="F47" s="1">
        <v>171</v>
      </c>
      <c r="G47" s="6">
        <v>0.4</v>
      </c>
      <c r="H47" s="1">
        <v>60</v>
      </c>
      <c r="I47" s="1"/>
      <c r="J47" s="1">
        <v>347</v>
      </c>
      <c r="K47" s="1">
        <f t="shared" si="17"/>
        <v>15</v>
      </c>
      <c r="L47" s="1"/>
      <c r="M47" s="1"/>
      <c r="N47" s="1">
        <v>222</v>
      </c>
      <c r="O47" s="1">
        <v>150</v>
      </c>
      <c r="P47" s="1">
        <f t="shared" si="3"/>
        <v>72.400000000000006</v>
      </c>
      <c r="Q47" s="5">
        <f t="shared" si="25"/>
        <v>398</v>
      </c>
      <c r="R47" s="28">
        <f t="shared" si="22"/>
        <v>398</v>
      </c>
      <c r="S47" s="5"/>
      <c r="T47" s="22"/>
      <c r="U47" s="1">
        <f t="shared" si="23"/>
        <v>12.997237569060772</v>
      </c>
      <c r="V47" s="1">
        <f t="shared" si="7"/>
        <v>7.4999999999999991</v>
      </c>
      <c r="W47" s="1">
        <v>69</v>
      </c>
      <c r="X47" s="1">
        <v>58</v>
      </c>
      <c r="Y47" s="1">
        <v>44</v>
      </c>
      <c r="Z47" s="1">
        <v>71</v>
      </c>
      <c r="AA47" s="1">
        <v>82</v>
      </c>
      <c r="AB47" s="1" t="s">
        <v>127</v>
      </c>
      <c r="AC47" s="1">
        <f t="shared" si="24"/>
        <v>159.20000000000002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31</v>
      </c>
      <c r="C48" s="1">
        <v>143</v>
      </c>
      <c r="D48" s="1">
        <v>592</v>
      </c>
      <c r="E48" s="1">
        <v>312</v>
      </c>
      <c r="F48" s="1">
        <v>319</v>
      </c>
      <c r="G48" s="6">
        <v>0.4</v>
      </c>
      <c r="H48" s="1">
        <v>60</v>
      </c>
      <c r="I48" s="1"/>
      <c r="J48" s="1">
        <v>307</v>
      </c>
      <c r="K48" s="1">
        <f t="shared" si="17"/>
        <v>5</v>
      </c>
      <c r="L48" s="1"/>
      <c r="M48" s="1"/>
      <c r="N48" s="1">
        <v>176</v>
      </c>
      <c r="O48" s="1">
        <v>150</v>
      </c>
      <c r="P48" s="1">
        <f t="shared" si="3"/>
        <v>62.4</v>
      </c>
      <c r="Q48" s="5">
        <f t="shared" si="25"/>
        <v>166</v>
      </c>
      <c r="R48" s="28">
        <f t="shared" si="22"/>
        <v>166</v>
      </c>
      <c r="S48" s="5"/>
      <c r="T48" s="22"/>
      <c r="U48" s="1">
        <f t="shared" si="23"/>
        <v>12.996794871794872</v>
      </c>
      <c r="V48" s="1">
        <f t="shared" si="7"/>
        <v>10.336538461538462</v>
      </c>
      <c r="W48" s="1">
        <v>74</v>
      </c>
      <c r="X48" s="1">
        <v>67.2</v>
      </c>
      <c r="Y48" s="1">
        <v>56.2</v>
      </c>
      <c r="Z48" s="1">
        <v>61.8</v>
      </c>
      <c r="AA48" s="1">
        <v>68</v>
      </c>
      <c r="AB48" s="1" t="s">
        <v>128</v>
      </c>
      <c r="AC48" s="1">
        <f t="shared" si="24"/>
        <v>66.400000000000006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2" t="s">
        <v>79</v>
      </c>
      <c r="B49" s="12" t="s">
        <v>33</v>
      </c>
      <c r="C49" s="12">
        <v>62.238999999999997</v>
      </c>
      <c r="D49" s="12">
        <v>0.751</v>
      </c>
      <c r="E49" s="12">
        <v>51.521000000000001</v>
      </c>
      <c r="F49" s="12">
        <v>1.6259999999999999</v>
      </c>
      <c r="G49" s="13">
        <v>0</v>
      </c>
      <c r="H49" s="12">
        <v>45</v>
      </c>
      <c r="I49" s="12"/>
      <c r="J49" s="12">
        <v>51.579000000000001</v>
      </c>
      <c r="K49" s="12">
        <f t="shared" si="17"/>
        <v>-5.7999999999999829E-2</v>
      </c>
      <c r="L49" s="12"/>
      <c r="M49" s="12"/>
      <c r="N49" s="12"/>
      <c r="O49" s="12"/>
      <c r="P49" s="12">
        <f t="shared" si="3"/>
        <v>10.3042</v>
      </c>
      <c r="Q49" s="14"/>
      <c r="R49" s="14"/>
      <c r="S49" s="14"/>
      <c r="T49" s="24"/>
      <c r="U49" s="12">
        <f t="shared" si="11"/>
        <v>0.15779973214805612</v>
      </c>
      <c r="V49" s="12">
        <f t="shared" si="7"/>
        <v>0.15779973214805612</v>
      </c>
      <c r="W49" s="12">
        <v>10.2606</v>
      </c>
      <c r="X49" s="12">
        <v>14.1088</v>
      </c>
      <c r="Y49" s="12">
        <v>5.0326000000000004</v>
      </c>
      <c r="Z49" s="12">
        <v>6.2157999999999998</v>
      </c>
      <c r="AA49" s="12">
        <v>24.290400000000002</v>
      </c>
      <c r="AB49" s="12" t="s">
        <v>61</v>
      </c>
      <c r="AC49" s="12">
        <f t="shared" si="1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31</v>
      </c>
      <c r="C50" s="1">
        <v>180</v>
      </c>
      <c r="D50" s="1">
        <v>222</v>
      </c>
      <c r="E50" s="1">
        <v>217</v>
      </c>
      <c r="F50" s="1">
        <v>131</v>
      </c>
      <c r="G50" s="6">
        <v>0.4</v>
      </c>
      <c r="H50" s="1">
        <v>45</v>
      </c>
      <c r="I50" s="1"/>
      <c r="J50" s="1">
        <v>210</v>
      </c>
      <c r="K50" s="1">
        <f t="shared" si="17"/>
        <v>7</v>
      </c>
      <c r="L50" s="1"/>
      <c r="M50" s="1"/>
      <c r="N50" s="1">
        <v>0</v>
      </c>
      <c r="O50" s="1"/>
      <c r="P50" s="1">
        <f t="shared" si="3"/>
        <v>43.4</v>
      </c>
      <c r="Q50" s="5">
        <f>ROUND(12*P50-O50-N50-F50,0)</f>
        <v>390</v>
      </c>
      <c r="R50" s="5">
        <f t="shared" ref="R50:R51" si="26">Q50</f>
        <v>390</v>
      </c>
      <c r="S50" s="5"/>
      <c r="T50" s="22"/>
      <c r="U50" s="1">
        <f t="shared" ref="U50:U51" si="27">(F50+N50+O50+R50)/P50</f>
        <v>12.004608294930875</v>
      </c>
      <c r="V50" s="1">
        <f t="shared" si="7"/>
        <v>3.0184331797235022</v>
      </c>
      <c r="W50" s="1">
        <v>12.2</v>
      </c>
      <c r="X50" s="1">
        <v>31.2</v>
      </c>
      <c r="Y50" s="1">
        <v>25.8</v>
      </c>
      <c r="Z50" s="1">
        <v>0.4</v>
      </c>
      <c r="AA50" s="1">
        <v>31.6</v>
      </c>
      <c r="AB50" s="1"/>
      <c r="AC50" s="1">
        <f t="shared" ref="AC50:AC51" si="28">R50*G50</f>
        <v>156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33</v>
      </c>
      <c r="C51" s="1">
        <v>247.22499999999999</v>
      </c>
      <c r="D51" s="1"/>
      <c r="E51" s="1">
        <v>179.089</v>
      </c>
      <c r="F51" s="1">
        <v>30.297000000000001</v>
      </c>
      <c r="G51" s="6">
        <v>1</v>
      </c>
      <c r="H51" s="1">
        <v>45</v>
      </c>
      <c r="I51" s="1"/>
      <c r="J51" s="1">
        <v>175.11600000000001</v>
      </c>
      <c r="K51" s="1">
        <f t="shared" si="17"/>
        <v>3.9729999999999848</v>
      </c>
      <c r="L51" s="1"/>
      <c r="M51" s="1"/>
      <c r="N51" s="1">
        <v>128</v>
      </c>
      <c r="O51" s="1">
        <v>150</v>
      </c>
      <c r="P51" s="1">
        <f t="shared" si="3"/>
        <v>35.817799999999998</v>
      </c>
      <c r="Q51" s="5">
        <f>ROUND(13*P51-O51-N51-F51,0)</f>
        <v>157</v>
      </c>
      <c r="R51" s="5">
        <f t="shared" si="26"/>
        <v>157</v>
      </c>
      <c r="S51" s="5"/>
      <c r="T51" s="22" t="s">
        <v>125</v>
      </c>
      <c r="U51" s="1">
        <f t="shared" si="27"/>
        <v>12.990663859868558</v>
      </c>
      <c r="V51" s="1">
        <f t="shared" si="7"/>
        <v>8.6073684034195299</v>
      </c>
      <c r="W51" s="1">
        <v>37.876399999999997</v>
      </c>
      <c r="X51" s="1">
        <v>11.673999999999999</v>
      </c>
      <c r="Y51" s="1">
        <v>36.510399999999997</v>
      </c>
      <c r="Z51" s="1">
        <v>37.138599999999997</v>
      </c>
      <c r="AA51" s="1">
        <v>29.440200000000001</v>
      </c>
      <c r="AB51" s="1"/>
      <c r="AC51" s="1">
        <f t="shared" si="28"/>
        <v>157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2" t="s">
        <v>82</v>
      </c>
      <c r="B52" s="12" t="s">
        <v>31</v>
      </c>
      <c r="C52" s="12">
        <v>44</v>
      </c>
      <c r="D52" s="12">
        <v>4</v>
      </c>
      <c r="E52" s="12">
        <v>19</v>
      </c>
      <c r="F52" s="12">
        <v>25</v>
      </c>
      <c r="G52" s="13">
        <v>0</v>
      </c>
      <c r="H52" s="12">
        <v>45</v>
      </c>
      <c r="I52" s="12"/>
      <c r="J52" s="12">
        <v>19</v>
      </c>
      <c r="K52" s="12">
        <f t="shared" si="17"/>
        <v>0</v>
      </c>
      <c r="L52" s="12"/>
      <c r="M52" s="12"/>
      <c r="N52" s="12"/>
      <c r="O52" s="12"/>
      <c r="P52" s="12">
        <f t="shared" si="3"/>
        <v>3.8</v>
      </c>
      <c r="Q52" s="14"/>
      <c r="R52" s="14"/>
      <c r="S52" s="14"/>
      <c r="T52" s="24"/>
      <c r="U52" s="12">
        <f t="shared" si="11"/>
        <v>6.5789473684210531</v>
      </c>
      <c r="V52" s="12">
        <f t="shared" si="7"/>
        <v>6.5789473684210531</v>
      </c>
      <c r="W52" s="12">
        <v>4.2</v>
      </c>
      <c r="X52" s="12">
        <v>0.4</v>
      </c>
      <c r="Y52" s="12">
        <v>3.4</v>
      </c>
      <c r="Z52" s="12">
        <v>13</v>
      </c>
      <c r="AA52" s="12">
        <v>3.6</v>
      </c>
      <c r="AB52" s="12" t="s">
        <v>59</v>
      </c>
      <c r="AC52" s="12">
        <f t="shared" si="18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83</v>
      </c>
      <c r="B53" s="12" t="s">
        <v>33</v>
      </c>
      <c r="C53" s="12">
        <v>18.652999999999999</v>
      </c>
      <c r="D53" s="12">
        <v>0.96699999999999997</v>
      </c>
      <c r="E53" s="12">
        <v>17.59</v>
      </c>
      <c r="F53" s="12"/>
      <c r="G53" s="13">
        <v>0</v>
      </c>
      <c r="H53" s="12">
        <v>45</v>
      </c>
      <c r="I53" s="12"/>
      <c r="J53" s="12">
        <v>22.137</v>
      </c>
      <c r="K53" s="12">
        <f t="shared" si="17"/>
        <v>-4.5470000000000006</v>
      </c>
      <c r="L53" s="12"/>
      <c r="M53" s="12"/>
      <c r="N53" s="12">
        <v>58</v>
      </c>
      <c r="O53" s="12"/>
      <c r="P53" s="12">
        <f t="shared" si="3"/>
        <v>3.5179999999999998</v>
      </c>
      <c r="Q53" s="14"/>
      <c r="R53" s="14"/>
      <c r="S53" s="14"/>
      <c r="T53" s="24"/>
      <c r="U53" s="12">
        <f t="shared" si="11"/>
        <v>16.48664013644116</v>
      </c>
      <c r="V53" s="12">
        <f t="shared" si="7"/>
        <v>16.48664013644116</v>
      </c>
      <c r="W53" s="12">
        <v>6.7864000000000004</v>
      </c>
      <c r="X53" s="12">
        <v>1.2734000000000001</v>
      </c>
      <c r="Y53" s="12">
        <v>4.4034000000000004</v>
      </c>
      <c r="Z53" s="12">
        <v>6.6936000000000009</v>
      </c>
      <c r="AA53" s="12">
        <v>4.1867999999999999</v>
      </c>
      <c r="AB53" s="12" t="s">
        <v>90</v>
      </c>
      <c r="AC53" s="12">
        <f t="shared" si="1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31</v>
      </c>
      <c r="C54" s="1"/>
      <c r="D54" s="1">
        <v>23</v>
      </c>
      <c r="E54" s="1">
        <v>10</v>
      </c>
      <c r="F54" s="1">
        <v>13</v>
      </c>
      <c r="G54" s="6">
        <v>0.09</v>
      </c>
      <c r="H54" s="1">
        <v>45</v>
      </c>
      <c r="I54" s="1"/>
      <c r="J54" s="1">
        <v>10</v>
      </c>
      <c r="K54" s="1">
        <f t="shared" si="17"/>
        <v>0</v>
      </c>
      <c r="L54" s="1"/>
      <c r="M54" s="1"/>
      <c r="N54" s="1">
        <v>74</v>
      </c>
      <c r="O54" s="1"/>
      <c r="P54" s="1">
        <f t="shared" si="3"/>
        <v>2</v>
      </c>
      <c r="Q54" s="5"/>
      <c r="R54" s="5">
        <f>Q54</f>
        <v>0</v>
      </c>
      <c r="S54" s="5"/>
      <c r="T54" s="22"/>
      <c r="U54" s="1">
        <f>(F54+N54+O54+R54)/P54</f>
        <v>43.5</v>
      </c>
      <c r="V54" s="1">
        <f t="shared" si="7"/>
        <v>43.5</v>
      </c>
      <c r="W54" s="1">
        <v>7.8</v>
      </c>
      <c r="X54" s="1">
        <v>6.2</v>
      </c>
      <c r="Y54" s="1">
        <v>4.8</v>
      </c>
      <c r="Z54" s="1">
        <v>2.8</v>
      </c>
      <c r="AA54" s="1">
        <v>11.2</v>
      </c>
      <c r="AB54" s="1"/>
      <c r="AC54" s="1">
        <f>R54*G54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2" t="s">
        <v>85</v>
      </c>
      <c r="B55" s="12" t="s">
        <v>31</v>
      </c>
      <c r="C55" s="12">
        <v>-4</v>
      </c>
      <c r="D55" s="12">
        <v>4</v>
      </c>
      <c r="E55" s="12"/>
      <c r="F55" s="12"/>
      <c r="G55" s="13">
        <v>0</v>
      </c>
      <c r="H55" s="12" t="e">
        <v>#N/A</v>
      </c>
      <c r="I55" s="12"/>
      <c r="J55" s="12"/>
      <c r="K55" s="12">
        <f t="shared" si="17"/>
        <v>0</v>
      </c>
      <c r="L55" s="12"/>
      <c r="M55" s="12"/>
      <c r="N55" s="12"/>
      <c r="O55" s="12"/>
      <c r="P55" s="12">
        <f t="shared" si="3"/>
        <v>0</v>
      </c>
      <c r="Q55" s="14"/>
      <c r="R55" s="14"/>
      <c r="S55" s="14"/>
      <c r="T55" s="24"/>
      <c r="U55" s="12" t="e">
        <f t="shared" si="11"/>
        <v>#DIV/0!</v>
      </c>
      <c r="V55" s="12" t="e">
        <f t="shared" si="7"/>
        <v>#DIV/0!</v>
      </c>
      <c r="W55" s="12">
        <v>0.8</v>
      </c>
      <c r="X55" s="12">
        <v>0</v>
      </c>
      <c r="Y55" s="12">
        <v>0</v>
      </c>
      <c r="Z55" s="12">
        <v>0</v>
      </c>
      <c r="AA55" s="12">
        <v>0</v>
      </c>
      <c r="AB55" s="12" t="s">
        <v>86</v>
      </c>
      <c r="AC55" s="12">
        <f t="shared" si="18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31</v>
      </c>
      <c r="C56" s="1">
        <v>207</v>
      </c>
      <c r="D56" s="1">
        <v>1</v>
      </c>
      <c r="E56" s="1">
        <v>111</v>
      </c>
      <c r="F56" s="1">
        <v>56</v>
      </c>
      <c r="G56" s="6">
        <v>0.35</v>
      </c>
      <c r="H56" s="1">
        <v>45</v>
      </c>
      <c r="I56" s="1"/>
      <c r="J56" s="1">
        <v>109</v>
      </c>
      <c r="K56" s="1">
        <f t="shared" si="17"/>
        <v>2</v>
      </c>
      <c r="L56" s="1"/>
      <c r="M56" s="1"/>
      <c r="N56" s="1">
        <v>183</v>
      </c>
      <c r="O56" s="1">
        <v>200</v>
      </c>
      <c r="P56" s="1">
        <f t="shared" si="3"/>
        <v>22.2</v>
      </c>
      <c r="Q56" s="5"/>
      <c r="R56" s="5">
        <f t="shared" ref="R56:R57" si="29">Q56</f>
        <v>0</v>
      </c>
      <c r="S56" s="5"/>
      <c r="T56" s="22"/>
      <c r="U56" s="1">
        <f t="shared" ref="U56:U57" si="30">(F56+N56+O56+R56)/P56</f>
        <v>19.774774774774777</v>
      </c>
      <c r="V56" s="1">
        <f t="shared" si="7"/>
        <v>19.774774774774777</v>
      </c>
      <c r="W56" s="1">
        <v>42</v>
      </c>
      <c r="X56" s="1">
        <v>11.8</v>
      </c>
      <c r="Y56" s="1">
        <v>33.6</v>
      </c>
      <c r="Z56" s="1">
        <v>34.4</v>
      </c>
      <c r="AA56" s="1">
        <v>32.200000000000003</v>
      </c>
      <c r="AB56" s="1"/>
      <c r="AC56" s="1">
        <f t="shared" ref="AC56:AC57" si="31">R56*G56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33</v>
      </c>
      <c r="C57" s="1">
        <v>179.88900000000001</v>
      </c>
      <c r="D57" s="1">
        <v>4.4669999999999996</v>
      </c>
      <c r="E57" s="1">
        <v>109.833</v>
      </c>
      <c r="F57" s="1">
        <v>55.298000000000002</v>
      </c>
      <c r="G57" s="6">
        <v>1</v>
      </c>
      <c r="H57" s="1">
        <v>45</v>
      </c>
      <c r="I57" s="1"/>
      <c r="J57" s="1">
        <v>109.048</v>
      </c>
      <c r="K57" s="1">
        <f t="shared" si="17"/>
        <v>0.78499999999999659</v>
      </c>
      <c r="L57" s="1"/>
      <c r="M57" s="1"/>
      <c r="N57" s="1">
        <v>129</v>
      </c>
      <c r="O57" s="1"/>
      <c r="P57" s="1">
        <f t="shared" si="3"/>
        <v>21.9666</v>
      </c>
      <c r="Q57" s="5">
        <f>ROUND(13*P57-O57-N57-F57,0)</f>
        <v>101</v>
      </c>
      <c r="R57" s="5">
        <f t="shared" si="29"/>
        <v>101</v>
      </c>
      <c r="S57" s="5"/>
      <c r="T57" s="22"/>
      <c r="U57" s="1">
        <f t="shared" si="30"/>
        <v>12.987808764214762</v>
      </c>
      <c r="V57" s="1">
        <f t="shared" si="7"/>
        <v>8.3899192410295633</v>
      </c>
      <c r="W57" s="1">
        <v>22.536999999999999</v>
      </c>
      <c r="X57" s="1">
        <v>5.3078000000000003</v>
      </c>
      <c r="Y57" s="1">
        <v>22.946400000000001</v>
      </c>
      <c r="Z57" s="1">
        <v>19.426200000000001</v>
      </c>
      <c r="AA57" s="1">
        <v>16.0884</v>
      </c>
      <c r="AB57" s="1"/>
      <c r="AC57" s="1">
        <f t="shared" si="31"/>
        <v>101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89</v>
      </c>
      <c r="B58" s="12" t="s">
        <v>31</v>
      </c>
      <c r="C58" s="12"/>
      <c r="D58" s="12"/>
      <c r="E58" s="12"/>
      <c r="F58" s="12"/>
      <c r="G58" s="13">
        <v>0</v>
      </c>
      <c r="H58" s="12">
        <v>45</v>
      </c>
      <c r="I58" s="12"/>
      <c r="J58" s="12"/>
      <c r="K58" s="12">
        <f t="shared" si="17"/>
        <v>0</v>
      </c>
      <c r="L58" s="12"/>
      <c r="M58" s="12"/>
      <c r="N58" s="12">
        <v>10</v>
      </c>
      <c r="O58" s="12"/>
      <c r="P58" s="12">
        <f t="shared" si="3"/>
        <v>0</v>
      </c>
      <c r="Q58" s="14"/>
      <c r="R58" s="14"/>
      <c r="S58" s="14"/>
      <c r="T58" s="24"/>
      <c r="U58" s="12" t="e">
        <f t="shared" si="11"/>
        <v>#DIV/0!</v>
      </c>
      <c r="V58" s="12" t="e">
        <f t="shared" si="7"/>
        <v>#DIV/0!</v>
      </c>
      <c r="W58" s="12">
        <v>0.2</v>
      </c>
      <c r="X58" s="12">
        <v>0.6</v>
      </c>
      <c r="Y58" s="12">
        <v>4.2</v>
      </c>
      <c r="Z58" s="12">
        <v>6.2</v>
      </c>
      <c r="AA58" s="12">
        <v>0.4</v>
      </c>
      <c r="AB58" s="12" t="s">
        <v>90</v>
      </c>
      <c r="AC58" s="12">
        <f t="shared" si="1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91</v>
      </c>
      <c r="B59" s="1" t="s">
        <v>31</v>
      </c>
      <c r="C59" s="1">
        <v>171</v>
      </c>
      <c r="D59" s="1">
        <v>192</v>
      </c>
      <c r="E59" s="1">
        <v>276</v>
      </c>
      <c r="F59" s="1">
        <v>-2</v>
      </c>
      <c r="G59" s="6">
        <v>0.28000000000000003</v>
      </c>
      <c r="H59" s="1">
        <v>45</v>
      </c>
      <c r="I59" s="1"/>
      <c r="J59" s="1">
        <v>266</v>
      </c>
      <c r="K59" s="1">
        <f t="shared" si="17"/>
        <v>10</v>
      </c>
      <c r="L59" s="1"/>
      <c r="M59" s="1"/>
      <c r="N59" s="1">
        <v>364</v>
      </c>
      <c r="O59" s="1">
        <v>300</v>
      </c>
      <c r="P59" s="1">
        <f t="shared" si="3"/>
        <v>55.2</v>
      </c>
      <c r="Q59" s="5">
        <f t="shared" ref="Q59:Q64" si="32">ROUND(13*P59-O59-N59-F59,0)</f>
        <v>56</v>
      </c>
      <c r="R59" s="5">
        <f t="shared" ref="R59:R71" si="33">Q59</f>
        <v>56</v>
      </c>
      <c r="S59" s="5"/>
      <c r="T59" s="22"/>
      <c r="U59" s="1">
        <f t="shared" ref="U59:U71" si="34">(F59+N59+O59+R59)/P59</f>
        <v>13.007246376811594</v>
      </c>
      <c r="V59" s="1">
        <f t="shared" si="7"/>
        <v>11.992753623188404</v>
      </c>
      <c r="W59" s="1">
        <v>78</v>
      </c>
      <c r="X59" s="1">
        <v>51.8</v>
      </c>
      <c r="Y59" s="1">
        <v>58.4</v>
      </c>
      <c r="Z59" s="1">
        <v>70.2</v>
      </c>
      <c r="AA59" s="1">
        <v>79.400000000000006</v>
      </c>
      <c r="AB59" s="1"/>
      <c r="AC59" s="1">
        <f t="shared" ref="AC59:AC71" si="35">R59*G59</f>
        <v>15.680000000000001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92</v>
      </c>
      <c r="B60" s="1" t="s">
        <v>31</v>
      </c>
      <c r="C60" s="1">
        <v>73</v>
      </c>
      <c r="D60" s="1">
        <v>166</v>
      </c>
      <c r="E60" s="1">
        <v>202</v>
      </c>
      <c r="F60" s="1">
        <v>7</v>
      </c>
      <c r="G60" s="6">
        <v>0.28000000000000003</v>
      </c>
      <c r="H60" s="1">
        <v>45</v>
      </c>
      <c r="I60" s="1"/>
      <c r="J60" s="1">
        <v>197</v>
      </c>
      <c r="K60" s="1">
        <f t="shared" si="17"/>
        <v>5</v>
      </c>
      <c r="L60" s="1"/>
      <c r="M60" s="1"/>
      <c r="N60" s="1">
        <v>225</v>
      </c>
      <c r="O60" s="1">
        <v>150</v>
      </c>
      <c r="P60" s="1">
        <f t="shared" si="3"/>
        <v>40.4</v>
      </c>
      <c r="Q60" s="5">
        <f t="shared" si="32"/>
        <v>143</v>
      </c>
      <c r="R60" s="5">
        <f t="shared" si="33"/>
        <v>143</v>
      </c>
      <c r="S60" s="5"/>
      <c r="T60" s="22"/>
      <c r="U60" s="1">
        <f t="shared" si="34"/>
        <v>12.995049504950495</v>
      </c>
      <c r="V60" s="1">
        <f t="shared" si="7"/>
        <v>9.4554455445544559</v>
      </c>
      <c r="W60" s="1">
        <v>43.6</v>
      </c>
      <c r="X60" s="1">
        <v>32.4</v>
      </c>
      <c r="Y60" s="1">
        <v>36</v>
      </c>
      <c r="Z60" s="1">
        <v>44.8</v>
      </c>
      <c r="AA60" s="1">
        <v>46.2</v>
      </c>
      <c r="AB60" s="1"/>
      <c r="AC60" s="1">
        <f t="shared" si="35"/>
        <v>40.040000000000006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93</v>
      </c>
      <c r="B61" s="1" t="s">
        <v>31</v>
      </c>
      <c r="C61" s="1">
        <v>520</v>
      </c>
      <c r="D61" s="1">
        <v>88</v>
      </c>
      <c r="E61" s="1">
        <v>362</v>
      </c>
      <c r="F61" s="1">
        <v>95</v>
      </c>
      <c r="G61" s="6">
        <v>0.35</v>
      </c>
      <c r="H61" s="1">
        <v>45</v>
      </c>
      <c r="I61" s="1"/>
      <c r="J61" s="1">
        <v>354</v>
      </c>
      <c r="K61" s="1">
        <f t="shared" si="17"/>
        <v>8</v>
      </c>
      <c r="L61" s="1"/>
      <c r="M61" s="1"/>
      <c r="N61" s="1">
        <v>201</v>
      </c>
      <c r="O61" s="1">
        <v>200</v>
      </c>
      <c r="P61" s="1">
        <f t="shared" si="3"/>
        <v>72.400000000000006</v>
      </c>
      <c r="Q61" s="5">
        <f t="shared" si="32"/>
        <v>445</v>
      </c>
      <c r="R61" s="5">
        <f t="shared" si="33"/>
        <v>445</v>
      </c>
      <c r="S61" s="5"/>
      <c r="T61" s="22" t="s">
        <v>126</v>
      </c>
      <c r="U61" s="1">
        <f t="shared" si="34"/>
        <v>12.997237569060772</v>
      </c>
      <c r="V61" s="1">
        <f t="shared" si="7"/>
        <v>6.8508287292817673</v>
      </c>
      <c r="W61" s="1">
        <v>66.8</v>
      </c>
      <c r="X61" s="1">
        <v>61.6</v>
      </c>
      <c r="Y61" s="1">
        <v>77.599999999999994</v>
      </c>
      <c r="Z61" s="1">
        <v>51.4</v>
      </c>
      <c r="AA61" s="1">
        <v>83.4</v>
      </c>
      <c r="AB61" s="1"/>
      <c r="AC61" s="1">
        <f t="shared" si="35"/>
        <v>155.75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94</v>
      </c>
      <c r="B62" s="1" t="s">
        <v>31</v>
      </c>
      <c r="C62" s="1">
        <v>281</v>
      </c>
      <c r="D62" s="1">
        <v>280</v>
      </c>
      <c r="E62" s="1">
        <v>439</v>
      </c>
      <c r="F62" s="1">
        <v>37</v>
      </c>
      <c r="G62" s="6">
        <v>0.28000000000000003</v>
      </c>
      <c r="H62" s="1">
        <v>45</v>
      </c>
      <c r="I62" s="1"/>
      <c r="J62" s="1">
        <v>432</v>
      </c>
      <c r="K62" s="1">
        <f t="shared" si="17"/>
        <v>7</v>
      </c>
      <c r="L62" s="1"/>
      <c r="M62" s="1"/>
      <c r="N62" s="1">
        <v>330</v>
      </c>
      <c r="O62" s="1">
        <v>300</v>
      </c>
      <c r="P62" s="1">
        <f t="shared" si="3"/>
        <v>87.8</v>
      </c>
      <c r="Q62" s="5">
        <f t="shared" si="32"/>
        <v>474</v>
      </c>
      <c r="R62" s="5">
        <f t="shared" si="33"/>
        <v>474</v>
      </c>
      <c r="S62" s="5"/>
      <c r="T62" s="22"/>
      <c r="U62" s="1">
        <f t="shared" si="34"/>
        <v>12.995444191343964</v>
      </c>
      <c r="V62" s="1">
        <f t="shared" si="7"/>
        <v>7.596810933940775</v>
      </c>
      <c r="W62" s="1">
        <v>85</v>
      </c>
      <c r="X62" s="1">
        <v>69.2</v>
      </c>
      <c r="Y62" s="1">
        <v>50.2</v>
      </c>
      <c r="Z62" s="1">
        <v>89.6</v>
      </c>
      <c r="AA62" s="1">
        <v>80.400000000000006</v>
      </c>
      <c r="AB62" s="1"/>
      <c r="AC62" s="1">
        <f t="shared" si="35"/>
        <v>132.72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95</v>
      </c>
      <c r="B63" s="1" t="s">
        <v>31</v>
      </c>
      <c r="C63" s="1">
        <v>173</v>
      </c>
      <c r="D63" s="1">
        <v>304</v>
      </c>
      <c r="E63" s="1">
        <v>384</v>
      </c>
      <c r="F63" s="1">
        <v>-30</v>
      </c>
      <c r="G63" s="6">
        <v>0.35</v>
      </c>
      <c r="H63" s="1">
        <v>45</v>
      </c>
      <c r="I63" s="1"/>
      <c r="J63" s="1">
        <v>377</v>
      </c>
      <c r="K63" s="1">
        <f t="shared" si="17"/>
        <v>7</v>
      </c>
      <c r="L63" s="1"/>
      <c r="M63" s="1"/>
      <c r="N63" s="1">
        <v>423</v>
      </c>
      <c r="O63" s="1">
        <v>400</v>
      </c>
      <c r="P63" s="1">
        <f t="shared" si="3"/>
        <v>76.8</v>
      </c>
      <c r="Q63" s="5">
        <f t="shared" si="32"/>
        <v>205</v>
      </c>
      <c r="R63" s="5">
        <f t="shared" si="33"/>
        <v>205</v>
      </c>
      <c r="S63" s="5"/>
      <c r="T63" s="22" t="s">
        <v>126</v>
      </c>
      <c r="U63" s="1">
        <f t="shared" si="34"/>
        <v>12.994791666666668</v>
      </c>
      <c r="V63" s="1">
        <f t="shared" si="7"/>
        <v>10.325520833333334</v>
      </c>
      <c r="W63" s="1">
        <v>91.8</v>
      </c>
      <c r="X63" s="1">
        <v>64.2</v>
      </c>
      <c r="Y63" s="1">
        <v>57</v>
      </c>
      <c r="Z63" s="1">
        <v>86</v>
      </c>
      <c r="AA63" s="1">
        <v>89.4</v>
      </c>
      <c r="AB63" s="1"/>
      <c r="AC63" s="1">
        <f t="shared" si="35"/>
        <v>71.75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96</v>
      </c>
      <c r="B64" s="1" t="s">
        <v>31</v>
      </c>
      <c r="C64" s="1">
        <v>281</v>
      </c>
      <c r="D64" s="1">
        <v>161</v>
      </c>
      <c r="E64" s="1">
        <v>228</v>
      </c>
      <c r="F64" s="1">
        <v>180</v>
      </c>
      <c r="G64" s="6">
        <v>0.28000000000000003</v>
      </c>
      <c r="H64" s="1">
        <v>45</v>
      </c>
      <c r="I64" s="1"/>
      <c r="J64" s="1">
        <v>220</v>
      </c>
      <c r="K64" s="1">
        <f t="shared" si="17"/>
        <v>8</v>
      </c>
      <c r="L64" s="1"/>
      <c r="M64" s="1"/>
      <c r="N64" s="1">
        <v>0</v>
      </c>
      <c r="O64" s="1"/>
      <c r="P64" s="1">
        <f t="shared" si="3"/>
        <v>45.6</v>
      </c>
      <c r="Q64" s="5">
        <f t="shared" si="32"/>
        <v>413</v>
      </c>
      <c r="R64" s="5">
        <f t="shared" si="33"/>
        <v>413</v>
      </c>
      <c r="S64" s="5"/>
      <c r="T64" s="22" t="s">
        <v>124</v>
      </c>
      <c r="U64" s="1">
        <f t="shared" si="34"/>
        <v>13.004385964912281</v>
      </c>
      <c r="V64" s="1">
        <f t="shared" si="7"/>
        <v>3.9473684210526314</v>
      </c>
      <c r="W64" s="1">
        <v>30</v>
      </c>
      <c r="X64" s="1">
        <v>42.4</v>
      </c>
      <c r="Y64" s="1">
        <v>47.2</v>
      </c>
      <c r="Z64" s="1">
        <v>42.8</v>
      </c>
      <c r="AA64" s="1">
        <v>51</v>
      </c>
      <c r="AB64" s="1"/>
      <c r="AC64" s="1">
        <f t="shared" si="35"/>
        <v>115.64000000000001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97</v>
      </c>
      <c r="B65" s="1" t="s">
        <v>31</v>
      </c>
      <c r="C65" s="1">
        <v>657</v>
      </c>
      <c r="D65" s="1"/>
      <c r="E65" s="1">
        <v>350</v>
      </c>
      <c r="F65" s="1">
        <v>176</v>
      </c>
      <c r="G65" s="6">
        <v>0.35</v>
      </c>
      <c r="H65" s="1">
        <v>45</v>
      </c>
      <c r="I65" s="1"/>
      <c r="J65" s="1">
        <v>343</v>
      </c>
      <c r="K65" s="1">
        <f t="shared" si="17"/>
        <v>7</v>
      </c>
      <c r="L65" s="1"/>
      <c r="M65" s="1"/>
      <c r="N65" s="1">
        <v>0</v>
      </c>
      <c r="O65" s="1"/>
      <c r="P65" s="1">
        <f t="shared" si="3"/>
        <v>70</v>
      </c>
      <c r="Q65" s="5">
        <f>ROUND(12*P65-O65-N65-F65,0)</f>
        <v>664</v>
      </c>
      <c r="R65" s="5">
        <f t="shared" si="33"/>
        <v>664</v>
      </c>
      <c r="S65" s="5"/>
      <c r="T65" s="22" t="s">
        <v>123</v>
      </c>
      <c r="U65" s="1">
        <f t="shared" si="34"/>
        <v>12</v>
      </c>
      <c r="V65" s="1">
        <f t="shared" si="7"/>
        <v>2.5142857142857142</v>
      </c>
      <c r="W65" s="1">
        <v>37.6</v>
      </c>
      <c r="X65" s="1">
        <v>12.8</v>
      </c>
      <c r="Y65" s="1">
        <v>84.4</v>
      </c>
      <c r="Z65" s="1">
        <v>36.4</v>
      </c>
      <c r="AA65" s="1">
        <v>46</v>
      </c>
      <c r="AB65" s="1"/>
      <c r="AC65" s="1">
        <f t="shared" si="35"/>
        <v>232.39999999999998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98</v>
      </c>
      <c r="B66" s="1" t="s">
        <v>31</v>
      </c>
      <c r="C66" s="1">
        <v>515</v>
      </c>
      <c r="D66" s="1"/>
      <c r="E66" s="1">
        <v>375</v>
      </c>
      <c r="F66" s="1">
        <v>-34</v>
      </c>
      <c r="G66" s="6">
        <v>0.41</v>
      </c>
      <c r="H66" s="1">
        <v>45</v>
      </c>
      <c r="I66" s="1"/>
      <c r="J66" s="1">
        <v>413</v>
      </c>
      <c r="K66" s="1">
        <f t="shared" si="17"/>
        <v>-38</v>
      </c>
      <c r="L66" s="1"/>
      <c r="M66" s="1"/>
      <c r="N66" s="1">
        <v>474</v>
      </c>
      <c r="O66" s="1">
        <v>800</v>
      </c>
      <c r="P66" s="1">
        <f t="shared" si="3"/>
        <v>75</v>
      </c>
      <c r="Q66" s="5"/>
      <c r="R66" s="5">
        <f t="shared" si="33"/>
        <v>0</v>
      </c>
      <c r="S66" s="5"/>
      <c r="T66" s="22"/>
      <c r="U66" s="1">
        <f t="shared" si="34"/>
        <v>16.533333333333335</v>
      </c>
      <c r="V66" s="1">
        <f t="shared" si="7"/>
        <v>16.533333333333335</v>
      </c>
      <c r="W66" s="1">
        <v>135.6</v>
      </c>
      <c r="X66" s="1">
        <v>56.8</v>
      </c>
      <c r="Y66" s="1">
        <v>98.6</v>
      </c>
      <c r="Z66" s="1">
        <v>95.6</v>
      </c>
      <c r="AA66" s="1">
        <v>80.2</v>
      </c>
      <c r="AB66" s="1"/>
      <c r="AC66" s="1">
        <f t="shared" si="3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99</v>
      </c>
      <c r="B67" s="1" t="s">
        <v>31</v>
      </c>
      <c r="C67" s="1">
        <v>73</v>
      </c>
      <c r="D67" s="1">
        <v>17</v>
      </c>
      <c r="E67" s="17">
        <f>51+E79</f>
        <v>56</v>
      </c>
      <c r="F67" s="17">
        <f>-5+F79</f>
        <v>-6</v>
      </c>
      <c r="G67" s="6">
        <v>0.5</v>
      </c>
      <c r="H67" s="1">
        <v>45</v>
      </c>
      <c r="I67" s="1"/>
      <c r="J67" s="1">
        <v>48</v>
      </c>
      <c r="K67" s="1">
        <f t="shared" si="17"/>
        <v>8</v>
      </c>
      <c r="L67" s="1"/>
      <c r="M67" s="1"/>
      <c r="N67" s="1">
        <v>144</v>
      </c>
      <c r="O67" s="1">
        <v>150</v>
      </c>
      <c r="P67" s="1">
        <f t="shared" si="3"/>
        <v>11.2</v>
      </c>
      <c r="Q67" s="5"/>
      <c r="R67" s="5">
        <f t="shared" si="33"/>
        <v>0</v>
      </c>
      <c r="S67" s="5"/>
      <c r="T67" s="22"/>
      <c r="U67" s="1">
        <f t="shared" si="34"/>
        <v>25.714285714285715</v>
      </c>
      <c r="V67" s="1">
        <f t="shared" si="7"/>
        <v>25.714285714285715</v>
      </c>
      <c r="W67" s="1">
        <v>35.4</v>
      </c>
      <c r="X67" s="1">
        <v>17.399999999999999</v>
      </c>
      <c r="Y67" s="1">
        <v>17</v>
      </c>
      <c r="Z67" s="1">
        <v>13</v>
      </c>
      <c r="AA67" s="1">
        <v>26.4</v>
      </c>
      <c r="AB67" s="1"/>
      <c r="AC67" s="1">
        <f t="shared" si="3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100</v>
      </c>
      <c r="B68" s="1" t="s">
        <v>31</v>
      </c>
      <c r="C68" s="1">
        <v>500</v>
      </c>
      <c r="D68" s="1">
        <v>517</v>
      </c>
      <c r="E68" s="17">
        <f>346+E80</f>
        <v>412</v>
      </c>
      <c r="F68" s="17">
        <f>435+F80</f>
        <v>475</v>
      </c>
      <c r="G68" s="6">
        <v>0.41</v>
      </c>
      <c r="H68" s="1">
        <v>45</v>
      </c>
      <c r="I68" s="1"/>
      <c r="J68" s="1">
        <v>336</v>
      </c>
      <c r="K68" s="1">
        <f t="shared" si="17"/>
        <v>76</v>
      </c>
      <c r="L68" s="1"/>
      <c r="M68" s="1"/>
      <c r="N68" s="1">
        <v>64</v>
      </c>
      <c r="O68" s="1"/>
      <c r="P68" s="1">
        <f t="shared" si="3"/>
        <v>82.4</v>
      </c>
      <c r="Q68" s="5">
        <f>ROUND(13*P68-O68-N68-F68,0)</f>
        <v>532</v>
      </c>
      <c r="R68" s="5">
        <f t="shared" si="33"/>
        <v>532</v>
      </c>
      <c r="S68" s="5"/>
      <c r="T68" s="22" t="s">
        <v>123</v>
      </c>
      <c r="U68" s="1">
        <f t="shared" si="34"/>
        <v>12.99757281553398</v>
      </c>
      <c r="V68" s="1">
        <f t="shared" si="7"/>
        <v>6.54126213592233</v>
      </c>
      <c r="W68" s="1">
        <v>73.599999999999994</v>
      </c>
      <c r="X68" s="1">
        <v>83</v>
      </c>
      <c r="Y68" s="1">
        <v>91</v>
      </c>
      <c r="Z68" s="1">
        <v>74.8</v>
      </c>
      <c r="AA68" s="1">
        <v>90.6</v>
      </c>
      <c r="AB68" s="1"/>
      <c r="AC68" s="1">
        <f t="shared" si="35"/>
        <v>218.11999999999998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101</v>
      </c>
      <c r="B69" s="1" t="s">
        <v>31</v>
      </c>
      <c r="C69" s="1"/>
      <c r="D69" s="1"/>
      <c r="E69" s="1"/>
      <c r="F69" s="1"/>
      <c r="G69" s="6">
        <v>0.41</v>
      </c>
      <c r="H69" s="1" t="e">
        <v>#N/A</v>
      </c>
      <c r="I69" s="1"/>
      <c r="J69" s="1"/>
      <c r="K69" s="1">
        <f t="shared" si="17"/>
        <v>0</v>
      </c>
      <c r="L69" s="1"/>
      <c r="M69" s="1"/>
      <c r="N69" s="1">
        <v>100</v>
      </c>
      <c r="O69" s="1"/>
      <c r="P69" s="1">
        <f t="shared" si="3"/>
        <v>0</v>
      </c>
      <c r="Q69" s="5"/>
      <c r="R69" s="5">
        <f t="shared" si="33"/>
        <v>0</v>
      </c>
      <c r="S69" s="5"/>
      <c r="T69" s="22"/>
      <c r="U69" s="1" t="e">
        <f t="shared" si="34"/>
        <v>#DIV/0!</v>
      </c>
      <c r="V69" s="1" t="e">
        <f t="shared" si="7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1" t="s">
        <v>118</v>
      </c>
      <c r="AC69" s="1">
        <f t="shared" si="3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102</v>
      </c>
      <c r="B70" s="1" t="s">
        <v>31</v>
      </c>
      <c r="C70" s="1">
        <v>17</v>
      </c>
      <c r="D70" s="1">
        <v>8</v>
      </c>
      <c r="E70" s="1">
        <v>15</v>
      </c>
      <c r="F70" s="1">
        <v>7</v>
      </c>
      <c r="G70" s="6">
        <v>0.5</v>
      </c>
      <c r="H70" s="1">
        <v>45</v>
      </c>
      <c r="I70" s="1"/>
      <c r="J70" s="1">
        <v>12</v>
      </c>
      <c r="K70" s="1">
        <f t="shared" ref="K70:K84" si="36">E70-J70</f>
        <v>3</v>
      </c>
      <c r="L70" s="1"/>
      <c r="M70" s="1"/>
      <c r="N70" s="1">
        <v>100</v>
      </c>
      <c r="O70" s="1"/>
      <c r="P70" s="1">
        <f t="shared" si="3"/>
        <v>3</v>
      </c>
      <c r="Q70" s="5"/>
      <c r="R70" s="5">
        <f t="shared" si="33"/>
        <v>0</v>
      </c>
      <c r="S70" s="5"/>
      <c r="T70" s="22"/>
      <c r="U70" s="1">
        <f t="shared" si="34"/>
        <v>35.666666666666664</v>
      </c>
      <c r="V70" s="1">
        <f t="shared" si="7"/>
        <v>35.666666666666664</v>
      </c>
      <c r="W70" s="1">
        <v>11.4</v>
      </c>
      <c r="X70" s="1">
        <v>3.6</v>
      </c>
      <c r="Y70" s="1">
        <v>4.4000000000000004</v>
      </c>
      <c r="Z70" s="1">
        <v>9</v>
      </c>
      <c r="AA70" s="1">
        <v>6.4</v>
      </c>
      <c r="AB70" s="1"/>
      <c r="AC70" s="1">
        <f t="shared" si="35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103</v>
      </c>
      <c r="B71" s="1" t="s">
        <v>31</v>
      </c>
      <c r="C71" s="1">
        <v>205</v>
      </c>
      <c r="D71" s="1">
        <v>67</v>
      </c>
      <c r="E71" s="1">
        <v>49</v>
      </c>
      <c r="F71" s="1">
        <v>201</v>
      </c>
      <c r="G71" s="6">
        <v>0.41</v>
      </c>
      <c r="H71" s="1">
        <v>45</v>
      </c>
      <c r="I71" s="1"/>
      <c r="J71" s="1">
        <v>49</v>
      </c>
      <c r="K71" s="1">
        <f t="shared" si="36"/>
        <v>0</v>
      </c>
      <c r="L71" s="1"/>
      <c r="M71" s="1"/>
      <c r="N71" s="1">
        <v>0</v>
      </c>
      <c r="O71" s="1"/>
      <c r="P71" s="1">
        <f t="shared" ref="P71:P84" si="37">E71/5</f>
        <v>9.8000000000000007</v>
      </c>
      <c r="Q71" s="5"/>
      <c r="R71" s="5">
        <f t="shared" si="33"/>
        <v>0</v>
      </c>
      <c r="S71" s="5"/>
      <c r="T71" s="22"/>
      <c r="U71" s="1">
        <f t="shared" si="34"/>
        <v>20.510204081632651</v>
      </c>
      <c r="V71" s="1">
        <f t="shared" ref="V71:V84" si="38">(F71+N71+O71)/P71</f>
        <v>20.510204081632651</v>
      </c>
      <c r="W71" s="1">
        <v>17.399999999999999</v>
      </c>
      <c r="X71" s="1">
        <v>13.6</v>
      </c>
      <c r="Y71" s="1">
        <v>26.8</v>
      </c>
      <c r="Z71" s="1">
        <v>20.399999999999999</v>
      </c>
      <c r="AA71" s="1">
        <v>21.8</v>
      </c>
      <c r="AB71" s="16" t="s">
        <v>57</v>
      </c>
      <c r="AC71" s="1">
        <f t="shared" si="35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104</v>
      </c>
      <c r="B72" s="12" t="s">
        <v>31</v>
      </c>
      <c r="C72" s="12">
        <v>40</v>
      </c>
      <c r="D72" s="12">
        <v>2</v>
      </c>
      <c r="E72" s="12">
        <v>35</v>
      </c>
      <c r="F72" s="12"/>
      <c r="G72" s="13">
        <v>0</v>
      </c>
      <c r="H72" s="12">
        <v>60</v>
      </c>
      <c r="I72" s="12"/>
      <c r="J72" s="12">
        <v>35</v>
      </c>
      <c r="K72" s="12">
        <f t="shared" si="36"/>
        <v>0</v>
      </c>
      <c r="L72" s="12"/>
      <c r="M72" s="12"/>
      <c r="N72" s="12">
        <v>0</v>
      </c>
      <c r="O72" s="12"/>
      <c r="P72" s="12">
        <f t="shared" si="37"/>
        <v>7</v>
      </c>
      <c r="Q72" s="14"/>
      <c r="R72" s="14"/>
      <c r="S72" s="14"/>
      <c r="T72" s="24"/>
      <c r="U72" s="12">
        <f t="shared" ref="U72:U81" si="39">(F72+N72+O72+Q72)/P72</f>
        <v>0</v>
      </c>
      <c r="V72" s="12">
        <f t="shared" si="38"/>
        <v>0</v>
      </c>
      <c r="W72" s="12">
        <v>1.6</v>
      </c>
      <c r="X72" s="12">
        <v>1.6</v>
      </c>
      <c r="Y72" s="12">
        <v>4.5999999999999996</v>
      </c>
      <c r="Z72" s="12">
        <v>0</v>
      </c>
      <c r="AA72" s="12">
        <v>4</v>
      </c>
      <c r="AB72" s="12" t="s">
        <v>90</v>
      </c>
      <c r="AC72" s="12">
        <f t="shared" ref="AC72:AC81" si="40">Q72*G72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105</v>
      </c>
      <c r="B73" s="1" t="s">
        <v>33</v>
      </c>
      <c r="C73" s="1">
        <v>38.982999999999997</v>
      </c>
      <c r="D73" s="1">
        <v>114.221</v>
      </c>
      <c r="E73" s="1">
        <v>88.834000000000003</v>
      </c>
      <c r="F73" s="1">
        <v>42.154000000000003</v>
      </c>
      <c r="G73" s="6">
        <v>1</v>
      </c>
      <c r="H73" s="1">
        <v>60</v>
      </c>
      <c r="I73" s="1"/>
      <c r="J73" s="1">
        <v>88.585999999999999</v>
      </c>
      <c r="K73" s="1">
        <f t="shared" si="36"/>
        <v>0.24800000000000466</v>
      </c>
      <c r="L73" s="1"/>
      <c r="M73" s="1"/>
      <c r="N73" s="1">
        <v>177</v>
      </c>
      <c r="O73" s="1">
        <v>150</v>
      </c>
      <c r="P73" s="1">
        <f t="shared" si="37"/>
        <v>17.7668</v>
      </c>
      <c r="Q73" s="5"/>
      <c r="R73" s="5">
        <f t="shared" ref="R73:R77" si="41">Q73</f>
        <v>0</v>
      </c>
      <c r="S73" s="5"/>
      <c r="T73" s="22"/>
      <c r="U73" s="1">
        <f t="shared" ref="U73:U77" si="42">(F73+N73+O73+R73)/P73</f>
        <v>20.777742756151923</v>
      </c>
      <c r="V73" s="1">
        <f t="shared" si="38"/>
        <v>20.777742756151923</v>
      </c>
      <c r="W73" s="1">
        <v>34.758600000000001</v>
      </c>
      <c r="X73" s="1">
        <v>20.461400000000001</v>
      </c>
      <c r="Y73" s="1">
        <v>23.183599999999998</v>
      </c>
      <c r="Z73" s="1">
        <v>13.539</v>
      </c>
      <c r="AA73" s="1">
        <v>-0.6</v>
      </c>
      <c r="AB73" s="1"/>
      <c r="AC73" s="1">
        <f t="shared" ref="AC73:AC77" si="43">R73*G73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5" t="s">
        <v>106</v>
      </c>
      <c r="B74" s="1" t="s">
        <v>31</v>
      </c>
      <c r="C74" s="1"/>
      <c r="D74" s="1"/>
      <c r="E74" s="1"/>
      <c r="F74" s="1"/>
      <c r="G74" s="6">
        <v>0.35</v>
      </c>
      <c r="H74" s="1" t="e">
        <v>#N/A</v>
      </c>
      <c r="I74" s="1"/>
      <c r="J74" s="1"/>
      <c r="K74" s="1">
        <f t="shared" si="36"/>
        <v>0</v>
      </c>
      <c r="L74" s="1"/>
      <c r="M74" s="1"/>
      <c r="N74" s="1">
        <v>100</v>
      </c>
      <c r="O74" s="1"/>
      <c r="P74" s="1">
        <f t="shared" si="37"/>
        <v>0</v>
      </c>
      <c r="Q74" s="5"/>
      <c r="R74" s="5">
        <f t="shared" si="41"/>
        <v>0</v>
      </c>
      <c r="S74" s="5"/>
      <c r="T74" s="22"/>
      <c r="U74" s="1" t="e">
        <f t="shared" si="42"/>
        <v>#DIV/0!</v>
      </c>
      <c r="V74" s="1" t="e">
        <f t="shared" si="38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1" t="s">
        <v>118</v>
      </c>
      <c r="AC74" s="1">
        <f t="shared" si="4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107</v>
      </c>
      <c r="B75" s="1" t="s">
        <v>31</v>
      </c>
      <c r="C75" s="1"/>
      <c r="D75" s="1"/>
      <c r="E75" s="1"/>
      <c r="F75" s="1"/>
      <c r="G75" s="6">
        <v>0.4</v>
      </c>
      <c r="H75" s="1" t="e">
        <v>#N/A</v>
      </c>
      <c r="I75" s="1"/>
      <c r="J75" s="1"/>
      <c r="K75" s="1">
        <f t="shared" si="36"/>
        <v>0</v>
      </c>
      <c r="L75" s="1"/>
      <c r="M75" s="1"/>
      <c r="N75" s="1">
        <v>100</v>
      </c>
      <c r="O75" s="1"/>
      <c r="P75" s="1">
        <f t="shared" si="37"/>
        <v>0</v>
      </c>
      <c r="Q75" s="5"/>
      <c r="R75" s="5">
        <f t="shared" si="41"/>
        <v>0</v>
      </c>
      <c r="S75" s="5"/>
      <c r="T75" s="22"/>
      <c r="U75" s="1" t="e">
        <f t="shared" si="42"/>
        <v>#DIV/0!</v>
      </c>
      <c r="V75" s="1" t="e">
        <f t="shared" si="38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1" t="s">
        <v>118</v>
      </c>
      <c r="AC75" s="1">
        <f t="shared" si="4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108</v>
      </c>
      <c r="B76" s="1" t="s">
        <v>31</v>
      </c>
      <c r="C76" s="1"/>
      <c r="D76" s="1"/>
      <c r="E76" s="1"/>
      <c r="F76" s="1"/>
      <c r="G76" s="6">
        <v>0.16</v>
      </c>
      <c r="H76" s="1" t="e">
        <v>#N/A</v>
      </c>
      <c r="I76" s="1"/>
      <c r="J76" s="1"/>
      <c r="K76" s="1">
        <f t="shared" si="36"/>
        <v>0</v>
      </c>
      <c r="L76" s="1"/>
      <c r="M76" s="1"/>
      <c r="N76" s="1">
        <v>100</v>
      </c>
      <c r="O76" s="1"/>
      <c r="P76" s="1">
        <f t="shared" si="37"/>
        <v>0</v>
      </c>
      <c r="Q76" s="5"/>
      <c r="R76" s="5">
        <f t="shared" si="41"/>
        <v>0</v>
      </c>
      <c r="S76" s="5"/>
      <c r="T76" s="22"/>
      <c r="U76" s="1" t="e">
        <f t="shared" si="42"/>
        <v>#DIV/0!</v>
      </c>
      <c r="V76" s="1" t="e">
        <f t="shared" si="38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1" t="s">
        <v>118</v>
      </c>
      <c r="AC76" s="1">
        <f t="shared" si="4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109</v>
      </c>
      <c r="B77" s="1" t="s">
        <v>31</v>
      </c>
      <c r="C77" s="1"/>
      <c r="D77" s="1"/>
      <c r="E77" s="1"/>
      <c r="F77" s="1"/>
      <c r="G77" s="6">
        <v>0.75</v>
      </c>
      <c r="H77" s="1" t="e">
        <v>#N/A</v>
      </c>
      <c r="I77" s="1"/>
      <c r="J77" s="1"/>
      <c r="K77" s="1">
        <f t="shared" si="36"/>
        <v>0</v>
      </c>
      <c r="L77" s="1"/>
      <c r="M77" s="1"/>
      <c r="N77" s="1">
        <v>100</v>
      </c>
      <c r="O77" s="1"/>
      <c r="P77" s="1">
        <f t="shared" si="37"/>
        <v>0</v>
      </c>
      <c r="Q77" s="5"/>
      <c r="R77" s="5">
        <f t="shared" si="41"/>
        <v>0</v>
      </c>
      <c r="S77" s="5"/>
      <c r="T77" s="22"/>
      <c r="U77" s="1" t="e">
        <f t="shared" si="42"/>
        <v>#DIV/0!</v>
      </c>
      <c r="V77" s="1" t="e">
        <f t="shared" si="38"/>
        <v>#DIV/0!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1" t="s">
        <v>118</v>
      </c>
      <c r="AC77" s="1">
        <f t="shared" si="4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9" t="s">
        <v>110</v>
      </c>
      <c r="B78" s="1" t="s">
        <v>33</v>
      </c>
      <c r="C78" s="1">
        <v>12.318</v>
      </c>
      <c r="D78" s="1"/>
      <c r="E78" s="1"/>
      <c r="F78" s="1"/>
      <c r="G78" s="6">
        <v>0</v>
      </c>
      <c r="H78" s="1" t="e">
        <v>#N/A</v>
      </c>
      <c r="I78" s="1"/>
      <c r="J78" s="1"/>
      <c r="K78" s="1">
        <f t="shared" si="36"/>
        <v>0</v>
      </c>
      <c r="L78" s="1"/>
      <c r="M78" s="1"/>
      <c r="N78" s="1"/>
      <c r="O78" s="1"/>
      <c r="P78" s="1">
        <f t="shared" si="37"/>
        <v>0</v>
      </c>
      <c r="Q78" s="5"/>
      <c r="R78" s="5"/>
      <c r="S78" s="5"/>
      <c r="T78" s="22"/>
      <c r="U78" s="1" t="e">
        <f t="shared" si="39"/>
        <v>#DIV/0!</v>
      </c>
      <c r="V78" s="1" t="e">
        <f t="shared" si="38"/>
        <v>#DIV/0!</v>
      </c>
      <c r="W78" s="1">
        <v>1.0904</v>
      </c>
      <c r="X78" s="1">
        <v>0.5444</v>
      </c>
      <c r="Y78" s="1">
        <v>0.27060000000000001</v>
      </c>
      <c r="Z78" s="1">
        <v>0</v>
      </c>
      <c r="AA78" s="1">
        <v>0.26939999999999997</v>
      </c>
      <c r="AB78" s="1"/>
      <c r="AC78" s="1">
        <f t="shared" si="4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111</v>
      </c>
      <c r="B79" s="1" t="s">
        <v>31</v>
      </c>
      <c r="C79" s="1">
        <v>2</v>
      </c>
      <c r="D79" s="1">
        <v>20</v>
      </c>
      <c r="E79" s="17">
        <v>5</v>
      </c>
      <c r="F79" s="17">
        <v>-1</v>
      </c>
      <c r="G79" s="6">
        <v>0</v>
      </c>
      <c r="H79" s="1" t="e">
        <v>#N/A</v>
      </c>
      <c r="I79" s="1"/>
      <c r="J79" s="1">
        <v>5</v>
      </c>
      <c r="K79" s="1">
        <f t="shared" si="36"/>
        <v>0</v>
      </c>
      <c r="L79" s="1"/>
      <c r="M79" s="1"/>
      <c r="N79" s="1"/>
      <c r="O79" s="1"/>
      <c r="P79" s="1">
        <f t="shared" si="37"/>
        <v>1</v>
      </c>
      <c r="Q79" s="5"/>
      <c r="R79" s="5"/>
      <c r="S79" s="5"/>
      <c r="T79" s="22"/>
      <c r="U79" s="1">
        <f t="shared" si="39"/>
        <v>-1</v>
      </c>
      <c r="V79" s="1">
        <f t="shared" si="38"/>
        <v>-1</v>
      </c>
      <c r="W79" s="1">
        <v>3</v>
      </c>
      <c r="X79" s="1">
        <v>1.6</v>
      </c>
      <c r="Y79" s="1">
        <v>1.8</v>
      </c>
      <c r="Z79" s="1">
        <v>1.4</v>
      </c>
      <c r="AA79" s="1">
        <v>3.6</v>
      </c>
      <c r="AB79" s="1"/>
      <c r="AC79" s="1">
        <f t="shared" si="4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9" t="s">
        <v>112</v>
      </c>
      <c r="B80" s="1" t="s">
        <v>31</v>
      </c>
      <c r="C80" s="1">
        <v>40</v>
      </c>
      <c r="D80" s="1">
        <v>102</v>
      </c>
      <c r="E80" s="17">
        <v>66</v>
      </c>
      <c r="F80" s="17">
        <v>40</v>
      </c>
      <c r="G80" s="6">
        <v>0</v>
      </c>
      <c r="H80" s="1">
        <v>45</v>
      </c>
      <c r="I80" s="1"/>
      <c r="J80" s="1">
        <v>63</v>
      </c>
      <c r="K80" s="1">
        <f t="shared" si="36"/>
        <v>3</v>
      </c>
      <c r="L80" s="1"/>
      <c r="M80" s="1"/>
      <c r="N80" s="1"/>
      <c r="O80" s="1"/>
      <c r="P80" s="1">
        <f t="shared" si="37"/>
        <v>13.2</v>
      </c>
      <c r="Q80" s="5"/>
      <c r="R80" s="5"/>
      <c r="S80" s="5"/>
      <c r="T80" s="22"/>
      <c r="U80" s="1">
        <f t="shared" si="39"/>
        <v>3.0303030303030303</v>
      </c>
      <c r="V80" s="1">
        <f t="shared" si="38"/>
        <v>3.0303030303030303</v>
      </c>
      <c r="W80" s="1">
        <v>2.2000000000000002</v>
      </c>
      <c r="X80" s="1">
        <v>2.2000000000000002</v>
      </c>
      <c r="Y80" s="1">
        <v>5.2</v>
      </c>
      <c r="Z80" s="1">
        <v>12.4</v>
      </c>
      <c r="AA80" s="1">
        <v>12.8</v>
      </c>
      <c r="AB80" s="1"/>
      <c r="AC80" s="1">
        <f t="shared" si="4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9" t="s">
        <v>113</v>
      </c>
      <c r="B81" s="1" t="s">
        <v>33</v>
      </c>
      <c r="C81" s="1">
        <v>5.7359999999999998</v>
      </c>
      <c r="D81" s="1">
        <v>191.83</v>
      </c>
      <c r="E81" s="17">
        <v>10.817</v>
      </c>
      <c r="F81" s="17">
        <v>98.947000000000003</v>
      </c>
      <c r="G81" s="6">
        <v>0</v>
      </c>
      <c r="H81" s="1">
        <v>45</v>
      </c>
      <c r="I81" s="1"/>
      <c r="J81" s="1">
        <v>10.772</v>
      </c>
      <c r="K81" s="1">
        <f t="shared" si="36"/>
        <v>4.4999999999999929E-2</v>
      </c>
      <c r="L81" s="1"/>
      <c r="M81" s="1"/>
      <c r="N81" s="1"/>
      <c r="O81" s="1"/>
      <c r="P81" s="1">
        <f t="shared" si="37"/>
        <v>2.1634000000000002</v>
      </c>
      <c r="Q81" s="5"/>
      <c r="R81" s="5"/>
      <c r="S81" s="5"/>
      <c r="T81" s="22"/>
      <c r="U81" s="1">
        <f t="shared" si="39"/>
        <v>45.736803180179344</v>
      </c>
      <c r="V81" s="1">
        <f t="shared" si="38"/>
        <v>45.736803180179344</v>
      </c>
      <c r="W81" s="1">
        <v>0.43359999999999999</v>
      </c>
      <c r="X81" s="1">
        <v>2.7183999999999999</v>
      </c>
      <c r="Y81" s="1">
        <v>2.0853999999999999</v>
      </c>
      <c r="Z81" s="1">
        <v>2.3504</v>
      </c>
      <c r="AA81" s="1">
        <v>6.008</v>
      </c>
      <c r="AB81" s="1"/>
      <c r="AC81" s="1">
        <f t="shared" si="4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114</v>
      </c>
      <c r="B82" s="1" t="s">
        <v>31</v>
      </c>
      <c r="C82" s="1"/>
      <c r="D82" s="1"/>
      <c r="E82" s="1"/>
      <c r="F82" s="1"/>
      <c r="G82" s="6">
        <v>0.22</v>
      </c>
      <c r="H82" s="1" t="e">
        <v>#N/A</v>
      </c>
      <c r="I82" s="1"/>
      <c r="J82" s="1"/>
      <c r="K82" s="1">
        <f t="shared" si="36"/>
        <v>0</v>
      </c>
      <c r="L82" s="1"/>
      <c r="M82" s="1"/>
      <c r="N82" s="1">
        <v>20</v>
      </c>
      <c r="O82" s="1"/>
      <c r="P82" s="1">
        <f t="shared" si="37"/>
        <v>0</v>
      </c>
      <c r="Q82" s="5"/>
      <c r="R82" s="5">
        <f t="shared" ref="R82:R84" si="44">Q82</f>
        <v>0</v>
      </c>
      <c r="S82" s="5"/>
      <c r="T82" s="22"/>
      <c r="U82" s="1" t="e">
        <f t="shared" ref="U82:U84" si="45">(F82+N82+O82+R82)/P82</f>
        <v>#DIV/0!</v>
      </c>
      <c r="V82" s="1" t="e">
        <f t="shared" si="38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1" t="s">
        <v>118</v>
      </c>
      <c r="AC82" s="1">
        <f t="shared" ref="AC82:AC85" si="46">R82*G82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5" t="s">
        <v>115</v>
      </c>
      <c r="B83" s="1" t="s">
        <v>31</v>
      </c>
      <c r="C83" s="1"/>
      <c r="D83" s="1"/>
      <c r="E83" s="1"/>
      <c r="F83" s="1"/>
      <c r="G83" s="6">
        <v>0.1</v>
      </c>
      <c r="H83" s="1" t="e">
        <v>#N/A</v>
      </c>
      <c r="I83" s="1"/>
      <c r="J83" s="1"/>
      <c r="K83" s="1">
        <f t="shared" si="36"/>
        <v>0</v>
      </c>
      <c r="L83" s="1"/>
      <c r="M83" s="1"/>
      <c r="N83" s="1">
        <v>100</v>
      </c>
      <c r="O83" s="1"/>
      <c r="P83" s="1">
        <f t="shared" si="37"/>
        <v>0</v>
      </c>
      <c r="Q83" s="5"/>
      <c r="R83" s="5">
        <f t="shared" si="44"/>
        <v>0</v>
      </c>
      <c r="S83" s="5"/>
      <c r="T83" s="22"/>
      <c r="U83" s="1" t="e">
        <f t="shared" si="45"/>
        <v>#DIV/0!</v>
      </c>
      <c r="V83" s="1" t="e">
        <f t="shared" si="38"/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1" t="s">
        <v>118</v>
      </c>
      <c r="AC83" s="1">
        <f t="shared" si="4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116</v>
      </c>
      <c r="B84" s="1" t="s">
        <v>31</v>
      </c>
      <c r="C84" s="1"/>
      <c r="D84" s="1"/>
      <c r="E84" s="1"/>
      <c r="F84" s="1"/>
      <c r="G84" s="6">
        <v>0.1</v>
      </c>
      <c r="H84" s="1" t="e">
        <v>#N/A</v>
      </c>
      <c r="I84" s="1"/>
      <c r="J84" s="1"/>
      <c r="K84" s="1">
        <f t="shared" si="36"/>
        <v>0</v>
      </c>
      <c r="L84" s="1"/>
      <c r="M84" s="1"/>
      <c r="N84" s="1">
        <v>100</v>
      </c>
      <c r="O84" s="1"/>
      <c r="P84" s="1">
        <f t="shared" si="37"/>
        <v>0</v>
      </c>
      <c r="Q84" s="5"/>
      <c r="R84" s="5">
        <f t="shared" si="44"/>
        <v>0</v>
      </c>
      <c r="S84" s="5"/>
      <c r="T84" s="22"/>
      <c r="U84" s="1" t="e">
        <f t="shared" si="45"/>
        <v>#DIV/0!</v>
      </c>
      <c r="V84" s="1" t="e">
        <f t="shared" si="38"/>
        <v>#DIV/0!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1" t="s">
        <v>118</v>
      </c>
      <c r="AC84" s="1">
        <f t="shared" si="4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8" t="s">
        <v>119</v>
      </c>
      <c r="B85" s="19" t="s">
        <v>31</v>
      </c>
      <c r="C85" s="20"/>
      <c r="D85" s="20"/>
      <c r="E85" s="20"/>
      <c r="F85" s="20"/>
      <c r="G85" s="21">
        <v>0.36</v>
      </c>
      <c r="H85" s="20" t="e">
        <v>#N/A</v>
      </c>
      <c r="I85" s="20"/>
      <c r="J85" s="20"/>
      <c r="K85" s="20"/>
      <c r="L85" s="20"/>
      <c r="M85" s="20"/>
      <c r="N85" s="20"/>
      <c r="O85" s="20"/>
      <c r="P85" s="20"/>
      <c r="Q85" s="20"/>
      <c r="R85" s="5">
        <v>100</v>
      </c>
      <c r="S85" s="20">
        <v>100</v>
      </c>
      <c r="T85" s="25"/>
      <c r="U85" s="20"/>
      <c r="V85" s="20"/>
      <c r="W85" s="20"/>
      <c r="X85" s="20"/>
      <c r="Y85" s="20"/>
      <c r="Z85" s="20"/>
      <c r="AA85" s="20"/>
      <c r="AB85" s="20"/>
      <c r="AC85" s="1">
        <f t="shared" si="46"/>
        <v>36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2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22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C85" xr:uid="{DAB569B5-51D6-44E3-AB78-3A7568C6E7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2024-04-16T10:03:34Z</dcterms:created>
  <dcterms:modified xsi:type="dcterms:W3CDTF">2024-04-23T06:50:27Z</dcterms:modified>
</cp:coreProperties>
</file>