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"/>
    </mc:Choice>
  </mc:AlternateContent>
  <xr:revisionPtr revIDLastSave="0" documentId="13_ncr:1_{F143066C-BCDE-4F01-B1CF-8A25543E3E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Z7" i="1" s="1"/>
  <c r="Q8" i="1"/>
  <c r="Q19" i="1"/>
  <c r="Q21" i="1"/>
  <c r="Z21" i="1" s="1"/>
  <c r="Z23" i="1"/>
  <c r="Z24" i="1"/>
  <c r="Q29" i="1"/>
  <c r="Q32" i="1"/>
  <c r="Z32" i="1" s="1"/>
  <c r="Q36" i="1"/>
  <c r="Z39" i="1"/>
  <c r="Z43" i="1"/>
  <c r="Q53" i="1"/>
  <c r="Q54" i="1"/>
  <c r="Q59" i="1"/>
  <c r="Z59" i="1" s="1"/>
  <c r="Q66" i="1"/>
  <c r="Q71" i="1"/>
  <c r="Q75" i="1"/>
  <c r="Z75" i="1" s="1"/>
  <c r="Q76" i="1"/>
  <c r="Q77" i="1"/>
  <c r="Z77" i="1" s="1"/>
  <c r="Q78" i="1"/>
  <c r="Z79" i="1"/>
  <c r="Z80" i="1"/>
  <c r="Z81" i="1"/>
  <c r="Z82" i="1"/>
  <c r="Z22" i="1" l="1"/>
  <c r="Z8" i="1"/>
  <c r="Z76" i="1"/>
  <c r="Z48" i="1"/>
  <c r="Z78" i="1"/>
  <c r="V7" i="1"/>
  <c r="W7" i="1"/>
  <c r="X7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4" i="1"/>
  <c r="W44" i="1"/>
  <c r="X44" i="1"/>
  <c r="V45" i="1"/>
  <c r="W45" i="1"/>
  <c r="X45" i="1"/>
  <c r="V46" i="1"/>
  <c r="W46" i="1"/>
  <c r="X46" i="1"/>
  <c r="V47" i="1"/>
  <c r="W47" i="1"/>
  <c r="X47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7" i="1"/>
  <c r="W77" i="1"/>
  <c r="X77" i="1"/>
  <c r="V78" i="1"/>
  <c r="W78" i="1"/>
  <c r="X78" i="1"/>
  <c r="X6" i="1"/>
  <c r="W6" i="1"/>
  <c r="V6" i="1"/>
  <c r="O6" i="1"/>
  <c r="O7" i="1"/>
  <c r="T7" i="1" s="1"/>
  <c r="O8" i="1"/>
  <c r="T8" i="1" s="1"/>
  <c r="O9" i="1"/>
  <c r="P9" i="1" s="1"/>
  <c r="O10" i="1"/>
  <c r="O11" i="1"/>
  <c r="O12" i="1"/>
  <c r="O13" i="1"/>
  <c r="O14" i="1"/>
  <c r="T14" i="1" s="1"/>
  <c r="O15" i="1"/>
  <c r="O16" i="1"/>
  <c r="O17" i="1"/>
  <c r="O18" i="1"/>
  <c r="O19" i="1"/>
  <c r="O20" i="1"/>
  <c r="O21" i="1"/>
  <c r="T21" i="1" s="1"/>
  <c r="O22" i="1"/>
  <c r="T22" i="1" s="1"/>
  <c r="O23" i="1"/>
  <c r="O24" i="1"/>
  <c r="O25" i="1"/>
  <c r="O26" i="1"/>
  <c r="O27" i="1"/>
  <c r="O28" i="1"/>
  <c r="O29" i="1"/>
  <c r="O30" i="1"/>
  <c r="O31" i="1"/>
  <c r="P31" i="1" s="1"/>
  <c r="O32" i="1"/>
  <c r="O33" i="1"/>
  <c r="O34" i="1"/>
  <c r="O35" i="1"/>
  <c r="O36" i="1"/>
  <c r="O37" i="1"/>
  <c r="O38" i="1"/>
  <c r="O39" i="1"/>
  <c r="O41" i="1"/>
  <c r="O42" i="1"/>
  <c r="O43" i="1"/>
  <c r="T43" i="1" s="1"/>
  <c r="O44" i="1"/>
  <c r="O45" i="1"/>
  <c r="O46" i="1"/>
  <c r="O47" i="1"/>
  <c r="O48" i="1"/>
  <c r="T48" i="1" s="1"/>
  <c r="O49" i="1"/>
  <c r="O50" i="1"/>
  <c r="O51" i="1"/>
  <c r="P51" i="1" s="1"/>
  <c r="O52" i="1"/>
  <c r="O53" i="1"/>
  <c r="T53" i="1" s="1"/>
  <c r="O54" i="1"/>
  <c r="O55" i="1"/>
  <c r="O56" i="1"/>
  <c r="P56" i="1" s="1"/>
  <c r="O57" i="1"/>
  <c r="O58" i="1"/>
  <c r="O59" i="1"/>
  <c r="T59" i="1" s="1"/>
  <c r="O60" i="1"/>
  <c r="P60" i="1" s="1"/>
  <c r="O61" i="1"/>
  <c r="O62" i="1"/>
  <c r="O63" i="1"/>
  <c r="O64" i="1"/>
  <c r="P64" i="1" s="1"/>
  <c r="O65" i="1"/>
  <c r="O66" i="1"/>
  <c r="O67" i="1"/>
  <c r="P67" i="1" s="1"/>
  <c r="O68" i="1"/>
  <c r="O69" i="1"/>
  <c r="O70" i="1"/>
  <c r="P70" i="1" s="1"/>
  <c r="O71" i="1"/>
  <c r="O72" i="1"/>
  <c r="P72" i="1" s="1"/>
  <c r="O73" i="1"/>
  <c r="O74" i="1"/>
  <c r="O75" i="1"/>
  <c r="T75" i="1" s="1"/>
  <c r="O76" i="1"/>
  <c r="T76" i="1" s="1"/>
  <c r="O77" i="1"/>
  <c r="T77" i="1" s="1"/>
  <c r="O78" i="1"/>
  <c r="T78" i="1" s="1"/>
  <c r="O40" i="1"/>
  <c r="N10" i="1"/>
  <c r="N12" i="1"/>
  <c r="N13" i="1"/>
  <c r="N16" i="1"/>
  <c r="T16" i="1" s="1"/>
  <c r="N17" i="1"/>
  <c r="T17" i="1" s="1"/>
  <c r="N18" i="1"/>
  <c r="N19" i="1"/>
  <c r="T19" i="1" s="1"/>
  <c r="N20" i="1"/>
  <c r="N23" i="1"/>
  <c r="T23" i="1" s="1"/>
  <c r="N24" i="1"/>
  <c r="T24" i="1" s="1"/>
  <c r="N25" i="1"/>
  <c r="N26" i="1"/>
  <c r="N27" i="1"/>
  <c r="N28" i="1"/>
  <c r="N29" i="1"/>
  <c r="T29" i="1" s="1"/>
  <c r="N30" i="1"/>
  <c r="T30" i="1" s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7" i="1"/>
  <c r="N49" i="1"/>
  <c r="N50" i="1"/>
  <c r="N52" i="1"/>
  <c r="N54" i="1"/>
  <c r="N57" i="1"/>
  <c r="N58" i="1"/>
  <c r="N61" i="1"/>
  <c r="N62" i="1"/>
  <c r="N63" i="1"/>
  <c r="N65" i="1"/>
  <c r="N66" i="1"/>
  <c r="T66" i="1" s="1"/>
  <c r="N68" i="1"/>
  <c r="N69" i="1"/>
  <c r="N71" i="1"/>
  <c r="T71" i="1" s="1"/>
  <c r="N74" i="1"/>
  <c r="N6" i="1"/>
  <c r="I7" i="1"/>
  <c r="I10" i="1"/>
  <c r="I16" i="1"/>
  <c r="I21" i="1"/>
  <c r="I23" i="1"/>
  <c r="I24" i="1"/>
  <c r="I25" i="1"/>
  <c r="I26" i="1"/>
  <c r="I28" i="1"/>
  <c r="I29" i="1"/>
  <c r="I30" i="1"/>
  <c r="I39" i="1"/>
  <c r="I41" i="1"/>
  <c r="I42" i="1"/>
  <c r="I65" i="1"/>
  <c r="I67" i="1"/>
  <c r="I7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"/>
  <c r="G18" i="1"/>
  <c r="G30" i="1"/>
  <c r="Z30" i="1" s="1"/>
  <c r="G33" i="1"/>
  <c r="Z33" i="1" s="1"/>
  <c r="G34" i="1"/>
  <c r="G35" i="1"/>
  <c r="G36" i="1"/>
  <c r="Z36" i="1" s="1"/>
  <c r="G40" i="1"/>
  <c r="Z40" i="1" s="1"/>
  <c r="G45" i="1"/>
  <c r="G46" i="1"/>
  <c r="G49" i="1"/>
  <c r="G56" i="1"/>
  <c r="G57" i="1"/>
  <c r="G58" i="1"/>
  <c r="Z58" i="1" s="1"/>
  <c r="G68" i="1"/>
  <c r="G69" i="1"/>
  <c r="Z69" i="1" s="1"/>
  <c r="G70" i="1"/>
  <c r="G71" i="1"/>
  <c r="Z71" i="1" s="1"/>
  <c r="G72" i="1"/>
  <c r="G73" i="1"/>
  <c r="G74" i="1"/>
  <c r="T69" i="1" l="1"/>
  <c r="Q10" i="1"/>
  <c r="Q74" i="1"/>
  <c r="P46" i="1"/>
  <c r="Q46" i="1"/>
  <c r="T46" i="1" s="1"/>
  <c r="Q35" i="1"/>
  <c r="Q25" i="1"/>
  <c r="T25" i="1" s="1"/>
  <c r="Q15" i="1"/>
  <c r="T15" i="1" s="1"/>
  <c r="P11" i="1"/>
  <c r="Q11" i="1"/>
  <c r="P73" i="1"/>
  <c r="Q73" i="1"/>
  <c r="Q55" i="1"/>
  <c r="T55" i="1" s="1"/>
  <c r="Q49" i="1"/>
  <c r="Q47" i="1"/>
  <c r="Q26" i="1"/>
  <c r="Z26" i="1" s="1"/>
  <c r="Q12" i="1"/>
  <c r="Q6" i="1"/>
  <c r="T6" i="1" s="1"/>
  <c r="T40" i="1"/>
  <c r="T36" i="1"/>
  <c r="T32" i="1"/>
  <c r="T58" i="1"/>
  <c r="T54" i="1"/>
  <c r="T39" i="1"/>
  <c r="T37" i="1"/>
  <c r="T33" i="1"/>
  <c r="Z73" i="1"/>
  <c r="T73" i="1"/>
  <c r="T67" i="1"/>
  <c r="T51" i="1"/>
  <c r="T10" i="1"/>
  <c r="T72" i="1"/>
  <c r="Z72" i="1"/>
  <c r="T70" i="1"/>
  <c r="Z70" i="1"/>
  <c r="T64" i="1"/>
  <c r="T60" i="1"/>
  <c r="T56" i="1"/>
  <c r="Z56" i="1"/>
  <c r="Z46" i="1"/>
  <c r="T31" i="1"/>
  <c r="T11" i="1"/>
  <c r="T9" i="1"/>
  <c r="P49" i="1"/>
  <c r="Z49" i="1" s="1"/>
  <c r="P20" i="1"/>
  <c r="P42" i="1"/>
  <c r="P28" i="1"/>
  <c r="P63" i="1"/>
  <c r="P61" i="1"/>
  <c r="P57" i="1"/>
  <c r="P45" i="1"/>
  <c r="P38" i="1"/>
  <c r="P34" i="1"/>
  <c r="P65" i="1"/>
  <c r="P47" i="1"/>
  <c r="P41" i="1"/>
  <c r="P18" i="1"/>
  <c r="Z18" i="1" s="1"/>
  <c r="P12" i="1"/>
  <c r="P74" i="1"/>
  <c r="P68" i="1"/>
  <c r="Z68" i="1" s="1"/>
  <c r="P62" i="1"/>
  <c r="P52" i="1"/>
  <c r="P50" i="1"/>
  <c r="P44" i="1"/>
  <c r="P35" i="1"/>
  <c r="Z35" i="1" s="1"/>
  <c r="P27" i="1"/>
  <c r="P13" i="1"/>
  <c r="U6" i="1"/>
  <c r="U71" i="1"/>
  <c r="U68" i="1"/>
  <c r="U65" i="1"/>
  <c r="U62" i="1"/>
  <c r="U58" i="1"/>
  <c r="U54" i="1"/>
  <c r="U50" i="1"/>
  <c r="U47" i="1"/>
  <c r="U44" i="1"/>
  <c r="U41" i="1"/>
  <c r="U39" i="1"/>
  <c r="U37" i="1"/>
  <c r="U35" i="1"/>
  <c r="U33" i="1"/>
  <c r="U30" i="1"/>
  <c r="U28" i="1"/>
  <c r="U26" i="1"/>
  <c r="U24" i="1"/>
  <c r="U20" i="1"/>
  <c r="U18" i="1"/>
  <c r="U16" i="1"/>
  <c r="U12" i="1"/>
  <c r="U77" i="1"/>
  <c r="U75" i="1"/>
  <c r="U73" i="1"/>
  <c r="U67" i="1"/>
  <c r="U59" i="1"/>
  <c r="U55" i="1"/>
  <c r="U53" i="1"/>
  <c r="U51" i="1"/>
  <c r="U43" i="1"/>
  <c r="U22" i="1"/>
  <c r="U14" i="1"/>
  <c r="U8" i="1"/>
  <c r="U74" i="1"/>
  <c r="U69" i="1"/>
  <c r="U66" i="1"/>
  <c r="U63" i="1"/>
  <c r="U61" i="1"/>
  <c r="U57" i="1"/>
  <c r="U52" i="1"/>
  <c r="U49" i="1"/>
  <c r="U45" i="1"/>
  <c r="U42" i="1"/>
  <c r="U40" i="1"/>
  <c r="U38" i="1"/>
  <c r="U36" i="1"/>
  <c r="U34" i="1"/>
  <c r="U32" i="1"/>
  <c r="U29" i="1"/>
  <c r="U27" i="1"/>
  <c r="U25" i="1"/>
  <c r="U23" i="1"/>
  <c r="U19" i="1"/>
  <c r="U17" i="1"/>
  <c r="U13" i="1"/>
  <c r="U10" i="1"/>
  <c r="U78" i="1"/>
  <c r="U76" i="1"/>
  <c r="U72" i="1"/>
  <c r="U70" i="1"/>
  <c r="U64" i="1"/>
  <c r="U60" i="1"/>
  <c r="U56" i="1"/>
  <c r="U48" i="1"/>
  <c r="U46" i="1"/>
  <c r="U31" i="1"/>
  <c r="U21" i="1"/>
  <c r="U15" i="1"/>
  <c r="U11" i="1"/>
  <c r="U9" i="1"/>
  <c r="U7" i="1"/>
  <c r="O5" i="1"/>
  <c r="N5" i="1"/>
  <c r="T26" i="1" l="1"/>
  <c r="T49" i="1"/>
  <c r="T12" i="1"/>
  <c r="T35" i="1"/>
  <c r="T44" i="1"/>
  <c r="T65" i="1"/>
  <c r="T18" i="1"/>
  <c r="T41" i="1"/>
  <c r="T47" i="1"/>
  <c r="T68" i="1"/>
  <c r="G9" i="1"/>
  <c r="Z9" i="1" s="1"/>
  <c r="G10" i="1"/>
  <c r="Z10" i="1" s="1"/>
  <c r="G11" i="1"/>
  <c r="Z11" i="1" s="1"/>
  <c r="G12" i="1"/>
  <c r="Z12" i="1" s="1"/>
  <c r="G16" i="1"/>
  <c r="Z16" i="1" s="1"/>
  <c r="G25" i="1"/>
  <c r="Z25" i="1" s="1"/>
  <c r="G29" i="1"/>
  <c r="Z29" i="1" s="1"/>
  <c r="G31" i="1"/>
  <c r="Z31" i="1" s="1"/>
  <c r="G50" i="1"/>
  <c r="G52" i="1"/>
  <c r="G53" i="1"/>
  <c r="Z53" i="1" s="1"/>
  <c r="G54" i="1"/>
  <c r="Z54" i="1" s="1"/>
  <c r="G55" i="1"/>
  <c r="Z55" i="1" s="1"/>
  <c r="G6" i="1"/>
  <c r="Z6" i="1" s="1"/>
  <c r="G13" i="1"/>
  <c r="G14" i="1"/>
  <c r="Z14" i="1" s="1"/>
  <c r="G15" i="1"/>
  <c r="Z15" i="1" s="1"/>
  <c r="G17" i="1"/>
  <c r="Z17" i="1" s="1"/>
  <c r="G19" i="1"/>
  <c r="Z19" i="1" s="1"/>
  <c r="G20" i="1"/>
  <c r="G27" i="1"/>
  <c r="G28" i="1"/>
  <c r="G37" i="1"/>
  <c r="Z37" i="1" s="1"/>
  <c r="G38" i="1"/>
  <c r="G41" i="1"/>
  <c r="Z41" i="1" s="1"/>
  <c r="G42" i="1"/>
  <c r="G44" i="1"/>
  <c r="Z44" i="1" s="1"/>
  <c r="G47" i="1"/>
  <c r="Z47" i="1" s="1"/>
  <c r="G51" i="1"/>
  <c r="Z51" i="1" s="1"/>
  <c r="G60" i="1"/>
  <c r="Z60" i="1" s="1"/>
  <c r="G61" i="1"/>
  <c r="G62" i="1"/>
  <c r="G63" i="1"/>
  <c r="G64" i="1"/>
  <c r="Z64" i="1" s="1"/>
  <c r="G65" i="1"/>
  <c r="Z65" i="1" s="1"/>
  <c r="G66" i="1"/>
  <c r="Z66" i="1" s="1"/>
  <c r="G67" i="1"/>
  <c r="Z67" i="1" s="1"/>
  <c r="Z28" i="1" l="1"/>
  <c r="T28" i="1"/>
  <c r="Z45" i="1"/>
  <c r="T45" i="1"/>
  <c r="Z74" i="1"/>
  <c r="T74" i="1"/>
  <c r="Z50" i="1"/>
  <c r="T50" i="1"/>
  <c r="Z42" i="1"/>
  <c r="T42" i="1"/>
  <c r="Z57" i="1"/>
  <c r="T57" i="1"/>
  <c r="Z52" i="1"/>
  <c r="T52" i="1"/>
  <c r="Z20" i="1"/>
  <c r="T20" i="1"/>
  <c r="Z61" i="1"/>
  <c r="T61" i="1"/>
  <c r="Z34" i="1"/>
  <c r="T34" i="1"/>
  <c r="Z62" i="1"/>
  <c r="T62" i="1"/>
  <c r="Z13" i="1"/>
  <c r="T13" i="1"/>
  <c r="Z63" i="1"/>
  <c r="T63" i="1"/>
  <c r="Z38" i="1"/>
  <c r="T38" i="1"/>
  <c r="Z27" i="1"/>
  <c r="Z5" i="1" s="1"/>
  <c r="T27" i="1"/>
  <c r="Q5" i="1"/>
  <c r="X5" i="1"/>
  <c r="W5" i="1"/>
  <c r="V5" i="1"/>
  <c r="R5" i="1"/>
  <c r="P5" i="1"/>
  <c r="M5" i="1"/>
  <c r="L5" i="1"/>
  <c r="J5" i="1"/>
  <c r="F5" i="1"/>
  <c r="E5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l="1"/>
</calcChain>
</file>

<file path=xl/sharedStrings.xml><?xml version="1.0" encoding="utf-8"?>
<sst xmlns="http://schemas.openxmlformats.org/spreadsheetml/2006/main" count="194" uniqueCount="115">
  <si>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</si>
  <si>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</si>
  <si>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</si>
  <si>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</si>
  <si>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</si>
  <si>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</si>
  <si>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</si>
  <si>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</si>
  <si>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</si>
  <si>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</si>
  <si>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</si>
  <si>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</si>
  <si>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</si>
  <si>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</si>
  <si>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</si>
  <si>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</si>
  <si>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</si>
  <si>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</si>
  <si>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</si>
  <si>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</si>
  <si>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</si>
  <si>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</si>
  <si>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</si>
  <si>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</si>
  <si>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</si>
  <si>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</si>
  <si>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</si>
  <si>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</si>
  <si>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</si>
  <si>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</si>
  <si>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</si>
  <si>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</si>
  <si>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</si>
  <si>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</si>
  <si>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</si>
  <si>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</si>
  <si>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</si>
  <si>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</si>
  <si>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</si>
  <si>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</si>
  <si>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</si>
  <si>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</si>
  <si>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</si>
  <si>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</si>
  <si>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</si>
  <si>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</si>
  <si>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</si>
  <si>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</si>
  <si>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</si>
  <si>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</si>
  <si>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</si>
  <si>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</si>
  <si>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</si>
  <si>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</si>
  <si>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</si>
  <si>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</si>
  <si>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</si>
  <si>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</si>
  <si>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</si>
  <si>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</si>
  <si>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</si>
  <si>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</si>
  <si>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</si>
  <si>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</si>
  <si>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</si>
  <si>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</si>
  <si>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</si>
  <si>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</si>
  <si>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</si>
  <si>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</si>
  <si>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</si>
  <si>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</si>
  <si>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</si>
  <si>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</si>
  <si>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</si>
  <si>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</si>
  <si>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</si>
  <si>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</si>
  <si>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</si>
  <si>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</si>
  <si>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</si>
  <si>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</si>
  <si>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</si>
  <si>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</si>
  <si>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</si>
  <si>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</si>
  <si>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</si>
  <si>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</si>
  <si>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</si>
  <si>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</si>
  <si>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</si>
  <si>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</si>
  <si>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</si>
  <si>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</si>
  <si>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</si>
  <si>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</si>
  <si>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</si>
  <si>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 в пути</t>
  </si>
  <si>
    <t>ср</t>
  </si>
  <si>
    <t>10,02,</t>
  </si>
  <si>
    <t>06,02,</t>
  </si>
  <si>
    <t>30,01,</t>
  </si>
  <si>
    <t>13,01,</t>
  </si>
  <si>
    <t>Акция</t>
  </si>
  <si>
    <t>6586 - новый артикул Мраморная Балыковая</t>
  </si>
  <si>
    <t>6550 МЯСНЫЕ Папа может сар б/о мгс  1*3_О_45с</t>
  </si>
  <si>
    <t>5337 ОСОБАЯ СО ШПИКОМ вар п/о</t>
  </si>
  <si>
    <t>5336 ОСОБАЯ вар п/о</t>
  </si>
  <si>
    <t>6281 СВИНИНА ДЕЛИКАТ. к/в мл/к в/у 0.3кг 45с  ОСТАНКИНО</t>
  </si>
  <si>
    <t>потребность розницы</t>
  </si>
  <si>
    <t>СКЮ взята на пробу!!!</t>
  </si>
  <si>
    <t>заказ</t>
  </si>
  <si>
    <t>17,02,</t>
  </si>
  <si>
    <t>старое скю</t>
  </si>
  <si>
    <t>задвоенное СКЮ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</si>
</sst>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2" fillId="2" borderId="1" xfId="1" applyNumberFormat="1" applyFont="1" applyFill="1"/>
    <xf numFmtId="164" fontId="2" fillId="4" borderId="1" xfId="1" applyNumberFormat="1" applyFont="1" applyFill="1"/>
    <xf numFmtId="2" fontId="1" fillId="0" borderId="1" xfId="1" applyNumberFormat="1"/>
    <xf numFmtId="164" fontId="4" fillId="0" borderId="1" xfId="1" applyNumberFormat="1" applyFont="1"/>
    <xf numFmtId="2" fontId="0" fillId="0" borderId="0" xfId="0" applyNumberFormat="1"/>
    <xf numFmtId="164" fontId="1" fillId="5" borderId="1" xfId="1" applyNumberFormat="1" applyFill="1"/>
    <xf numFmtId="164" fontId="5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1" fillId="0" borderId="1" xfId="1" applyNumberFormat="1" applyAlignment="1">
      <alignment wrapText="1"/>
    </xf>
    <xf numFmtId="164" fontId="1" fillId="0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4;&#1086;&#1085;&#1077;&#1094;&#1082;%2006.0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F2" t="str">
            <v>30 по 06</v>
          </cell>
          <cell r="J2" t="str">
            <v>30 по 06</v>
          </cell>
          <cell r="K2" t="str">
            <v>30 по 06</v>
          </cell>
          <cell r="L2">
            <v>45327</v>
          </cell>
          <cell r="M2">
            <v>45334</v>
          </cell>
          <cell r="N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30.01</v>
          </cell>
          <cell r="R3" t="str">
            <v>Средние прод. На  11.01</v>
          </cell>
          <cell r="S3" t="str">
            <v>Средние прод. На  13.01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ДОНЕЦК</v>
          </cell>
        </row>
        <row r="7">
          <cell r="A7" t="str">
            <v>Останкино ООО</v>
          </cell>
          <cell r="E7">
            <v>6053.206000000001</v>
          </cell>
          <cell r="F7">
            <v>3068.4059999999995</v>
          </cell>
          <cell r="J7" t="e">
            <v>#N/A</v>
          </cell>
          <cell r="K7" t="e">
            <v>#N/A</v>
          </cell>
          <cell r="L7">
            <v>5922</v>
          </cell>
          <cell r="N7">
            <v>1210.6412000000003</v>
          </cell>
          <cell r="R7">
            <v>887.81099999999981</v>
          </cell>
          <cell r="S7">
            <v>864.8130000000001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41.054000000000002</v>
          </cell>
          <cell r="D8">
            <v>0</v>
          </cell>
          <cell r="E8">
            <v>3.4790000000000001</v>
          </cell>
          <cell r="F8">
            <v>37.036999999999999</v>
          </cell>
          <cell r="G8" t="str">
            <v>вывод</v>
          </cell>
          <cell r="H8">
            <v>1</v>
          </cell>
          <cell r="I8">
            <v>120</v>
          </cell>
          <cell r="J8">
            <v>3.6</v>
          </cell>
          <cell r="K8">
            <v>-0.121</v>
          </cell>
          <cell r="N8">
            <v>0.69579999999999997</v>
          </cell>
          <cell r="O8">
            <v>53.229376257545269</v>
          </cell>
          <cell r="P8">
            <v>53.229376257545269</v>
          </cell>
          <cell r="Q8">
            <v>0.61099999999999999</v>
          </cell>
          <cell r="R8">
            <v>0.40540000000000004</v>
          </cell>
          <cell r="S8">
            <v>0.90900000000000003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55.954999999999998</v>
          </cell>
          <cell r="D9">
            <v>0</v>
          </cell>
          <cell r="E9">
            <v>55.77</v>
          </cell>
          <cell r="F9">
            <v>0</v>
          </cell>
          <cell r="G9" t="str">
            <v>новый код</v>
          </cell>
          <cell r="H9">
            <v>1</v>
          </cell>
          <cell r="I9">
            <v>45</v>
          </cell>
          <cell r="J9">
            <v>59.8</v>
          </cell>
          <cell r="K9">
            <v>-4.029999999999994</v>
          </cell>
          <cell r="M9">
            <v>130</v>
          </cell>
          <cell r="N9">
            <v>11.154</v>
          </cell>
          <cell r="O9">
            <v>11.655011655011656</v>
          </cell>
          <cell r="P9">
            <v>0</v>
          </cell>
          <cell r="Q9">
            <v>3.5107999999999997</v>
          </cell>
          <cell r="R9">
            <v>4.9698000000000002</v>
          </cell>
          <cell r="S9">
            <v>8.8035999999999994</v>
          </cell>
        </row>
        <row r="10">
          <cell r="A10" t="str">
            <v>5544 Сервелат Финский в/к в/у_45с НОВАЯ ОСТАНКИНО</v>
          </cell>
          <cell r="B10" t="str">
            <v>кг</v>
          </cell>
          <cell r="C10">
            <v>110.85299999999999</v>
          </cell>
          <cell r="D10">
            <v>4.4669999999999996</v>
          </cell>
          <cell r="E10">
            <v>68.873000000000005</v>
          </cell>
          <cell r="F10">
            <v>46.447000000000003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62.9</v>
          </cell>
          <cell r="K10">
            <v>5.9730000000000061</v>
          </cell>
          <cell r="L10">
            <v>60</v>
          </cell>
          <cell r="M10">
            <v>60</v>
          </cell>
          <cell r="N10">
            <v>13.774600000000001</v>
          </cell>
          <cell r="O10">
            <v>12.083617673108474</v>
          </cell>
          <cell r="P10">
            <v>3.3719309453632045</v>
          </cell>
          <cell r="Q10">
            <v>12.5238</v>
          </cell>
          <cell r="R10">
            <v>10.547000000000001</v>
          </cell>
          <cell r="S10">
            <v>10.379999999999999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2.0329999999999999</v>
          </cell>
          <cell r="D11">
            <v>0</v>
          </cell>
          <cell r="E11">
            <v>2.0329999999999999</v>
          </cell>
          <cell r="F11">
            <v>0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12</v>
          </cell>
          <cell r="K11">
            <v>-9.9670000000000005</v>
          </cell>
          <cell r="L11">
            <v>150</v>
          </cell>
          <cell r="N11">
            <v>0.40659999999999996</v>
          </cell>
          <cell r="O11">
            <v>368.91293654697495</v>
          </cell>
          <cell r="P11">
            <v>0</v>
          </cell>
          <cell r="Q11">
            <v>15.013999999999999</v>
          </cell>
          <cell r="R11">
            <v>3.4747999999999997</v>
          </cell>
          <cell r="S11">
            <v>10.969799999999999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773.947</v>
          </cell>
          <cell r="D12">
            <v>1753.92</v>
          </cell>
          <cell r="E12">
            <v>1619.5329999999999</v>
          </cell>
          <cell r="F12">
            <v>885.85199999999998</v>
          </cell>
          <cell r="G12" t="str">
            <v>акция</v>
          </cell>
          <cell r="H12">
            <v>1</v>
          </cell>
          <cell r="I12">
            <v>60</v>
          </cell>
          <cell r="J12">
            <v>1604.4</v>
          </cell>
          <cell r="K12">
            <v>15.132999999999811</v>
          </cell>
          <cell r="L12">
            <v>1700</v>
          </cell>
          <cell r="M12">
            <v>2500</v>
          </cell>
          <cell r="N12">
            <v>323.90659999999997</v>
          </cell>
          <cell r="O12">
            <v>15.701600399621373</v>
          </cell>
          <cell r="P12">
            <v>2.7348995049807572</v>
          </cell>
          <cell r="Q12">
            <v>338.11039999999997</v>
          </cell>
          <cell r="R12">
            <v>263.61099999999999</v>
          </cell>
          <cell r="S12">
            <v>241.45740000000001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100.48099999999999</v>
          </cell>
          <cell r="D13">
            <v>282.053</v>
          </cell>
          <cell r="E13">
            <v>135.21</v>
          </cell>
          <cell r="F13">
            <v>236.16399999999999</v>
          </cell>
          <cell r="H13">
            <v>1</v>
          </cell>
          <cell r="I13">
            <v>60</v>
          </cell>
          <cell r="J13">
            <v>134.80000000000001</v>
          </cell>
          <cell r="K13">
            <v>0.40999999999999659</v>
          </cell>
          <cell r="L13">
            <v>150</v>
          </cell>
          <cell r="N13">
            <v>27.042000000000002</v>
          </cell>
          <cell r="O13">
            <v>14.280156793136602</v>
          </cell>
          <cell r="P13">
            <v>8.7332297906959528</v>
          </cell>
          <cell r="Q13">
            <v>23.793799999999997</v>
          </cell>
          <cell r="R13">
            <v>16.9998</v>
          </cell>
          <cell r="S13">
            <v>16.461400000000001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171.107</v>
          </cell>
          <cell r="D14">
            <v>0.317</v>
          </cell>
          <cell r="E14">
            <v>171.42400000000001</v>
          </cell>
          <cell r="F14">
            <v>0</v>
          </cell>
          <cell r="H14">
            <v>1</v>
          </cell>
          <cell r="I14">
            <v>60</v>
          </cell>
          <cell r="J14">
            <v>201.3</v>
          </cell>
          <cell r="K14">
            <v>-29.876000000000005</v>
          </cell>
          <cell r="L14">
            <v>200</v>
          </cell>
          <cell r="M14">
            <v>200</v>
          </cell>
          <cell r="N14">
            <v>34.284800000000004</v>
          </cell>
          <cell r="O14">
            <v>11.666977786074295</v>
          </cell>
          <cell r="P14">
            <v>0</v>
          </cell>
          <cell r="Q14">
            <v>27.507999999999999</v>
          </cell>
          <cell r="R14">
            <v>22.874400000000001</v>
          </cell>
          <cell r="S14">
            <v>28.4438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170.01900000000001</v>
          </cell>
          <cell r="D15">
            <v>0</v>
          </cell>
          <cell r="E15">
            <v>59.482999999999997</v>
          </cell>
          <cell r="F15">
            <v>104.48399999999999</v>
          </cell>
          <cell r="G15" t="str">
            <v>акция</v>
          </cell>
          <cell r="H15">
            <v>1</v>
          </cell>
          <cell r="I15">
            <v>45</v>
          </cell>
          <cell r="J15">
            <v>58.7</v>
          </cell>
          <cell r="K15">
            <v>0.78299999999999415</v>
          </cell>
          <cell r="M15">
            <v>40</v>
          </cell>
          <cell r="N15">
            <v>11.896599999999999</v>
          </cell>
          <cell r="O15">
            <v>12.144982600070607</v>
          </cell>
          <cell r="P15">
            <v>8.7826774036279271</v>
          </cell>
          <cell r="Q15">
            <v>8.4775999999999989</v>
          </cell>
          <cell r="R15">
            <v>0</v>
          </cell>
          <cell r="S15">
            <v>0</v>
          </cell>
        </row>
        <row r="16">
          <cell r="A16" t="str">
            <v>5708 ПОСОЛЬСКАЯ Папа может с/к в/у ОСТАНКИНО</v>
          </cell>
          <cell r="B16" t="str">
            <v>кг</v>
          </cell>
          <cell r="C16">
            <v>51.566000000000003</v>
          </cell>
          <cell r="D16">
            <v>0</v>
          </cell>
          <cell r="E16">
            <v>3.1389999999999998</v>
          </cell>
          <cell r="F16">
            <v>48.427</v>
          </cell>
          <cell r="G16" t="str">
            <v>вывод</v>
          </cell>
          <cell r="H16">
            <v>1</v>
          </cell>
          <cell r="I16">
            <v>120</v>
          </cell>
          <cell r="J16">
            <v>3.3</v>
          </cell>
          <cell r="K16">
            <v>-0.16100000000000003</v>
          </cell>
          <cell r="N16">
            <v>0.62779999999999991</v>
          </cell>
          <cell r="O16">
            <v>77.137623446957633</v>
          </cell>
          <cell r="P16">
            <v>77.137623446957633</v>
          </cell>
          <cell r="Q16">
            <v>0.31440000000000001</v>
          </cell>
          <cell r="R16">
            <v>0.83420000000000005</v>
          </cell>
          <cell r="S16">
            <v>1.0366</v>
          </cell>
        </row>
        <row r="17">
          <cell r="A17" t="str">
            <v>5820 СЛИВОЧНЫЕ Папа может сос п/о мгс 2*2_45с   ОСТАНКИНО</v>
          </cell>
          <cell r="B17" t="str">
            <v>кг</v>
          </cell>
          <cell r="C17">
            <v>0</v>
          </cell>
          <cell r="D17">
            <v>52.674999999999997</v>
          </cell>
          <cell r="E17">
            <v>45.182000000000002</v>
          </cell>
          <cell r="F17">
            <v>3.9369999999999998</v>
          </cell>
          <cell r="G17" t="str">
            <v>вывод</v>
          </cell>
          <cell r="H17">
            <v>1</v>
          </cell>
          <cell r="I17">
            <v>45</v>
          </cell>
          <cell r="J17">
            <v>43.8</v>
          </cell>
          <cell r="K17">
            <v>1.382000000000005</v>
          </cell>
          <cell r="M17">
            <v>100</v>
          </cell>
          <cell r="N17">
            <v>9.0364000000000004</v>
          </cell>
          <cell r="O17">
            <v>11.502036209109821</v>
          </cell>
          <cell r="P17">
            <v>0.43568235137886763</v>
          </cell>
          <cell r="Q17">
            <v>3.6776000000000004</v>
          </cell>
          <cell r="R17">
            <v>0.40679999999999994</v>
          </cell>
          <cell r="S17">
            <v>3.2840000000000003</v>
          </cell>
        </row>
        <row r="18">
          <cell r="A18" t="str">
            <v>5851 ЭКСТРА Папа может вар п/о   ОСТАНКИНО</v>
          </cell>
          <cell r="B18" t="str">
            <v>кг</v>
          </cell>
          <cell r="C18">
            <v>229.52600000000001</v>
          </cell>
          <cell r="D18">
            <v>199.80500000000001</v>
          </cell>
          <cell r="E18">
            <v>256.637</v>
          </cell>
          <cell r="F18">
            <v>134.571</v>
          </cell>
          <cell r="G18" t="str">
            <v>акция</v>
          </cell>
          <cell r="H18">
            <v>1</v>
          </cell>
          <cell r="I18">
            <v>60</v>
          </cell>
          <cell r="J18">
            <v>251.2</v>
          </cell>
          <cell r="K18">
            <v>5.4370000000000118</v>
          </cell>
          <cell r="L18">
            <v>250</v>
          </cell>
          <cell r="M18">
            <v>300</v>
          </cell>
          <cell r="N18">
            <v>51.327399999999997</v>
          </cell>
          <cell r="O18">
            <v>13.337340289981571</v>
          </cell>
          <cell r="P18">
            <v>2.6218160280863634</v>
          </cell>
          <cell r="Q18">
            <v>51.613800000000005</v>
          </cell>
          <cell r="R18">
            <v>56.480800000000002</v>
          </cell>
          <cell r="S18">
            <v>51.420399999999994</v>
          </cell>
        </row>
        <row r="19">
          <cell r="A19" t="str">
            <v>5965 С ИНДЕЙКОЙ Папа может сар б/о мгс 1*3 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1</v>
          </cell>
          <cell r="I19">
            <v>45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</row>
        <row r="20">
          <cell r="A20" t="str">
            <v>5981 МОЛОЧНЫЕ ТРАДИЦ. сос п/о мгс 1*6_45с 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H20">
            <v>1</v>
          </cell>
          <cell r="I20">
            <v>45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17.138000000000002</v>
          </cell>
          <cell r="D21">
            <v>252.149</v>
          </cell>
          <cell r="E21">
            <v>254.59100000000001</v>
          </cell>
          <cell r="F21">
            <v>6.2690000000000001</v>
          </cell>
          <cell r="G21" t="str">
            <v>акция</v>
          </cell>
          <cell r="H21">
            <v>1</v>
          </cell>
          <cell r="I21">
            <v>45</v>
          </cell>
          <cell r="J21">
            <v>248.2</v>
          </cell>
          <cell r="K21">
            <v>6.3910000000000196</v>
          </cell>
          <cell r="L21">
            <v>150</v>
          </cell>
          <cell r="M21">
            <v>400</v>
          </cell>
          <cell r="N21">
            <v>50.918199999999999</v>
          </cell>
          <cell r="O21">
            <v>10.924757748702822</v>
          </cell>
          <cell r="P21">
            <v>0.12311904191428606</v>
          </cell>
          <cell r="Q21">
            <v>27.249400000000001</v>
          </cell>
          <cell r="R21">
            <v>0</v>
          </cell>
          <cell r="S21">
            <v>0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0</v>
          </cell>
          <cell r="D22">
            <v>434.73200000000003</v>
          </cell>
          <cell r="E22">
            <v>208.03</v>
          </cell>
          <cell r="F22">
            <v>0</v>
          </cell>
          <cell r="G22" t="str">
            <v>акция</v>
          </cell>
          <cell r="H22">
            <v>1</v>
          </cell>
          <cell r="I22">
            <v>45</v>
          </cell>
          <cell r="J22">
            <v>205.8</v>
          </cell>
          <cell r="K22">
            <v>2.2299999999999898</v>
          </cell>
          <cell r="L22">
            <v>100</v>
          </cell>
          <cell r="M22">
            <v>400</v>
          </cell>
          <cell r="N22">
            <v>41.606000000000002</v>
          </cell>
          <cell r="O22">
            <v>12.017497476325529</v>
          </cell>
          <cell r="P22">
            <v>0</v>
          </cell>
          <cell r="Q22">
            <v>6.8372000000000002</v>
          </cell>
          <cell r="R22">
            <v>22.469000000000001</v>
          </cell>
          <cell r="S22">
            <v>13.219999999999999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40.119999999999997</v>
          </cell>
          <cell r="D23">
            <v>5.8869999999999996</v>
          </cell>
          <cell r="E23">
            <v>46.006999999999998</v>
          </cell>
          <cell r="F23">
            <v>0</v>
          </cell>
          <cell r="H23">
            <v>1</v>
          </cell>
          <cell r="I23">
            <v>45</v>
          </cell>
          <cell r="J23">
            <v>58.8</v>
          </cell>
          <cell r="K23">
            <v>-12.792999999999999</v>
          </cell>
          <cell r="L23">
            <v>120</v>
          </cell>
          <cell r="N23">
            <v>9.2013999999999996</v>
          </cell>
          <cell r="O23">
            <v>13.041493685743474</v>
          </cell>
          <cell r="P23">
            <v>0</v>
          </cell>
          <cell r="Q23">
            <v>15.058600000000002</v>
          </cell>
          <cell r="R23">
            <v>9.5053999999999998</v>
          </cell>
          <cell r="S23">
            <v>2.7402000000000002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101.42700000000001</v>
          </cell>
          <cell r="D24">
            <v>96.569000000000003</v>
          </cell>
          <cell r="E24">
            <v>175.49299999999999</v>
          </cell>
          <cell r="F24">
            <v>22.503</v>
          </cell>
          <cell r="H24">
            <v>1</v>
          </cell>
          <cell r="I24">
            <v>60</v>
          </cell>
          <cell r="J24">
            <v>154.30000000000001</v>
          </cell>
          <cell r="K24">
            <v>21.192999999999984</v>
          </cell>
          <cell r="L24">
            <v>80</v>
          </cell>
          <cell r="M24">
            <v>350</v>
          </cell>
          <cell r="N24">
            <v>35.098599999999998</v>
          </cell>
          <cell r="O24">
            <v>12.892337586114547</v>
          </cell>
          <cell r="P24">
            <v>0.6411366835144422</v>
          </cell>
          <cell r="Q24">
            <v>18.674399999999999</v>
          </cell>
          <cell r="R24">
            <v>26.855799999999999</v>
          </cell>
          <cell r="S24">
            <v>15.586000000000002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1.331</v>
          </cell>
          <cell r="D25">
            <v>151.59</v>
          </cell>
          <cell r="E25">
            <v>128.947</v>
          </cell>
          <cell r="F25">
            <v>23.974</v>
          </cell>
          <cell r="H25">
            <v>1</v>
          </cell>
          <cell r="I25">
            <v>60</v>
          </cell>
          <cell r="J25">
            <v>123.8</v>
          </cell>
          <cell r="K25">
            <v>5.1470000000000056</v>
          </cell>
          <cell r="L25">
            <v>80</v>
          </cell>
          <cell r="M25">
            <v>180</v>
          </cell>
          <cell r="N25">
            <v>25.789400000000001</v>
          </cell>
          <cell r="O25">
            <v>11.011268195460149</v>
          </cell>
          <cell r="P25">
            <v>0.92960673765190349</v>
          </cell>
          <cell r="Q25">
            <v>18.418399999999998</v>
          </cell>
          <cell r="R25">
            <v>13.1304</v>
          </cell>
          <cell r="S25">
            <v>15.258799999999999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1</v>
          </cell>
          <cell r="I26">
            <v>45</v>
          </cell>
          <cell r="J26">
            <v>1</v>
          </cell>
          <cell r="K26">
            <v>-1</v>
          </cell>
          <cell r="N26">
            <v>0</v>
          </cell>
          <cell r="O26" t="e">
            <v>#DIV/0!</v>
          </cell>
          <cell r="P26" t="e">
            <v>#DIV/0!</v>
          </cell>
          <cell r="Q26">
            <v>0</v>
          </cell>
          <cell r="R26">
            <v>0</v>
          </cell>
          <cell r="S26">
            <v>0</v>
          </cell>
        </row>
        <row r="27">
          <cell r="A27" t="str">
            <v>6308 С ИНДЕЙКОЙ ПМ сар б/о мгс 1*3_СНГ  Останкино</v>
          </cell>
          <cell r="B27" t="str">
            <v>кг</v>
          </cell>
          <cell r="C27">
            <v>36.341000000000001</v>
          </cell>
          <cell r="D27">
            <v>0</v>
          </cell>
          <cell r="E27">
            <v>36.279000000000003</v>
          </cell>
          <cell r="F27">
            <v>0</v>
          </cell>
          <cell r="H27">
            <v>1</v>
          </cell>
          <cell r="I27">
            <v>45</v>
          </cell>
          <cell r="J27">
            <v>47.6</v>
          </cell>
          <cell r="K27">
            <v>-11.320999999999998</v>
          </cell>
          <cell r="L27">
            <v>20</v>
          </cell>
          <cell r="M27">
            <v>60</v>
          </cell>
          <cell r="N27">
            <v>7.2558000000000007</v>
          </cell>
          <cell r="O27">
            <v>11.025662228837618</v>
          </cell>
          <cell r="P27">
            <v>0</v>
          </cell>
          <cell r="Q27">
            <v>4.7355999999999998</v>
          </cell>
          <cell r="R27">
            <v>4.7444000000000006</v>
          </cell>
          <cell r="S27">
            <v>6.9480000000000004</v>
          </cell>
        </row>
        <row r="28">
          <cell r="A28" t="str">
            <v>6303 Мясные Папа может сос п/о мгс 1,5*3  Останкино</v>
          </cell>
          <cell r="B28" t="str">
            <v>кг</v>
          </cell>
          <cell r="C28">
            <v>1.5580000000000001</v>
          </cell>
          <cell r="D28">
            <v>203.745</v>
          </cell>
          <cell r="E28">
            <v>205.00399999999999</v>
          </cell>
          <cell r="F28">
            <v>0</v>
          </cell>
          <cell r="G28" t="str">
            <v>не в матрице</v>
          </cell>
          <cell r="H28">
            <v>1</v>
          </cell>
          <cell r="I28">
            <v>45</v>
          </cell>
          <cell r="J28">
            <v>203.8</v>
          </cell>
          <cell r="K28">
            <v>1.2039999999999793</v>
          </cell>
          <cell r="L28">
            <v>80</v>
          </cell>
          <cell r="M28">
            <v>400</v>
          </cell>
          <cell r="N28">
            <v>41.000799999999998</v>
          </cell>
          <cell r="O28">
            <v>11.707088642172836</v>
          </cell>
          <cell r="P28">
            <v>0</v>
          </cell>
          <cell r="Q28">
            <v>16.2744</v>
          </cell>
          <cell r="R28">
            <v>23.8126</v>
          </cell>
          <cell r="S28">
            <v>24.0548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C29">
            <v>30.085999999999999</v>
          </cell>
          <cell r="D29">
            <v>31.763999999999999</v>
          </cell>
          <cell r="E29">
            <v>27.957999999999998</v>
          </cell>
          <cell r="F29">
            <v>21.962</v>
          </cell>
          <cell r="H29">
            <v>1</v>
          </cell>
          <cell r="I29">
            <v>60</v>
          </cell>
          <cell r="J29">
            <v>38.4</v>
          </cell>
          <cell r="K29">
            <v>-10.442</v>
          </cell>
          <cell r="L29">
            <v>22</v>
          </cell>
          <cell r="M29">
            <v>10</v>
          </cell>
          <cell r="N29">
            <v>5.5915999999999997</v>
          </cell>
          <cell r="O29">
            <v>9.6505472494455979</v>
          </cell>
          <cell r="P29">
            <v>3.9276772301309109</v>
          </cell>
          <cell r="Q29">
            <v>4.0540000000000003</v>
          </cell>
          <cell r="R29">
            <v>0</v>
          </cell>
          <cell r="S29">
            <v>0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C30">
            <v>24.053000000000001</v>
          </cell>
          <cell r="D30">
            <v>0</v>
          </cell>
          <cell r="E30">
            <v>23.890999999999998</v>
          </cell>
          <cell r="F30">
            <v>0</v>
          </cell>
          <cell r="H30">
            <v>1</v>
          </cell>
          <cell r="I30">
            <v>45</v>
          </cell>
          <cell r="J30">
            <v>35.1</v>
          </cell>
          <cell r="K30">
            <v>-11.209000000000003</v>
          </cell>
          <cell r="L30">
            <v>20</v>
          </cell>
          <cell r="M30">
            <v>40</v>
          </cell>
          <cell r="N30">
            <v>4.7782</v>
          </cell>
          <cell r="O30">
            <v>12.557029843874263</v>
          </cell>
          <cell r="P30">
            <v>0</v>
          </cell>
          <cell r="Q30">
            <v>3.7590000000000003</v>
          </cell>
          <cell r="R30">
            <v>4.6680000000000001</v>
          </cell>
          <cell r="S30">
            <v>6.4550000000000001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C31">
            <v>74.748999999999995</v>
          </cell>
          <cell r="D31">
            <v>135.00399999999999</v>
          </cell>
          <cell r="E31">
            <v>131.75700000000001</v>
          </cell>
          <cell r="F31">
            <v>77.995999999999995</v>
          </cell>
          <cell r="H31">
            <v>1</v>
          </cell>
          <cell r="I31">
            <v>45</v>
          </cell>
          <cell r="J31">
            <v>124.2</v>
          </cell>
          <cell r="K31">
            <v>7.5570000000000022</v>
          </cell>
          <cell r="L31">
            <v>230</v>
          </cell>
          <cell r="M31">
            <v>100</v>
          </cell>
          <cell r="N31">
            <v>26.351400000000002</v>
          </cell>
          <cell r="O31">
            <v>15.482896544396121</v>
          </cell>
          <cell r="P31">
            <v>2.9598427408031447</v>
          </cell>
          <cell r="Q31">
            <v>30.195399999999999</v>
          </cell>
          <cell r="R31">
            <v>13.212799999999998</v>
          </cell>
          <cell r="S31">
            <v>25.482199999999999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182.47200000000001</v>
          </cell>
          <cell r="D32">
            <v>0</v>
          </cell>
          <cell r="E32">
            <v>26.971</v>
          </cell>
          <cell r="F32">
            <v>155.453</v>
          </cell>
          <cell r="H32">
            <v>1</v>
          </cell>
          <cell r="I32">
            <v>60</v>
          </cell>
          <cell r="J32">
            <v>25.8</v>
          </cell>
          <cell r="K32">
            <v>1.1709999999999994</v>
          </cell>
          <cell r="N32">
            <v>5.3941999999999997</v>
          </cell>
          <cell r="O32">
            <v>28.818545845537802</v>
          </cell>
          <cell r="P32">
            <v>28.818545845537802</v>
          </cell>
          <cell r="Q32">
            <v>8.3697999999999997</v>
          </cell>
          <cell r="R32">
            <v>4.6031999999999993</v>
          </cell>
          <cell r="S32">
            <v>2.9739999999999998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13.629</v>
          </cell>
          <cell r="D33">
            <v>40.276000000000003</v>
          </cell>
          <cell r="E33">
            <v>44.439</v>
          </cell>
          <cell r="F33">
            <v>9.4659999999999993</v>
          </cell>
          <cell r="H33">
            <v>1</v>
          </cell>
          <cell r="I33">
            <v>60</v>
          </cell>
          <cell r="J33">
            <v>40.5</v>
          </cell>
          <cell r="K33">
            <v>3.9390000000000001</v>
          </cell>
          <cell r="L33">
            <v>80</v>
          </cell>
          <cell r="M33">
            <v>30</v>
          </cell>
          <cell r="N33">
            <v>8.8878000000000004</v>
          </cell>
          <cell r="O33">
            <v>13.441571592520082</v>
          </cell>
          <cell r="P33">
            <v>1.0650554692949885</v>
          </cell>
          <cell r="Q33">
            <v>9.5472000000000001</v>
          </cell>
          <cell r="R33">
            <v>4.0090000000000003</v>
          </cell>
          <cell r="S33">
            <v>6.7084000000000001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20.327999999999999</v>
          </cell>
          <cell r="D34">
            <v>32.442999999999998</v>
          </cell>
          <cell r="E34">
            <v>22.907</v>
          </cell>
          <cell r="F34">
            <v>29.864000000000001</v>
          </cell>
          <cell r="H34">
            <v>1</v>
          </cell>
          <cell r="I34">
            <v>60</v>
          </cell>
          <cell r="J34">
            <v>22.3</v>
          </cell>
          <cell r="K34">
            <v>0.60699999999999932</v>
          </cell>
          <cell r="L34">
            <v>50</v>
          </cell>
          <cell r="N34">
            <v>4.5814000000000004</v>
          </cell>
          <cell r="O34">
            <v>17.432225957131006</v>
          </cell>
          <cell r="P34">
            <v>6.5185314532675598</v>
          </cell>
          <cell r="Q34">
            <v>7.569799999999999</v>
          </cell>
          <cell r="R34">
            <v>1.3568</v>
          </cell>
          <cell r="S34">
            <v>1.64</v>
          </cell>
        </row>
        <row r="35">
          <cell r="A35" t="str">
            <v>6601 ГОВЯЖЬИ СН сос п/о мгс 1*6  ОСТАНКИНО</v>
          </cell>
          <cell r="B35" t="str">
            <v>кг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 t="str">
            <v>вывод</v>
          </cell>
          <cell r="H35">
            <v>1</v>
          </cell>
          <cell r="I35">
            <v>45</v>
          </cell>
          <cell r="J35" t="e">
            <v>#N/A</v>
          </cell>
          <cell r="K35" t="e">
            <v>#N/A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0.20099999999999998</v>
          </cell>
          <cell r="R35">
            <v>0.20119999999999999</v>
          </cell>
          <cell r="S35">
            <v>0</v>
          </cell>
        </row>
        <row r="36">
          <cell r="A36" t="str">
            <v>6606 СЫТНЫЕ Папа может сар б/о мгс 1*3 45c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1</v>
          </cell>
          <cell r="I36">
            <v>45</v>
          </cell>
          <cell r="J36" t="e">
            <v>#N/A</v>
          </cell>
          <cell r="K36" t="e">
            <v>#N/A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  <cell r="S36">
            <v>0</v>
          </cell>
        </row>
        <row r="37">
          <cell r="A37" t="str">
            <v>6607 С ГОВЯДИНОЙ ПМ сар б/о мгс 1*3_45с</v>
          </cell>
          <cell r="B37" t="str">
            <v>кг</v>
          </cell>
          <cell r="C37">
            <v>24.978999999999999</v>
          </cell>
          <cell r="D37">
            <v>41.52</v>
          </cell>
          <cell r="E37">
            <v>65.483000000000004</v>
          </cell>
          <cell r="F37">
            <v>0</v>
          </cell>
          <cell r="H37">
            <v>1</v>
          </cell>
          <cell r="I37">
            <v>45</v>
          </cell>
          <cell r="J37">
            <v>81.900000000000006</v>
          </cell>
          <cell r="K37">
            <v>-16.417000000000002</v>
          </cell>
          <cell r="L37">
            <v>100</v>
          </cell>
          <cell r="M37">
            <v>60</v>
          </cell>
          <cell r="N37">
            <v>13.0966</v>
          </cell>
          <cell r="O37">
            <v>12.216911259410839</v>
          </cell>
          <cell r="P37">
            <v>0</v>
          </cell>
          <cell r="Q37">
            <v>13.145799999999999</v>
          </cell>
          <cell r="R37">
            <v>11.1974</v>
          </cell>
          <cell r="S37">
            <v>11.579000000000001</v>
          </cell>
        </row>
        <row r="38">
          <cell r="A38" t="str">
            <v>БОНУС_6088 СОЧНЫЕ сос п/о мгс 1*6 ОСТАНКИНО</v>
          </cell>
          <cell r="B38" t="str">
            <v>кг</v>
          </cell>
          <cell r="C38">
            <v>0</v>
          </cell>
          <cell r="D38">
            <v>183.66800000000001</v>
          </cell>
          <cell r="E38">
            <v>101.497</v>
          </cell>
          <cell r="F38">
            <v>0</v>
          </cell>
          <cell r="H38">
            <v>1</v>
          </cell>
          <cell r="I38">
            <v>45</v>
          </cell>
          <cell r="J38">
            <v>94</v>
          </cell>
          <cell r="K38">
            <v>7.4969999999999999</v>
          </cell>
          <cell r="N38">
            <v>20.299399999999999</v>
          </cell>
          <cell r="O38">
            <v>0</v>
          </cell>
          <cell r="P38">
            <v>0</v>
          </cell>
          <cell r="Q38">
            <v>7.7122000000000002</v>
          </cell>
          <cell r="R38">
            <v>19.488</v>
          </cell>
          <cell r="S38">
            <v>11.4094</v>
          </cell>
        </row>
        <row r="39">
          <cell r="A39" t="str">
            <v>3215 ВЕТЧ.МЯСНАЯ Папа может п/о 0.4кг 8шт.    ОСТАНКИНО</v>
          </cell>
          <cell r="B39" t="str">
            <v>шт</v>
          </cell>
          <cell r="C39">
            <v>50</v>
          </cell>
          <cell r="D39">
            <v>2</v>
          </cell>
          <cell r="E39">
            <v>52</v>
          </cell>
          <cell r="F39">
            <v>0</v>
          </cell>
          <cell r="H39">
            <v>0.4</v>
          </cell>
          <cell r="I39">
            <v>60</v>
          </cell>
          <cell r="J39">
            <v>57.3</v>
          </cell>
          <cell r="K39">
            <v>-5.2999999999999972</v>
          </cell>
          <cell r="L39">
            <v>45</v>
          </cell>
          <cell r="M39">
            <v>100</v>
          </cell>
          <cell r="N39">
            <v>10.4</v>
          </cell>
          <cell r="O39">
            <v>13.942307692307692</v>
          </cell>
          <cell r="P39">
            <v>0</v>
          </cell>
          <cell r="Q39">
            <v>7.8</v>
          </cell>
          <cell r="R39">
            <v>5</v>
          </cell>
          <cell r="S39">
            <v>4.8</v>
          </cell>
        </row>
        <row r="40">
          <cell r="A40" t="str">
            <v>4993 САЛЯМИ ИТАЛЬЯНСКАЯ с/к в/у 1/250*8_120c ОСТАНКИНО</v>
          </cell>
          <cell r="B40" t="str">
            <v>шт</v>
          </cell>
          <cell r="C40">
            <v>25</v>
          </cell>
          <cell r="D40">
            <v>0</v>
          </cell>
          <cell r="E40">
            <v>16</v>
          </cell>
          <cell r="F40">
            <v>8</v>
          </cell>
          <cell r="H40">
            <v>0.25</v>
          </cell>
          <cell r="I40">
            <v>120</v>
          </cell>
          <cell r="J40">
            <v>19</v>
          </cell>
          <cell r="K40">
            <v>-3</v>
          </cell>
          <cell r="L40">
            <v>20</v>
          </cell>
          <cell r="M40">
            <v>20</v>
          </cell>
          <cell r="N40">
            <v>3.2</v>
          </cell>
          <cell r="O40">
            <v>15</v>
          </cell>
          <cell r="P40">
            <v>2.5</v>
          </cell>
          <cell r="Q40">
            <v>3.2</v>
          </cell>
          <cell r="R40">
            <v>4</v>
          </cell>
          <cell r="S40">
            <v>0</v>
          </cell>
        </row>
        <row r="41">
          <cell r="A41" t="str">
            <v>5159 Нежный пашт п/о 1/150 16шт.   ОСТАНКИНО</v>
          </cell>
          <cell r="B41" t="str">
            <v>шт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H41">
            <v>0.15</v>
          </cell>
          <cell r="I41">
            <v>60</v>
          </cell>
          <cell r="J41" t="e">
            <v>#N/A</v>
          </cell>
          <cell r="K41" t="e">
            <v>#N/A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0.4</v>
          </cell>
          <cell r="R41">
            <v>0</v>
          </cell>
          <cell r="S41">
            <v>0.2</v>
          </cell>
        </row>
        <row r="42">
          <cell r="A42" t="str">
            <v>5160 Мясной пашт п/о 0,150 ОСТАНКИНО</v>
          </cell>
          <cell r="B42" t="str">
            <v>шт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0.15</v>
          </cell>
          <cell r="I42">
            <v>60</v>
          </cell>
          <cell r="J42" t="e">
            <v>#N/A</v>
          </cell>
          <cell r="K42" t="e">
            <v>#N/A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  <cell r="S42">
            <v>0</v>
          </cell>
        </row>
        <row r="43">
          <cell r="A43" t="str">
            <v>5161 Печеночный пашт 0,150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0.15</v>
          </cell>
          <cell r="I43">
            <v>60</v>
          </cell>
          <cell r="J43" t="e">
            <v>#N/A</v>
          </cell>
          <cell r="K43" t="e">
            <v>#N/A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0.4</v>
          </cell>
          <cell r="R43">
            <v>0</v>
          </cell>
          <cell r="S43">
            <v>0</v>
          </cell>
        </row>
        <row r="44">
          <cell r="A44" t="str">
            <v>5483 ЭКСТРА Папа может с/к в/у 1/250 8шт.   ОСТАНКИНО</v>
          </cell>
          <cell r="B44" t="str">
            <v>шт</v>
          </cell>
          <cell r="C44">
            <v>28</v>
          </cell>
          <cell r="D44">
            <v>5</v>
          </cell>
          <cell r="E44">
            <v>31</v>
          </cell>
          <cell r="F44">
            <v>2</v>
          </cell>
          <cell r="H44">
            <v>0.2</v>
          </cell>
          <cell r="I44">
            <v>120</v>
          </cell>
          <cell r="J44">
            <v>31</v>
          </cell>
          <cell r="K44">
            <v>0</v>
          </cell>
          <cell r="L44">
            <v>15</v>
          </cell>
          <cell r="M44">
            <v>60</v>
          </cell>
          <cell r="N44">
            <v>6.2</v>
          </cell>
          <cell r="O44">
            <v>12.419354838709678</v>
          </cell>
          <cell r="P44">
            <v>0.32258064516129031</v>
          </cell>
          <cell r="Q44">
            <v>3.2</v>
          </cell>
          <cell r="R44">
            <v>3.8</v>
          </cell>
          <cell r="S44">
            <v>3</v>
          </cell>
        </row>
        <row r="45">
          <cell r="A45" t="str">
            <v>5532 СОЧНЫЕ сос п/о мгс 0.45кг 10шт_45с 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0.45</v>
          </cell>
          <cell r="I45">
            <v>45</v>
          </cell>
          <cell r="J45" t="e">
            <v>#N/A</v>
          </cell>
          <cell r="K45" t="e">
            <v>#N/A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5682 САЛЯМИ МЕЛКОЗЕРНЕНАЯ с/к в/у 1/120_60с   ОСТАНКИНО</v>
          </cell>
          <cell r="B46" t="str">
            <v>шт</v>
          </cell>
          <cell r="C46">
            <v>88</v>
          </cell>
          <cell r="D46">
            <v>1</v>
          </cell>
          <cell r="E46">
            <v>65</v>
          </cell>
          <cell r="F46">
            <v>24</v>
          </cell>
          <cell r="H46">
            <v>0.12</v>
          </cell>
          <cell r="I46">
            <v>120</v>
          </cell>
          <cell r="J46">
            <v>70</v>
          </cell>
          <cell r="K46">
            <v>-5</v>
          </cell>
          <cell r="M46">
            <v>140</v>
          </cell>
          <cell r="N46">
            <v>13</v>
          </cell>
          <cell r="O46">
            <v>12.615384615384615</v>
          </cell>
          <cell r="P46">
            <v>1.8461538461538463</v>
          </cell>
          <cell r="Q46">
            <v>3</v>
          </cell>
          <cell r="R46">
            <v>0</v>
          </cell>
          <cell r="S46">
            <v>0</v>
          </cell>
        </row>
        <row r="47">
          <cell r="A47" t="str">
            <v>5706 АРОМАТНАЯ Папа может с/к в/у 1/250 8шт.  ОСТАНКИНО</v>
          </cell>
          <cell r="B47" t="str">
            <v>шт</v>
          </cell>
          <cell r="C47">
            <v>0</v>
          </cell>
          <cell r="D47">
            <v>24</v>
          </cell>
          <cell r="E47">
            <v>19</v>
          </cell>
          <cell r="F47">
            <v>4</v>
          </cell>
          <cell r="H47">
            <v>0.25</v>
          </cell>
          <cell r="I47">
            <v>120</v>
          </cell>
          <cell r="J47">
            <v>19</v>
          </cell>
          <cell r="K47">
            <v>0</v>
          </cell>
          <cell r="L47">
            <v>20</v>
          </cell>
          <cell r="M47">
            <v>20</v>
          </cell>
          <cell r="N47">
            <v>3.8</v>
          </cell>
          <cell r="O47">
            <v>11.578947368421053</v>
          </cell>
          <cell r="P47">
            <v>1.0526315789473684</v>
          </cell>
          <cell r="Q47">
            <v>2</v>
          </cell>
          <cell r="R47">
            <v>4</v>
          </cell>
          <cell r="S47">
            <v>3.8</v>
          </cell>
        </row>
        <row r="48">
          <cell r="A48" t="str">
            <v>5819 Сосиски Папа может 400г Мясные  ОСТАНКИНО</v>
          </cell>
          <cell r="B48" t="str">
            <v>шт</v>
          </cell>
          <cell r="C48">
            <v>3</v>
          </cell>
          <cell r="D48">
            <v>160</v>
          </cell>
          <cell r="E48">
            <v>53</v>
          </cell>
          <cell r="F48">
            <v>102</v>
          </cell>
          <cell r="G48" t="str">
            <v>не в матрице</v>
          </cell>
          <cell r="H48">
            <v>0.4</v>
          </cell>
          <cell r="I48">
            <v>45</v>
          </cell>
          <cell r="J48">
            <v>65</v>
          </cell>
          <cell r="K48">
            <v>-12</v>
          </cell>
          <cell r="M48">
            <v>40</v>
          </cell>
          <cell r="N48">
            <v>10.6</v>
          </cell>
          <cell r="O48">
            <v>13.39622641509434</v>
          </cell>
          <cell r="P48">
            <v>9.6226415094339632</v>
          </cell>
          <cell r="Q48">
            <v>6.8</v>
          </cell>
          <cell r="R48">
            <v>9</v>
          </cell>
          <cell r="S48">
            <v>9.1999999999999993</v>
          </cell>
        </row>
        <row r="49">
          <cell r="A49" t="str">
            <v>6027 ВЕТЧ.ИЗ ЛОПАТКИ Папа может п/о 400*6  ОСТАНКИНО</v>
          </cell>
          <cell r="B49" t="str">
            <v>шт</v>
          </cell>
          <cell r="C49">
            <v>70</v>
          </cell>
          <cell r="D49">
            <v>0</v>
          </cell>
          <cell r="E49">
            <v>66</v>
          </cell>
          <cell r="F49">
            <v>0</v>
          </cell>
          <cell r="H49">
            <v>0.4</v>
          </cell>
          <cell r="I49">
            <v>45</v>
          </cell>
          <cell r="J49">
            <v>96</v>
          </cell>
          <cell r="K49">
            <v>-30</v>
          </cell>
          <cell r="L49">
            <v>60</v>
          </cell>
          <cell r="M49">
            <v>100</v>
          </cell>
          <cell r="N49">
            <v>13.2</v>
          </cell>
          <cell r="O49">
            <v>12.121212121212121</v>
          </cell>
          <cell r="P49">
            <v>0</v>
          </cell>
          <cell r="Q49">
            <v>12.6</v>
          </cell>
          <cell r="R49">
            <v>9.6</v>
          </cell>
          <cell r="S49">
            <v>16.2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0</v>
          </cell>
          <cell r="D50">
            <v>186.053</v>
          </cell>
          <cell r="E50">
            <v>70.052999999999997</v>
          </cell>
          <cell r="F50">
            <v>116</v>
          </cell>
          <cell r="G50" t="str">
            <v>акция</v>
          </cell>
          <cell r="H50">
            <v>0.4</v>
          </cell>
          <cell r="I50">
            <v>45</v>
          </cell>
          <cell r="J50">
            <v>71</v>
          </cell>
          <cell r="K50">
            <v>-0.94700000000000273</v>
          </cell>
          <cell r="L50">
            <v>20</v>
          </cell>
          <cell r="M50">
            <v>40</v>
          </cell>
          <cell r="N50">
            <v>14.0106</v>
          </cell>
          <cell r="O50">
            <v>12.561917405393059</v>
          </cell>
          <cell r="P50">
            <v>8.2794455626454262</v>
          </cell>
          <cell r="Q50">
            <v>13.4</v>
          </cell>
          <cell r="R50">
            <v>11.4</v>
          </cell>
          <cell r="S50">
            <v>14.6</v>
          </cell>
        </row>
        <row r="51">
          <cell r="A51" t="str">
            <v>6225 ИМПЕРСКАЯ И БАЛЫКОВАЯ в/к с/н мгс 1/90  Останкино</v>
          </cell>
          <cell r="B51" t="str">
            <v>шт</v>
          </cell>
          <cell r="C51">
            <v>37</v>
          </cell>
          <cell r="D51">
            <v>30</v>
          </cell>
          <cell r="E51">
            <v>29</v>
          </cell>
          <cell r="F51">
            <v>38</v>
          </cell>
          <cell r="H51">
            <v>0.09</v>
          </cell>
          <cell r="I51">
            <v>45</v>
          </cell>
          <cell r="J51">
            <v>29</v>
          </cell>
          <cell r="K51">
            <v>0</v>
          </cell>
          <cell r="L51">
            <v>20</v>
          </cell>
          <cell r="M51">
            <v>20</v>
          </cell>
          <cell r="N51">
            <v>5.8</v>
          </cell>
          <cell r="O51">
            <v>13.448275862068966</v>
          </cell>
          <cell r="P51">
            <v>6.5517241379310347</v>
          </cell>
          <cell r="Q51">
            <v>5.6</v>
          </cell>
          <cell r="R51">
            <v>6.8</v>
          </cell>
          <cell r="S51">
            <v>3.4</v>
          </cell>
        </row>
        <row r="52">
          <cell r="A52" t="str">
            <v>6228 МЯСНОЕ АССОРТИ к/з с/н мгс 1/90 10шт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0.09</v>
          </cell>
          <cell r="I52">
            <v>45</v>
          </cell>
          <cell r="J52" t="e">
            <v>#N/A</v>
          </cell>
          <cell r="K52" t="e">
            <v>#N/A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0</v>
          </cell>
        </row>
        <row r="53">
          <cell r="A53" t="str">
            <v>6213 СЕРВЕЛАТ ФИНСКИЙ СН в/к в/у 0,35кг 8шт  Останкино</v>
          </cell>
          <cell r="B53" t="str">
            <v>шт</v>
          </cell>
          <cell r="C53">
            <v>24</v>
          </cell>
          <cell r="D53">
            <v>26</v>
          </cell>
          <cell r="E53">
            <v>34</v>
          </cell>
          <cell r="F53">
            <v>16</v>
          </cell>
          <cell r="H53">
            <v>0.35</v>
          </cell>
          <cell r="I53">
            <v>45</v>
          </cell>
          <cell r="J53">
            <v>34</v>
          </cell>
          <cell r="K53">
            <v>0</v>
          </cell>
          <cell r="L53">
            <v>40</v>
          </cell>
          <cell r="M53">
            <v>30</v>
          </cell>
          <cell r="N53">
            <v>6.8</v>
          </cell>
          <cell r="O53">
            <v>12.647058823529411</v>
          </cell>
          <cell r="P53">
            <v>2.3529411764705883</v>
          </cell>
          <cell r="Q53">
            <v>6.4</v>
          </cell>
          <cell r="R53">
            <v>0</v>
          </cell>
          <cell r="S53">
            <v>0.8</v>
          </cell>
        </row>
        <row r="54">
          <cell r="A54" t="str">
            <v>6217 ШПИКАЧКИ ДОМАШНИЕ СН п/о мгс 0,4кг 8 шт.  ОСТАНКИНО</v>
          </cell>
          <cell r="B54" t="str">
            <v>шт</v>
          </cell>
          <cell r="C54">
            <v>0</v>
          </cell>
          <cell r="D54">
            <v>2</v>
          </cell>
          <cell r="E54">
            <v>2</v>
          </cell>
          <cell r="F54">
            <v>0</v>
          </cell>
          <cell r="H54">
            <v>0.4</v>
          </cell>
          <cell r="I54">
            <v>45</v>
          </cell>
          <cell r="J54">
            <v>2</v>
          </cell>
          <cell r="K54">
            <v>0</v>
          </cell>
          <cell r="N54">
            <v>0.4</v>
          </cell>
          <cell r="O54">
            <v>0</v>
          </cell>
          <cell r="P54">
            <v>0</v>
          </cell>
          <cell r="Q54">
            <v>0.4</v>
          </cell>
          <cell r="R54">
            <v>0.4</v>
          </cell>
          <cell r="S54">
            <v>0</v>
          </cell>
        </row>
        <row r="55">
          <cell r="A55" t="str">
            <v>6236 СЛИВОЧНЫЕ ПМ сос п/о мгс 0,45кг 10шт  ОСТАНКИНО</v>
          </cell>
          <cell r="B55" t="str">
            <v>шт</v>
          </cell>
          <cell r="C55">
            <v>0</v>
          </cell>
          <cell r="D55">
            <v>100</v>
          </cell>
          <cell r="E55">
            <v>62</v>
          </cell>
          <cell r="F55">
            <v>30</v>
          </cell>
          <cell r="H55">
            <v>0.4</v>
          </cell>
          <cell r="I55">
            <v>45</v>
          </cell>
          <cell r="J55">
            <v>62</v>
          </cell>
          <cell r="K55">
            <v>0</v>
          </cell>
          <cell r="M55">
            <v>120</v>
          </cell>
          <cell r="N55">
            <v>12.4</v>
          </cell>
          <cell r="O55">
            <v>12.096774193548386</v>
          </cell>
          <cell r="P55">
            <v>2.4193548387096775</v>
          </cell>
          <cell r="Q55">
            <v>8.1999999999999993</v>
          </cell>
          <cell r="R55">
            <v>8.1999999999999993</v>
          </cell>
          <cell r="S55">
            <v>7.8</v>
          </cell>
        </row>
        <row r="56">
          <cell r="A56" t="str">
            <v>6281 СВИНИНА ДЕЛИКАТ. к/в мл/к в/у 0.3кг 45с  ОСТАНКИНО</v>
          </cell>
          <cell r="B56" t="str">
            <v>шт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H56">
            <v>0.3</v>
          </cell>
          <cell r="I56">
            <v>45</v>
          </cell>
          <cell r="J56">
            <v>1</v>
          </cell>
          <cell r="K56">
            <v>-1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  <cell r="S56">
            <v>0</v>
          </cell>
        </row>
        <row r="57">
          <cell r="A57" t="str">
            <v>6297 ФИЛЕЙНЫЕ сос ц/о в/у 1/270 12шт_45с  ОСТАНКИНО</v>
          </cell>
          <cell r="B57" t="str">
            <v>шт</v>
          </cell>
          <cell r="C57">
            <v>0</v>
          </cell>
          <cell r="D57">
            <v>121</v>
          </cell>
          <cell r="E57">
            <v>71</v>
          </cell>
          <cell r="F57">
            <v>50</v>
          </cell>
          <cell r="H57">
            <v>0.27</v>
          </cell>
          <cell r="I57">
            <v>45</v>
          </cell>
          <cell r="J57">
            <v>71</v>
          </cell>
          <cell r="K57">
            <v>0</v>
          </cell>
          <cell r="M57">
            <v>120</v>
          </cell>
          <cell r="N57">
            <v>14.2</v>
          </cell>
          <cell r="O57">
            <v>11.971830985915494</v>
          </cell>
          <cell r="P57">
            <v>3.5211267605633805</v>
          </cell>
          <cell r="Q57">
            <v>6.6</v>
          </cell>
          <cell r="R57">
            <v>5</v>
          </cell>
          <cell r="S57">
            <v>7.4</v>
          </cell>
        </row>
        <row r="58">
          <cell r="A58" t="str">
            <v>6333 МЯСНАЯ Папа может вар п/о 0.4кг 8шт.  ОСТАНКИНО</v>
          </cell>
          <cell r="B58" t="str">
            <v>шт</v>
          </cell>
          <cell r="C58">
            <v>0</v>
          </cell>
          <cell r="D58">
            <v>304</v>
          </cell>
          <cell r="E58">
            <v>119</v>
          </cell>
          <cell r="F58">
            <v>185</v>
          </cell>
          <cell r="G58" t="str">
            <v>акция</v>
          </cell>
          <cell r="H58">
            <v>0.4</v>
          </cell>
          <cell r="I58">
            <v>60</v>
          </cell>
          <cell r="J58">
            <v>133</v>
          </cell>
          <cell r="K58">
            <v>-14</v>
          </cell>
          <cell r="M58">
            <v>150</v>
          </cell>
          <cell r="N58">
            <v>23.8</v>
          </cell>
          <cell r="O58">
            <v>14.07563025210084</v>
          </cell>
          <cell r="P58">
            <v>7.7731092436974789</v>
          </cell>
          <cell r="Q58">
            <v>14.2</v>
          </cell>
          <cell r="R58">
            <v>20.6</v>
          </cell>
          <cell r="S58">
            <v>19.600000000000001</v>
          </cell>
        </row>
        <row r="59">
          <cell r="A59" t="str">
            <v>6353 ЭКСТРА Папа может вар п/о 0.4кг 8шт.  ОСТАНКИНО</v>
          </cell>
          <cell r="B59" t="str">
            <v>шт</v>
          </cell>
          <cell r="C59">
            <v>5</v>
          </cell>
          <cell r="D59">
            <v>176</v>
          </cell>
          <cell r="E59">
            <v>91</v>
          </cell>
          <cell r="F59">
            <v>85</v>
          </cell>
          <cell r="G59" t="str">
            <v>акция</v>
          </cell>
          <cell r="H59">
            <v>0.4</v>
          </cell>
          <cell r="I59">
            <v>60</v>
          </cell>
          <cell r="J59">
            <v>98</v>
          </cell>
          <cell r="K59">
            <v>-7</v>
          </cell>
          <cell r="L59">
            <v>50</v>
          </cell>
          <cell r="M59">
            <v>100</v>
          </cell>
          <cell r="N59">
            <v>18.2</v>
          </cell>
          <cell r="O59">
            <v>12.912087912087912</v>
          </cell>
          <cell r="P59">
            <v>4.6703296703296706</v>
          </cell>
          <cell r="Q59">
            <v>18.8</v>
          </cell>
          <cell r="R59">
            <v>15.6</v>
          </cell>
          <cell r="S59">
            <v>17.600000000000001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60</v>
          </cell>
          <cell r="D60">
            <v>0</v>
          </cell>
          <cell r="E60">
            <v>59</v>
          </cell>
          <cell r="F60">
            <v>0</v>
          </cell>
          <cell r="H60">
            <v>0.4</v>
          </cell>
          <cell r="I60">
            <v>60</v>
          </cell>
          <cell r="J60">
            <v>77</v>
          </cell>
          <cell r="K60">
            <v>-18</v>
          </cell>
          <cell r="L60">
            <v>70</v>
          </cell>
          <cell r="M60">
            <v>80</v>
          </cell>
          <cell r="N60">
            <v>11.8</v>
          </cell>
          <cell r="O60">
            <v>12.711864406779661</v>
          </cell>
          <cell r="P60">
            <v>0</v>
          </cell>
          <cell r="Q60">
            <v>8.8000000000000007</v>
          </cell>
          <cell r="R60">
            <v>6.6</v>
          </cell>
          <cell r="S60">
            <v>9.6</v>
          </cell>
        </row>
        <row r="61">
          <cell r="A61" t="str">
            <v>6448 Свинина Останкино 100г Мадера с/к в/у нарезка  ОСТАНКИНО</v>
          </cell>
          <cell r="B61" t="str">
            <v>шт</v>
          </cell>
          <cell r="C61">
            <v>137</v>
          </cell>
          <cell r="D61">
            <v>0</v>
          </cell>
          <cell r="E61">
            <v>124</v>
          </cell>
          <cell r="F61">
            <v>0</v>
          </cell>
          <cell r="H61">
            <v>0.1</v>
          </cell>
          <cell r="I61">
            <v>60</v>
          </cell>
          <cell r="J61">
            <v>131</v>
          </cell>
          <cell r="K61">
            <v>-7</v>
          </cell>
          <cell r="L61">
            <v>150</v>
          </cell>
          <cell r="M61">
            <v>150</v>
          </cell>
          <cell r="N61">
            <v>24.8</v>
          </cell>
          <cell r="O61">
            <v>12.096774193548386</v>
          </cell>
          <cell r="P61">
            <v>0</v>
          </cell>
          <cell r="Q61">
            <v>19</v>
          </cell>
          <cell r="R61">
            <v>24.6</v>
          </cell>
          <cell r="S61">
            <v>23</v>
          </cell>
        </row>
        <row r="62">
          <cell r="A62" t="str">
            <v>6450 БЕКОН с/к с/н в/у 1/100 10шт.</v>
          </cell>
          <cell r="B62" t="str">
            <v>шт</v>
          </cell>
          <cell r="C62">
            <v>82</v>
          </cell>
          <cell r="D62">
            <v>0</v>
          </cell>
          <cell r="E62">
            <v>82</v>
          </cell>
          <cell r="F62">
            <v>0</v>
          </cell>
          <cell r="H62">
            <v>0.1</v>
          </cell>
          <cell r="I62">
            <v>120</v>
          </cell>
          <cell r="J62">
            <v>97</v>
          </cell>
          <cell r="K62">
            <v>-15</v>
          </cell>
          <cell r="L62">
            <v>200</v>
          </cell>
          <cell r="N62">
            <v>16.399999999999999</v>
          </cell>
          <cell r="O62">
            <v>12.195121951219512</v>
          </cell>
          <cell r="P62">
            <v>0</v>
          </cell>
          <cell r="Q62">
            <v>37</v>
          </cell>
          <cell r="R62">
            <v>31</v>
          </cell>
          <cell r="S62">
            <v>31</v>
          </cell>
        </row>
        <row r="63">
          <cell r="A63" t="str">
            <v>6454 АРОМАТНАЯ с/к с/н в/у 1/100 10шт.  ОСТАНКИНО</v>
          </cell>
          <cell r="B63" t="str">
            <v>шт</v>
          </cell>
          <cell r="C63">
            <v>49</v>
          </cell>
          <cell r="D63">
            <v>100</v>
          </cell>
          <cell r="E63">
            <v>105</v>
          </cell>
          <cell r="F63">
            <v>40</v>
          </cell>
          <cell r="H63">
            <v>0.1</v>
          </cell>
          <cell r="I63">
            <v>120</v>
          </cell>
          <cell r="J63">
            <v>105</v>
          </cell>
          <cell r="K63">
            <v>0</v>
          </cell>
          <cell r="L63">
            <v>50</v>
          </cell>
          <cell r="M63">
            <v>160</v>
          </cell>
          <cell r="N63">
            <v>21</v>
          </cell>
          <cell r="O63">
            <v>11.904761904761905</v>
          </cell>
          <cell r="P63">
            <v>1.9047619047619047</v>
          </cell>
          <cell r="Q63">
            <v>13.4</v>
          </cell>
          <cell r="R63">
            <v>14.4</v>
          </cell>
          <cell r="S63">
            <v>1.6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8</v>
          </cell>
          <cell r="D64">
            <v>0</v>
          </cell>
          <cell r="E64">
            <v>8</v>
          </cell>
          <cell r="F64">
            <v>0</v>
          </cell>
          <cell r="H64">
            <v>0.28000000000000003</v>
          </cell>
          <cell r="I64">
            <v>45</v>
          </cell>
          <cell r="J64">
            <v>10</v>
          </cell>
          <cell r="K64">
            <v>-2</v>
          </cell>
          <cell r="L64">
            <v>40</v>
          </cell>
          <cell r="N64">
            <v>1.6</v>
          </cell>
          <cell r="O64">
            <v>25</v>
          </cell>
          <cell r="P64">
            <v>0</v>
          </cell>
          <cell r="Q64">
            <v>4.2</v>
          </cell>
          <cell r="R64">
            <v>3.8</v>
          </cell>
          <cell r="S64">
            <v>3.4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0.41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S65">
            <v>0</v>
          </cell>
        </row>
        <row r="66">
          <cell r="A66" t="str">
            <v>6602 БАВАРСКИЕ ПМ сос ц/о мгс 0,35кг 8шт  Останкино</v>
          </cell>
          <cell r="B66" t="str">
            <v>шт</v>
          </cell>
          <cell r="C66">
            <v>50</v>
          </cell>
          <cell r="D66">
            <v>24</v>
          </cell>
          <cell r="E66">
            <v>72</v>
          </cell>
          <cell r="F66">
            <v>0</v>
          </cell>
          <cell r="H66">
            <v>0.35</v>
          </cell>
          <cell r="I66">
            <v>45</v>
          </cell>
          <cell r="J66">
            <v>83</v>
          </cell>
          <cell r="K66">
            <v>-11</v>
          </cell>
          <cell r="L66">
            <v>100</v>
          </cell>
          <cell r="N66">
            <v>14.4</v>
          </cell>
          <cell r="O66">
            <v>6.9444444444444446</v>
          </cell>
          <cell r="Q66">
            <v>11</v>
          </cell>
          <cell r="R66">
            <v>8.1999999999999993</v>
          </cell>
          <cell r="S66">
            <v>11.6</v>
          </cell>
        </row>
        <row r="67">
          <cell r="A67" t="str">
            <v>6751 СЛИВОЧНЫЕ СН сос п/о мгс 0,41 кг 10шт.  Останкино</v>
          </cell>
          <cell r="B67" t="str">
            <v>шт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0.41</v>
          </cell>
          <cell r="I67">
            <v>45</v>
          </cell>
          <cell r="J67">
            <v>0</v>
          </cell>
          <cell r="K67">
            <v>0</v>
          </cell>
          <cell r="N67">
            <v>0</v>
          </cell>
          <cell r="O67" t="e">
            <v>#DIV/0!</v>
          </cell>
          <cell r="P67" t="e">
            <v>#DIV/0!</v>
          </cell>
          <cell r="Q67">
            <v>0</v>
          </cell>
          <cell r="R67">
            <v>0</v>
          </cell>
          <cell r="S67">
            <v>0</v>
          </cell>
        </row>
        <row r="68">
          <cell r="A68" t="str">
            <v>6609 С ГОВЯДИНОЙ ПМ сар б/о мгс 0,4 кг_45с</v>
          </cell>
          <cell r="B68" t="str">
            <v>шт</v>
          </cell>
          <cell r="C68">
            <v>0</v>
          </cell>
          <cell r="D68">
            <v>72.995999999999995</v>
          </cell>
          <cell r="E68">
            <v>50.996000000000002</v>
          </cell>
          <cell r="F68">
            <v>22</v>
          </cell>
          <cell r="H68">
            <v>0.4</v>
          </cell>
          <cell r="I68">
            <v>45</v>
          </cell>
          <cell r="J68">
            <v>50.3</v>
          </cell>
          <cell r="K68">
            <v>0.69600000000000506</v>
          </cell>
          <cell r="M68">
            <v>100</v>
          </cell>
          <cell r="N68">
            <v>10.199200000000001</v>
          </cell>
          <cell r="O68">
            <v>11.961722488038276</v>
          </cell>
          <cell r="P68">
            <v>2.1570319240724762</v>
          </cell>
          <cell r="Q68">
            <v>0.8</v>
          </cell>
          <cell r="R68">
            <v>4</v>
          </cell>
          <cell r="S68">
            <v>3.6</v>
          </cell>
        </row>
        <row r="69">
          <cell r="A69" t="str">
            <v>6722 СОЧНЫЕ ПМ сос п/о мгс 0,41кг 10шт  ОСТАНКИНО</v>
          </cell>
          <cell r="B69" t="str">
            <v>шт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акция</v>
          </cell>
          <cell r="H69">
            <v>0.41</v>
          </cell>
          <cell r="I69">
            <v>45</v>
          </cell>
          <cell r="J69">
            <v>0</v>
          </cell>
          <cell r="K69">
            <v>0</v>
          </cell>
          <cell r="L69">
            <v>250</v>
          </cell>
          <cell r="N69">
            <v>0</v>
          </cell>
          <cell r="O69" t="e">
            <v>#DIV/0!</v>
          </cell>
          <cell r="P69" t="e">
            <v>#DIV/0!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24</v>
          </cell>
          <cell r="D70">
            <v>0</v>
          </cell>
          <cell r="E70">
            <v>16</v>
          </cell>
          <cell r="F70">
            <v>8</v>
          </cell>
          <cell r="H70">
            <v>0.33</v>
          </cell>
          <cell r="I70">
            <v>45</v>
          </cell>
          <cell r="J70">
            <v>16</v>
          </cell>
          <cell r="K70">
            <v>0</v>
          </cell>
          <cell r="L70">
            <v>30</v>
          </cell>
          <cell r="N70">
            <v>3.2</v>
          </cell>
          <cell r="O70">
            <v>11.875</v>
          </cell>
          <cell r="P70">
            <v>2.5</v>
          </cell>
          <cell r="Q70">
            <v>4</v>
          </cell>
          <cell r="R70">
            <v>0</v>
          </cell>
          <cell r="S70">
            <v>0</v>
          </cell>
        </row>
        <row r="71">
          <cell r="A71" t="str">
            <v>6666 БОЯNСКАЯ Папа может п/к в/у 0,28кг 8шт  ОСТАНКИНО</v>
          </cell>
          <cell r="B71" t="str">
            <v>шт</v>
          </cell>
          <cell r="C71">
            <v>55</v>
          </cell>
          <cell r="D71">
            <v>1</v>
          </cell>
          <cell r="E71">
            <v>56</v>
          </cell>
          <cell r="F71">
            <v>0</v>
          </cell>
          <cell r="H71">
            <v>0.28000000000000003</v>
          </cell>
          <cell r="I71">
            <v>45</v>
          </cell>
          <cell r="J71">
            <v>60</v>
          </cell>
          <cell r="K71">
            <v>-4</v>
          </cell>
          <cell r="L71">
            <v>120</v>
          </cell>
          <cell r="M71">
            <v>20</v>
          </cell>
          <cell r="N71">
            <v>11.2</v>
          </cell>
          <cell r="O71">
            <v>12.5</v>
          </cell>
          <cell r="P71">
            <v>0</v>
          </cell>
          <cell r="Q71">
            <v>12.8</v>
          </cell>
          <cell r="R71">
            <v>12.8</v>
          </cell>
          <cell r="S71">
            <v>13.2</v>
          </cell>
        </row>
        <row r="72">
          <cell r="A72" t="str">
            <v>6669 ВЕНСКАЯ САЛЯМИ п/к в/у 0,28кг 8шт  ОСТАНКИНО</v>
          </cell>
          <cell r="B72" t="str">
            <v>шт</v>
          </cell>
          <cell r="C72">
            <v>235</v>
          </cell>
          <cell r="D72">
            <v>0</v>
          </cell>
          <cell r="E72">
            <v>82</v>
          </cell>
          <cell r="F72">
            <v>153</v>
          </cell>
          <cell r="H72">
            <v>0.28000000000000003</v>
          </cell>
          <cell r="I72">
            <v>45</v>
          </cell>
          <cell r="J72">
            <v>84</v>
          </cell>
          <cell r="K72">
            <v>-2</v>
          </cell>
          <cell r="M72">
            <v>60</v>
          </cell>
          <cell r="N72">
            <v>16.399999999999999</v>
          </cell>
          <cell r="O72">
            <v>12.987804878048781</v>
          </cell>
          <cell r="P72">
            <v>9.3292682926829276</v>
          </cell>
          <cell r="Q72">
            <v>15.8</v>
          </cell>
          <cell r="R72">
            <v>12.6</v>
          </cell>
          <cell r="S72">
            <v>11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131</v>
          </cell>
          <cell r="D73">
            <v>0</v>
          </cell>
          <cell r="E73">
            <v>97</v>
          </cell>
          <cell r="F73">
            <v>26</v>
          </cell>
          <cell r="H73">
            <v>0.35</v>
          </cell>
          <cell r="I73">
            <v>45</v>
          </cell>
          <cell r="J73">
            <v>99</v>
          </cell>
          <cell r="K73">
            <v>-2</v>
          </cell>
          <cell r="L73">
            <v>40</v>
          </cell>
          <cell r="M73">
            <v>160</v>
          </cell>
          <cell r="N73">
            <v>19.399999999999999</v>
          </cell>
          <cell r="O73">
            <v>11.649484536082475</v>
          </cell>
          <cell r="P73">
            <v>1.3402061855670104</v>
          </cell>
          <cell r="Q73">
            <v>12</v>
          </cell>
          <cell r="R73">
            <v>11.6</v>
          </cell>
          <cell r="S73">
            <v>9.6</v>
          </cell>
        </row>
        <row r="74">
          <cell r="A74" t="str">
            <v>6684 СЕРВЕЛАТ КАРЕЛЬСКИЙ ПМ в/к в/у 0,28кг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0.28000000000000003</v>
          </cell>
          <cell r="I74">
            <v>45</v>
          </cell>
          <cell r="J74">
            <v>12</v>
          </cell>
          <cell r="K74">
            <v>-12</v>
          </cell>
          <cell r="L74">
            <v>60</v>
          </cell>
          <cell r="N74">
            <v>0</v>
          </cell>
          <cell r="O74" t="e">
            <v>#DIV/0!</v>
          </cell>
          <cell r="P74" t="e">
            <v>#DIV/0!</v>
          </cell>
          <cell r="Q74">
            <v>4.5999999999999996</v>
          </cell>
          <cell r="R74">
            <v>3.8</v>
          </cell>
          <cell r="S74">
            <v>4.8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0</v>
          </cell>
          <cell r="D75">
            <v>200</v>
          </cell>
          <cell r="E75">
            <v>104</v>
          </cell>
          <cell r="F75">
            <v>95</v>
          </cell>
          <cell r="G75" t="str">
            <v>акция</v>
          </cell>
          <cell r="H75">
            <v>0.35</v>
          </cell>
          <cell r="I75">
            <v>45</v>
          </cell>
          <cell r="J75">
            <v>138</v>
          </cell>
          <cell r="K75">
            <v>-34</v>
          </cell>
          <cell r="L75">
            <v>20</v>
          </cell>
          <cell r="M75">
            <v>150</v>
          </cell>
          <cell r="N75">
            <v>20.8</v>
          </cell>
          <cell r="O75">
            <v>12.740384615384615</v>
          </cell>
          <cell r="P75">
            <v>4.5673076923076925</v>
          </cell>
          <cell r="Q75">
            <v>17.600000000000001</v>
          </cell>
          <cell r="R75">
            <v>25.8</v>
          </cell>
          <cell r="S75">
            <v>25.6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166</v>
          </cell>
          <cell r="D76">
            <v>7</v>
          </cell>
          <cell r="E76">
            <v>173</v>
          </cell>
          <cell r="F76">
            <v>0</v>
          </cell>
          <cell r="H76">
            <v>0.28000000000000003</v>
          </cell>
          <cell r="I76">
            <v>45</v>
          </cell>
          <cell r="J76">
            <v>185</v>
          </cell>
          <cell r="K76">
            <v>-12</v>
          </cell>
          <cell r="L76">
            <v>40</v>
          </cell>
          <cell r="M76">
            <v>300</v>
          </cell>
          <cell r="N76">
            <v>34.6</v>
          </cell>
          <cell r="O76">
            <v>9.8265895953757223</v>
          </cell>
          <cell r="P76">
            <v>0</v>
          </cell>
          <cell r="Q76">
            <v>16.2</v>
          </cell>
          <cell r="R76">
            <v>23.4</v>
          </cell>
          <cell r="S76">
            <v>21.2</v>
          </cell>
        </row>
        <row r="77">
          <cell r="A77" t="str">
            <v>6697 СЕРВЕЛАТ ФИНСКИЙ ПМ в/к в/у 0,35кг 8шт  ОСТАНКИНО</v>
          </cell>
          <cell r="B77" t="str">
            <v>шт</v>
          </cell>
          <cell r="C77">
            <v>64</v>
          </cell>
          <cell r="D77">
            <v>296</v>
          </cell>
          <cell r="E77">
            <v>137</v>
          </cell>
          <cell r="F77">
            <v>217</v>
          </cell>
          <cell r="G77" t="str">
            <v>акция</v>
          </cell>
          <cell r="H77">
            <v>0.3</v>
          </cell>
          <cell r="I77">
            <v>45</v>
          </cell>
          <cell r="J77">
            <v>137</v>
          </cell>
          <cell r="K77">
            <v>0</v>
          </cell>
          <cell r="L77">
            <v>250</v>
          </cell>
          <cell r="N77">
            <v>27.4</v>
          </cell>
          <cell r="O77">
            <v>17.043795620437958</v>
          </cell>
          <cell r="P77">
            <v>7.9197080291970803</v>
          </cell>
          <cell r="Q77">
            <v>50.8</v>
          </cell>
          <cell r="R77">
            <v>31</v>
          </cell>
          <cell r="S77">
            <v>29.8</v>
          </cell>
        </row>
        <row r="78">
          <cell r="A78" t="str">
            <v>6713 СОЧНЫЙ ГРИЛЬ ПМ сос п/о мгс 0,41кг 8 шт.  ОСТАНКИНО</v>
          </cell>
          <cell r="B78" t="str">
            <v>шт</v>
          </cell>
          <cell r="C78">
            <v>36</v>
          </cell>
          <cell r="D78">
            <v>96</v>
          </cell>
          <cell r="E78">
            <v>130</v>
          </cell>
          <cell r="F78">
            <v>2</v>
          </cell>
          <cell r="H78">
            <v>0.41</v>
          </cell>
          <cell r="I78">
            <v>45</v>
          </cell>
          <cell r="J78">
            <v>143</v>
          </cell>
          <cell r="K78">
            <v>-13</v>
          </cell>
          <cell r="L78">
            <v>120</v>
          </cell>
          <cell r="M78">
            <v>180</v>
          </cell>
          <cell r="N78">
            <v>26</v>
          </cell>
          <cell r="O78">
            <v>11.615384615384615</v>
          </cell>
          <cell r="P78">
            <v>7.6923076923076927E-2</v>
          </cell>
          <cell r="Q78">
            <v>18.600000000000001</v>
          </cell>
          <cell r="R78">
            <v>11.4</v>
          </cell>
          <cell r="S78">
            <v>11.4</v>
          </cell>
        </row>
        <row r="79">
          <cell r="A79" t="str">
            <v>БОНУС_6087 СОЧНЫЕ ПМ сос п/о мгс 0,45кг 10шт.  ОСТАНКИНО</v>
          </cell>
          <cell r="B79" t="str">
            <v>шт</v>
          </cell>
          <cell r="C79">
            <v>17</v>
          </cell>
          <cell r="D79">
            <v>2</v>
          </cell>
          <cell r="E79">
            <v>12</v>
          </cell>
          <cell r="F79">
            <v>0</v>
          </cell>
          <cell r="H79">
            <v>0.4</v>
          </cell>
          <cell r="I79">
            <v>45</v>
          </cell>
          <cell r="J79">
            <v>17</v>
          </cell>
          <cell r="K79">
            <v>-5</v>
          </cell>
          <cell r="N79">
            <v>2.4</v>
          </cell>
          <cell r="O79">
            <v>0</v>
          </cell>
          <cell r="P79">
            <v>0</v>
          </cell>
          <cell r="Q79">
            <v>15</v>
          </cell>
          <cell r="R79">
            <v>8.1999999999999993</v>
          </cell>
          <cell r="S79">
            <v>9.6</v>
          </cell>
        </row>
        <row r="80">
          <cell r="A80" t="str">
            <v>6756 ВЕТЧ.ЛЮБИТЕЛЬСКАЯ п/о  Останкино</v>
          </cell>
          <cell r="B80" t="str">
            <v>кг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1</v>
          </cell>
          <cell r="I80">
            <v>90</v>
          </cell>
          <cell r="J80">
            <v>0</v>
          </cell>
          <cell r="K80">
            <v>0</v>
          </cell>
          <cell r="M80">
            <v>40</v>
          </cell>
          <cell r="N80">
            <v>0</v>
          </cell>
          <cell r="O80" t="e">
            <v>#DIV/0!</v>
          </cell>
          <cell r="P80" t="e">
            <v>#DIV/0!</v>
          </cell>
          <cell r="Q80">
            <v>3.3439999999999999</v>
          </cell>
          <cell r="R80">
            <v>4.8840000000000003</v>
          </cell>
          <cell r="S80">
            <v>7.9430000000000005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24.622</v>
          </cell>
          <cell r="D81">
            <v>10.518000000000001</v>
          </cell>
          <cell r="E81">
            <v>35.14</v>
          </cell>
          <cell r="F81">
            <v>0</v>
          </cell>
          <cell r="G81" t="str">
            <v>вывод</v>
          </cell>
          <cell r="H81">
            <v>1</v>
          </cell>
          <cell r="I81">
            <v>60</v>
          </cell>
          <cell r="J81">
            <v>32.299999999999997</v>
          </cell>
          <cell r="K81">
            <v>2.8400000000000034</v>
          </cell>
          <cell r="L81">
            <v>150</v>
          </cell>
          <cell r="M81">
            <v>100</v>
          </cell>
          <cell r="N81">
            <v>7.0280000000000005</v>
          </cell>
          <cell r="O81">
            <v>35.571997723392144</v>
          </cell>
          <cell r="P81">
            <v>0</v>
          </cell>
          <cell r="Q81">
            <v>21.98</v>
          </cell>
          <cell r="R81">
            <v>0.26900000000000002</v>
          </cell>
          <cell r="S81">
            <v>2.4312</v>
          </cell>
        </row>
        <row r="82">
          <cell r="A82" t="str">
            <v>6755 ВЕТЧ.ЛЮБИТЕЛЬСКАЯ п/о 0,4кг 10шт.  Останкино</v>
          </cell>
          <cell r="B82" t="str">
            <v>шт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0.4</v>
          </cell>
          <cell r="I82">
            <v>90</v>
          </cell>
          <cell r="J82">
            <v>4</v>
          </cell>
          <cell r="K82">
            <v>-4</v>
          </cell>
          <cell r="N82">
            <v>0</v>
          </cell>
          <cell r="O82" t="e">
            <v>#DIV/0!</v>
          </cell>
          <cell r="P82" t="e">
            <v>#DIV/0!</v>
          </cell>
          <cell r="Q82">
            <v>6.2</v>
          </cell>
          <cell r="R82">
            <v>4.8</v>
          </cell>
          <cell r="S82">
            <v>6.6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7</v>
          </cell>
          <cell r="D83">
            <v>4</v>
          </cell>
          <cell r="E83">
            <v>10</v>
          </cell>
          <cell r="F83">
            <v>1</v>
          </cell>
          <cell r="H83">
            <v>0.5</v>
          </cell>
          <cell r="I83">
            <v>60</v>
          </cell>
          <cell r="J83">
            <v>10</v>
          </cell>
          <cell r="K83">
            <v>0</v>
          </cell>
          <cell r="L83">
            <v>200</v>
          </cell>
          <cell r="M83">
            <v>100</v>
          </cell>
          <cell r="N83">
            <v>2</v>
          </cell>
          <cell r="O83">
            <v>150.5</v>
          </cell>
          <cell r="P83">
            <v>0.5</v>
          </cell>
          <cell r="Q83">
            <v>22.4</v>
          </cell>
          <cell r="R83">
            <v>1</v>
          </cell>
          <cell r="S83">
            <v>1.6170000000000002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H84">
            <v>0.5</v>
          </cell>
          <cell r="I84">
            <v>60</v>
          </cell>
          <cell r="J84">
            <v>0</v>
          </cell>
          <cell r="K84">
            <v>0</v>
          </cell>
          <cell r="L84">
            <v>100</v>
          </cell>
          <cell r="M84">
            <v>100</v>
          </cell>
          <cell r="N84">
            <v>0</v>
          </cell>
          <cell r="O84" t="e">
            <v>#DIV/0!</v>
          </cell>
          <cell r="P84" t="e">
            <v>#DIV/0!</v>
          </cell>
          <cell r="Q84">
            <v>41.6</v>
          </cell>
          <cell r="R84">
            <v>0.4</v>
          </cell>
          <cell r="S84">
            <v>0.6</v>
          </cell>
        </row>
        <row r="85">
          <cell r="A85" t="str">
            <v>БОНУС_6717 ОСОБАЯ Коровино (в сетке) 0.5кг 8шт.  ОСТАНКИНО</v>
          </cell>
          <cell r="B85" t="str">
            <v>шт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H85">
            <v>0.5</v>
          </cell>
          <cell r="I85">
            <v>60</v>
          </cell>
          <cell r="J85">
            <v>0</v>
          </cell>
          <cell r="K85">
            <v>0</v>
          </cell>
          <cell r="N85">
            <v>0</v>
          </cell>
          <cell r="O85" t="e">
            <v>#DIV/0!</v>
          </cell>
          <cell r="P85" t="e">
            <v>#DIV/0!</v>
          </cell>
          <cell r="Q85">
            <v>0</v>
          </cell>
          <cell r="R85">
            <v>0</v>
          </cell>
          <cell r="S85">
            <v>0</v>
          </cell>
        </row>
        <row r="86">
          <cell r="A86" t="str">
            <v>6144 МОЛОЧНЫЕ ТРАДИЦ. сос п/о в/у 1/360 (1+1)  Останкино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  <cell r="M86">
            <v>75</v>
          </cell>
          <cell r="N86">
            <v>0</v>
          </cell>
          <cell r="O86" t="e">
            <v>#DIV/0!</v>
          </cell>
          <cell r="Q86" t="e">
            <v>#N/A</v>
          </cell>
        </row>
        <row r="87">
          <cell r="A87" t="str">
            <v>6467 БАЛЫКОВАЯ Коровино п/к в/у  ОСТАНКИНО</v>
          </cell>
          <cell r="N87">
            <v>0</v>
          </cell>
          <cell r="O87" t="e">
            <v>#DIV/0!</v>
          </cell>
          <cell r="Q87" t="e">
            <v>#N/A</v>
          </cell>
        </row>
        <row r="88">
          <cell r="A88" t="str">
            <v>6223 БАЛЫК И ШЕЙКА с/в с/н мгс 1/90
10шт.</v>
          </cell>
        </row>
        <row r="89">
          <cell r="A89" t="str">
            <v>6222ИТАЛЬЯНСКОЕ АССОРТИ с/в с/н
мгс 1/90</v>
          </cell>
        </row>
        <row r="90">
          <cell r="A90" t="str">
            <v>6221 НЕАПОЛИТАНСКИЙ ДУЭТ с/к с/н
мгс 1/90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Normal="100" workbookViewId="0">
      <pane ySplit="5" topLeftCell="A6" activePane="bottomLeft" state="frozen"/>
      <selection pane="bottomLef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5703125" style="9" customWidth="1"/>
    <col min="8" max="8" width="5.5703125" customWidth="1"/>
    <col min="9" max="9" width="11" customWidth="1"/>
    <col min="10" max="11" width="6.42578125" customWidth="1"/>
    <col min="12" max="13" width="1.42578125" customWidth="1"/>
    <col min="14" max="15" width="6.42578125" customWidth="1"/>
    <col min="16" max="18" width="7" customWidth="1"/>
    <col min="19" max="19" width="21.7109375" customWidth="1"/>
    <col min="20" max="21" width="5" customWidth="1"/>
    <col min="22" max="24" width="6.7109375" customWidth="1"/>
    <col min="25" max="25" width="21.85546875" customWidth="1"/>
    <col min="2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5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97</v>
      </c>
      <c r="O3" s="2" t="s">
        <v>13</v>
      </c>
      <c r="P3" s="3" t="s">
        <v>14</v>
      </c>
      <c r="Q3" s="18" t="s">
        <v>111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98</v>
      </c>
      <c r="W3" s="2" t="s">
        <v>98</v>
      </c>
      <c r="X3" s="2" t="s">
        <v>98</v>
      </c>
      <c r="Y3" s="2" t="s">
        <v>19</v>
      </c>
      <c r="Z3" s="2" t="s">
        <v>20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8" t="s">
        <v>99</v>
      </c>
      <c r="O4" s="1" t="s">
        <v>21</v>
      </c>
      <c r="P4" s="1"/>
      <c r="Q4" s="19" t="s">
        <v>112</v>
      </c>
      <c r="R4" s="1"/>
      <c r="S4" s="1"/>
      <c r="T4" s="1"/>
      <c r="U4" s="1"/>
      <c r="V4" s="8" t="s">
        <v>100</v>
      </c>
      <c r="W4" s="8" t="s">
        <v>101</v>
      </c>
      <c r="X4" s="8" t="s">
        <v>102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5434.255000000001</v>
      </c>
      <c r="F5" s="4">
        <f>SUM(F6:F500)</f>
        <v>3666.8449999999998</v>
      </c>
      <c r="G5" s="7"/>
      <c r="H5" s="1"/>
      <c r="I5" s="1"/>
      <c r="J5" s="4">
        <f t="shared" ref="J5:R5" si="0">SUM(J6:J500)</f>
        <v>5750.0910000000003</v>
      </c>
      <c r="K5" s="4">
        <f t="shared" si="0"/>
        <v>-315.83600000000001</v>
      </c>
      <c r="L5" s="4">
        <f t="shared" si="0"/>
        <v>0</v>
      </c>
      <c r="M5" s="4">
        <f t="shared" si="0"/>
        <v>0</v>
      </c>
      <c r="N5" s="4">
        <f t="shared" si="0"/>
        <v>8065</v>
      </c>
      <c r="O5" s="4">
        <f>SUM(O6:O500)</f>
        <v>1086.8509999999999</v>
      </c>
      <c r="P5" s="4">
        <f t="shared" si="0"/>
        <v>3941.0639999999994</v>
      </c>
      <c r="Q5" s="20">
        <f t="shared" si="0"/>
        <v>8117.7517999999991</v>
      </c>
      <c r="R5" s="4">
        <f t="shared" si="0"/>
        <v>0</v>
      </c>
      <c r="S5" s="1"/>
      <c r="T5" s="1"/>
      <c r="U5" s="1"/>
      <c r="V5" s="4">
        <f t="shared" ref="V5:X5" si="1">SUM(V6:V500)</f>
        <v>1199.0872000000002</v>
      </c>
      <c r="W5" s="4">
        <f t="shared" si="1"/>
        <v>1142.5695999999998</v>
      </c>
      <c r="X5" s="4">
        <f t="shared" si="1"/>
        <v>856.00940000000026</v>
      </c>
      <c r="Y5" s="1"/>
      <c r="Z5" s="4">
        <f>SUM(Z6:Z500)</f>
        <v>5184.9917999999998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22</v>
      </c>
      <c r="B6" s="1" t="s">
        <v>23</v>
      </c>
      <c r="C6" s="1">
        <v>6</v>
      </c>
      <c r="D6" s="1">
        <v>40</v>
      </c>
      <c r="E6" s="1">
        <v>38</v>
      </c>
      <c r="F6" s="1">
        <v>3</v>
      </c>
      <c r="G6" s="7">
        <f>VLOOKUP(A6,[1]TDSheet!$A:$H,8,0)</f>
        <v>0.4</v>
      </c>
      <c r="H6" s="1">
        <f>VLOOKUP(A6,[1]TDSheet!$A:$I,9,0)</f>
        <v>60</v>
      </c>
      <c r="I6" s="1"/>
      <c r="J6" s="1">
        <v>38</v>
      </c>
      <c r="K6" s="1">
        <f t="shared" ref="K6:K37" si="2">E6-J6</f>
        <v>0</v>
      </c>
      <c r="L6" s="1"/>
      <c r="M6" s="1"/>
      <c r="N6" s="1">
        <f>VLOOKUP(A6,[1]TDSheet!$A:$M,13,0)</f>
        <v>100</v>
      </c>
      <c r="O6" s="1">
        <f t="shared" ref="O6:O10" si="3">E6/5</f>
        <v>7.6</v>
      </c>
      <c r="P6" s="16"/>
      <c r="Q6" s="21">
        <f>17*O6-N6-F6</f>
        <v>26.199999999999989</v>
      </c>
      <c r="R6" s="17"/>
      <c r="S6" s="1"/>
      <c r="T6" s="1">
        <f>(F6+N6+Q6)/O6</f>
        <v>17</v>
      </c>
      <c r="U6" s="1">
        <f>(F6+N6)/O6</f>
        <v>13.55263157894737</v>
      </c>
      <c r="V6" s="1">
        <f>VLOOKUP(A6,[1]TDSheet!$A:$N,14,0)</f>
        <v>10.4</v>
      </c>
      <c r="W6" s="1">
        <f>VLOOKUP(A6,[1]TDSheet!$A:$Q,17,0)</f>
        <v>7.8</v>
      </c>
      <c r="X6" s="1">
        <f>VLOOKUP(A6,[1]TDSheet!$A:$S,19,0)</f>
        <v>4.8</v>
      </c>
      <c r="Y6" s="1"/>
      <c r="Z6" s="1">
        <f>Q6*G6</f>
        <v>10.479999999999997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24</v>
      </c>
      <c r="B7" s="1" t="s">
        <v>25</v>
      </c>
      <c r="C7" s="1">
        <v>37.036999999999999</v>
      </c>
      <c r="D7" s="1">
        <v>8.8999999999999996E-2</v>
      </c>
      <c r="E7" s="1">
        <v>5.5490000000000004</v>
      </c>
      <c r="F7" s="1">
        <v>31.497</v>
      </c>
      <c r="G7" s="7">
        <v>0</v>
      </c>
      <c r="H7" s="1">
        <f>VLOOKUP(A7,[1]TDSheet!$A:$I,9,0)</f>
        <v>120</v>
      </c>
      <c r="I7" s="10" t="str">
        <f>VLOOKUP(A7,[1]TDSheet!$A:$G,7,0)</f>
        <v>вывод</v>
      </c>
      <c r="J7" s="1">
        <v>4.9000000000000004</v>
      </c>
      <c r="K7" s="1">
        <f t="shared" si="2"/>
        <v>0.64900000000000002</v>
      </c>
      <c r="L7" s="1"/>
      <c r="M7" s="1"/>
      <c r="N7" s="1"/>
      <c r="O7" s="1">
        <f t="shared" si="3"/>
        <v>1.1098000000000001</v>
      </c>
      <c r="P7" s="16"/>
      <c r="Q7" s="21">
        <f t="shared" ref="Q7:Q66" si="4">P7</f>
        <v>0</v>
      </c>
      <c r="R7" s="17"/>
      <c r="S7" s="1"/>
      <c r="T7" s="1">
        <f t="shared" ref="T7:T70" si="5">(F7+N7+Q7)/O7</f>
        <v>28.380789331411062</v>
      </c>
      <c r="U7" s="1">
        <f t="shared" ref="U7:U70" si="6">(F7+N7)/O7</f>
        <v>28.380789331411062</v>
      </c>
      <c r="V7" s="1">
        <f>VLOOKUP(A7,[1]TDSheet!$A:$N,14,0)</f>
        <v>0.69579999999999997</v>
      </c>
      <c r="W7" s="1">
        <f>VLOOKUP(A7,[1]TDSheet!$A:$Q,17,0)</f>
        <v>0.61099999999999999</v>
      </c>
      <c r="X7" s="1">
        <f>VLOOKUP(A7,[1]TDSheet!$A:$S,19,0)</f>
        <v>0.90900000000000003</v>
      </c>
      <c r="Y7" s="1"/>
      <c r="Z7" s="1">
        <f t="shared" ref="Z7:Z70" si="7">Q7*G7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26</v>
      </c>
      <c r="B8" s="1" t="s">
        <v>25</v>
      </c>
      <c r="C8" s="1"/>
      <c r="D8" s="1">
        <v>2.0150000000000001</v>
      </c>
      <c r="E8" s="1">
        <v>2.0150000000000001</v>
      </c>
      <c r="F8" s="1"/>
      <c r="G8" s="7">
        <v>0</v>
      </c>
      <c r="H8" s="1" t="e">
        <f>VLOOKUP(A8,[1]TDSheet!$A:$I,9,0)</f>
        <v>#N/A</v>
      </c>
      <c r="I8" s="1"/>
      <c r="J8" s="1">
        <v>2</v>
      </c>
      <c r="K8" s="1">
        <f t="shared" si="2"/>
        <v>1.5000000000000124E-2</v>
      </c>
      <c r="L8" s="1"/>
      <c r="M8" s="1"/>
      <c r="N8" s="1"/>
      <c r="O8" s="1">
        <f t="shared" si="3"/>
        <v>0.40300000000000002</v>
      </c>
      <c r="P8" s="16"/>
      <c r="Q8" s="21">
        <f t="shared" si="4"/>
        <v>0</v>
      </c>
      <c r="R8" s="17"/>
      <c r="S8" s="1"/>
      <c r="T8" s="1">
        <f t="shared" si="5"/>
        <v>0</v>
      </c>
      <c r="U8" s="1">
        <f t="shared" si="6"/>
        <v>0</v>
      </c>
      <c r="V8" s="1">
        <v>0</v>
      </c>
      <c r="W8" s="1">
        <v>0</v>
      </c>
      <c r="X8" s="1">
        <v>0</v>
      </c>
      <c r="Y8" s="1"/>
      <c r="Z8" s="1">
        <f t="shared" si="7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27</v>
      </c>
      <c r="B9" s="1" t="s">
        <v>25</v>
      </c>
      <c r="C9" s="1"/>
      <c r="D9" s="1">
        <v>156.26</v>
      </c>
      <c r="E9" s="1">
        <v>153.32599999999999</v>
      </c>
      <c r="F9" s="1"/>
      <c r="G9" s="7">
        <f>VLOOKUP(A9,[1]TDSheet!$A:$H,8,0)</f>
        <v>1</v>
      </c>
      <c r="H9" s="1">
        <f>VLOOKUP(A9,[1]TDSheet!$A:$I,9,0)</f>
        <v>45</v>
      </c>
      <c r="I9" s="1"/>
      <c r="J9" s="1">
        <v>161.4</v>
      </c>
      <c r="K9" s="1">
        <f t="shared" si="2"/>
        <v>-8.0740000000000123</v>
      </c>
      <c r="L9" s="1"/>
      <c r="M9" s="1"/>
      <c r="N9" s="1"/>
      <c r="O9" s="1">
        <f t="shared" si="3"/>
        <v>30.665199999999999</v>
      </c>
      <c r="P9" s="16">
        <f>9*O9-N9-F9</f>
        <v>275.98680000000002</v>
      </c>
      <c r="Q9" s="21">
        <v>410</v>
      </c>
      <c r="R9" s="17"/>
      <c r="S9" s="1">
        <v>140</v>
      </c>
      <c r="T9" s="1">
        <f t="shared" si="5"/>
        <v>13.370204661962095</v>
      </c>
      <c r="U9" s="1">
        <f t="shared" si="6"/>
        <v>0</v>
      </c>
      <c r="V9" s="1">
        <f>VLOOKUP(A9,[1]TDSheet!$A:$N,14,0)</f>
        <v>0.40659999999999996</v>
      </c>
      <c r="W9" s="1">
        <f>VLOOKUP(A9,[1]TDSheet!$A:$Q,17,0)</f>
        <v>15.013999999999999</v>
      </c>
      <c r="X9" s="1">
        <f>VLOOKUP(A9,[1]TDSheet!$A:$S,19,0)</f>
        <v>10.969799999999999</v>
      </c>
      <c r="Y9" s="1"/>
      <c r="Z9" s="1">
        <f t="shared" si="7"/>
        <v>410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28</v>
      </c>
      <c r="B10" s="1" t="s">
        <v>25</v>
      </c>
      <c r="C10" s="1">
        <v>1143.3420000000001</v>
      </c>
      <c r="D10" s="1">
        <v>1455.1469999999999</v>
      </c>
      <c r="E10" s="1">
        <v>1275.0139999999999</v>
      </c>
      <c r="F10" s="1">
        <v>1136.8599999999999</v>
      </c>
      <c r="G10" s="7">
        <f>VLOOKUP(A10,[1]TDSheet!$A:$H,8,0)</f>
        <v>1</v>
      </c>
      <c r="H10" s="1">
        <f>VLOOKUP(A10,[1]TDSheet!$A:$I,9,0)</f>
        <v>60</v>
      </c>
      <c r="I10" s="1" t="str">
        <f>VLOOKUP(A10,[1]TDSheet!$A:$G,7,0)</f>
        <v>акция</v>
      </c>
      <c r="J10" s="1">
        <v>1246.165</v>
      </c>
      <c r="K10" s="1">
        <f t="shared" si="2"/>
        <v>28.848999999999933</v>
      </c>
      <c r="L10" s="1"/>
      <c r="M10" s="1"/>
      <c r="N10" s="1">
        <f>VLOOKUP(A10,[1]TDSheet!$A:$M,13,0)</f>
        <v>2500</v>
      </c>
      <c r="O10" s="1">
        <f t="shared" si="3"/>
        <v>255.00279999999998</v>
      </c>
      <c r="P10" s="16"/>
      <c r="Q10" s="21">
        <f t="shared" ref="Q10:Q12" si="8">17*O10-N10-F10</f>
        <v>698.18759999999997</v>
      </c>
      <c r="R10" s="17"/>
      <c r="S10" s="1"/>
      <c r="T10" s="1">
        <f t="shared" si="5"/>
        <v>17</v>
      </c>
      <c r="U10" s="1">
        <f t="shared" si="6"/>
        <v>14.262039475644974</v>
      </c>
      <c r="V10" s="1">
        <f>VLOOKUP(A10,[1]TDSheet!$A:$N,14,0)</f>
        <v>323.90659999999997</v>
      </c>
      <c r="W10" s="1">
        <f>VLOOKUP(A10,[1]TDSheet!$A:$Q,17,0)</f>
        <v>338.11039999999997</v>
      </c>
      <c r="X10" s="1">
        <f>VLOOKUP(A10,[1]TDSheet!$A:$S,19,0)</f>
        <v>241.45740000000001</v>
      </c>
      <c r="Y10" s="1"/>
      <c r="Z10" s="1">
        <f t="shared" si="7"/>
        <v>698.18759999999997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29</v>
      </c>
      <c r="B11" s="1" t="s">
        <v>25</v>
      </c>
      <c r="C11" s="1">
        <v>260.435</v>
      </c>
      <c r="D11" s="1">
        <v>152.43899999999999</v>
      </c>
      <c r="E11" s="1">
        <v>152.959</v>
      </c>
      <c r="F11" s="1">
        <v>243.286</v>
      </c>
      <c r="G11" s="7">
        <f>VLOOKUP(A11,[1]TDSheet!$A:$H,8,0)</f>
        <v>1</v>
      </c>
      <c r="H11" s="1">
        <f>VLOOKUP(A11,[1]TDSheet!$A:$I,9,0)</f>
        <v>60</v>
      </c>
      <c r="I11" s="1"/>
      <c r="J11" s="1">
        <v>148</v>
      </c>
      <c r="K11" s="1">
        <f t="shared" si="2"/>
        <v>4.9590000000000032</v>
      </c>
      <c r="L11" s="1"/>
      <c r="M11" s="1"/>
      <c r="N11" s="1"/>
      <c r="O11" s="1">
        <f t="shared" ref="O11:O39" si="9">E11/5</f>
        <v>30.591799999999999</v>
      </c>
      <c r="P11" s="16">
        <f t="shared" ref="P11:P18" si="10">14*O11-N11-F11</f>
        <v>184.99919999999997</v>
      </c>
      <c r="Q11" s="21">
        <f t="shared" si="8"/>
        <v>276.77460000000002</v>
      </c>
      <c r="R11" s="17"/>
      <c r="S11" s="1">
        <v>30</v>
      </c>
      <c r="T11" s="1">
        <f t="shared" si="5"/>
        <v>17</v>
      </c>
      <c r="U11" s="1">
        <f t="shared" si="6"/>
        <v>7.952653979170889</v>
      </c>
      <c r="V11" s="1">
        <f>VLOOKUP(A11,[1]TDSheet!$A:$N,14,0)</f>
        <v>27.042000000000002</v>
      </c>
      <c r="W11" s="1">
        <f>VLOOKUP(A11,[1]TDSheet!$A:$Q,17,0)</f>
        <v>23.793799999999997</v>
      </c>
      <c r="X11" s="1">
        <f>VLOOKUP(A11,[1]TDSheet!$A:$S,19,0)</f>
        <v>16.461400000000001</v>
      </c>
      <c r="Y11" s="1"/>
      <c r="Z11" s="1">
        <f t="shared" si="7"/>
        <v>276.77460000000002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30</v>
      </c>
      <c r="B12" s="1" t="s">
        <v>25</v>
      </c>
      <c r="C12" s="1">
        <v>14.782999999999999</v>
      </c>
      <c r="D12" s="1">
        <v>202.00899999999999</v>
      </c>
      <c r="E12" s="1">
        <v>146.78899999999999</v>
      </c>
      <c r="F12" s="1">
        <v>57.966999999999999</v>
      </c>
      <c r="G12" s="7">
        <f>VLOOKUP(A12,[1]TDSheet!$A:$H,8,0)</f>
        <v>1</v>
      </c>
      <c r="H12" s="1">
        <f>VLOOKUP(A12,[1]TDSheet!$A:$I,9,0)</f>
        <v>60</v>
      </c>
      <c r="I12" s="1"/>
      <c r="J12" s="1">
        <v>149.19999999999999</v>
      </c>
      <c r="K12" s="1">
        <f t="shared" si="2"/>
        <v>-2.4110000000000014</v>
      </c>
      <c r="L12" s="1"/>
      <c r="M12" s="1"/>
      <c r="N12" s="1">
        <f>VLOOKUP(A12,[1]TDSheet!$A:$M,13,0)</f>
        <v>200</v>
      </c>
      <c r="O12" s="1">
        <f t="shared" si="9"/>
        <v>29.357799999999997</v>
      </c>
      <c r="P12" s="16">
        <f t="shared" si="10"/>
        <v>153.04219999999998</v>
      </c>
      <c r="Q12" s="21">
        <f t="shared" si="8"/>
        <v>241.11559999999997</v>
      </c>
      <c r="R12" s="17"/>
      <c r="S12" s="1"/>
      <c r="T12" s="1">
        <f t="shared" si="5"/>
        <v>17</v>
      </c>
      <c r="U12" s="1">
        <f t="shared" si="6"/>
        <v>8.7870003883124763</v>
      </c>
      <c r="V12" s="1">
        <f>VLOOKUP(A12,[1]TDSheet!$A:$N,14,0)</f>
        <v>34.284800000000004</v>
      </c>
      <c r="W12" s="1">
        <f>VLOOKUP(A12,[1]TDSheet!$A:$Q,17,0)</f>
        <v>27.507999999999999</v>
      </c>
      <c r="X12" s="1">
        <f>VLOOKUP(A12,[1]TDSheet!$A:$S,19,0)</f>
        <v>28.4438</v>
      </c>
      <c r="Y12" s="1"/>
      <c r="Z12" s="1">
        <f t="shared" si="7"/>
        <v>241.11559999999997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31</v>
      </c>
      <c r="B13" s="1" t="s">
        <v>23</v>
      </c>
      <c r="C13" s="1">
        <v>13</v>
      </c>
      <c r="D13" s="1">
        <v>16</v>
      </c>
      <c r="E13" s="1">
        <v>22</v>
      </c>
      <c r="F13" s="1"/>
      <c r="G13" s="7">
        <f>VLOOKUP(A13,[1]TDSheet!$A:$H,8,0)</f>
        <v>0.25</v>
      </c>
      <c r="H13" s="1">
        <f>VLOOKUP(A13,[1]TDSheet!$A:$I,9,0)</f>
        <v>120</v>
      </c>
      <c r="I13" s="1"/>
      <c r="J13" s="1">
        <v>25</v>
      </c>
      <c r="K13" s="1">
        <f t="shared" si="2"/>
        <v>-3</v>
      </c>
      <c r="L13" s="1"/>
      <c r="M13" s="1"/>
      <c r="N13" s="1">
        <f>VLOOKUP(A13,[1]TDSheet!$A:$M,13,0)</f>
        <v>20</v>
      </c>
      <c r="O13" s="1">
        <f t="shared" si="9"/>
        <v>4.4000000000000004</v>
      </c>
      <c r="P13" s="16">
        <f t="shared" si="10"/>
        <v>41.600000000000009</v>
      </c>
      <c r="Q13" s="21">
        <v>65</v>
      </c>
      <c r="R13" s="17"/>
      <c r="S13" s="1">
        <v>25</v>
      </c>
      <c r="T13" s="1">
        <f t="shared" si="5"/>
        <v>19.318181818181817</v>
      </c>
      <c r="U13" s="1">
        <f t="shared" si="6"/>
        <v>4.545454545454545</v>
      </c>
      <c r="V13" s="1">
        <f>VLOOKUP(A13,[1]TDSheet!$A:$N,14,0)</f>
        <v>3.2</v>
      </c>
      <c r="W13" s="1">
        <f>VLOOKUP(A13,[1]TDSheet!$A:$Q,17,0)</f>
        <v>3.2</v>
      </c>
      <c r="X13" s="1">
        <f>VLOOKUP(A13,[1]TDSheet!$A:$S,19,0)</f>
        <v>0</v>
      </c>
      <c r="Y13" s="1"/>
      <c r="Z13" s="1">
        <f t="shared" si="7"/>
        <v>16.25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32</v>
      </c>
      <c r="B14" s="1" t="s">
        <v>23</v>
      </c>
      <c r="C14" s="1"/>
      <c r="D14" s="1">
        <v>83</v>
      </c>
      <c r="E14" s="1">
        <v>23</v>
      </c>
      <c r="F14" s="1">
        <v>57</v>
      </c>
      <c r="G14" s="7">
        <f>VLOOKUP(A14,[1]TDSheet!$A:$H,8,0)</f>
        <v>0.15</v>
      </c>
      <c r="H14" s="1">
        <f>VLOOKUP(A14,[1]TDSheet!$A:$I,9,0)</f>
        <v>60</v>
      </c>
      <c r="I14" s="1"/>
      <c r="J14" s="1">
        <v>27</v>
      </c>
      <c r="K14" s="1">
        <f t="shared" si="2"/>
        <v>-4</v>
      </c>
      <c r="L14" s="1"/>
      <c r="M14" s="1"/>
      <c r="N14" s="1"/>
      <c r="O14" s="1">
        <f t="shared" si="9"/>
        <v>4.5999999999999996</v>
      </c>
      <c r="P14" s="16">
        <v>10</v>
      </c>
      <c r="Q14" s="21">
        <v>20</v>
      </c>
      <c r="R14" s="17"/>
      <c r="S14" s="1">
        <v>17</v>
      </c>
      <c r="T14" s="1">
        <f t="shared" si="5"/>
        <v>16.739130434782609</v>
      </c>
      <c r="U14" s="1">
        <f t="shared" si="6"/>
        <v>12.391304347826088</v>
      </c>
      <c r="V14" s="1">
        <f>VLOOKUP(A14,[1]TDSheet!$A:$N,14,0)</f>
        <v>0</v>
      </c>
      <c r="W14" s="1">
        <f>VLOOKUP(A14,[1]TDSheet!$A:$Q,17,0)</f>
        <v>0.4</v>
      </c>
      <c r="X14" s="1">
        <f>VLOOKUP(A14,[1]TDSheet!$A:$S,19,0)</f>
        <v>0.2</v>
      </c>
      <c r="Y14" s="1"/>
      <c r="Z14" s="1">
        <f t="shared" si="7"/>
        <v>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33</v>
      </c>
      <c r="B15" s="1" t="s">
        <v>23</v>
      </c>
      <c r="C15" s="1"/>
      <c r="D15" s="1">
        <v>3</v>
      </c>
      <c r="E15" s="1">
        <v>2</v>
      </c>
      <c r="F15" s="1">
        <v>1</v>
      </c>
      <c r="G15" s="7">
        <f>VLOOKUP(A15,[1]TDSheet!$A:$H,8,0)</f>
        <v>0.15</v>
      </c>
      <c r="H15" s="1">
        <f>VLOOKUP(A15,[1]TDSheet!$A:$I,9,0)</f>
        <v>60</v>
      </c>
      <c r="I15" s="1"/>
      <c r="J15" s="1">
        <v>6</v>
      </c>
      <c r="K15" s="1">
        <f t="shared" si="2"/>
        <v>-4</v>
      </c>
      <c r="L15" s="1"/>
      <c r="M15" s="1"/>
      <c r="N15" s="1"/>
      <c r="O15" s="1">
        <f t="shared" si="9"/>
        <v>0.4</v>
      </c>
      <c r="P15" s="16">
        <v>5</v>
      </c>
      <c r="Q15" s="21">
        <f>17*O15-N15-F15</f>
        <v>5.8000000000000007</v>
      </c>
      <c r="R15" s="17"/>
      <c r="S15" s="1"/>
      <c r="T15" s="1">
        <f t="shared" si="5"/>
        <v>17</v>
      </c>
      <c r="U15" s="1">
        <f t="shared" si="6"/>
        <v>2.5</v>
      </c>
      <c r="V15" s="1">
        <f>VLOOKUP(A15,[1]TDSheet!$A:$N,14,0)</f>
        <v>0</v>
      </c>
      <c r="W15" s="1">
        <f>VLOOKUP(A15,[1]TDSheet!$A:$Q,17,0)</f>
        <v>0</v>
      </c>
      <c r="X15" s="1">
        <f>VLOOKUP(A15,[1]TDSheet!$A:$S,19,0)</f>
        <v>0</v>
      </c>
      <c r="Y15" s="1"/>
      <c r="Z15" s="1">
        <f t="shared" si="7"/>
        <v>0.87000000000000011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34</v>
      </c>
      <c r="B16" s="1" t="s">
        <v>25</v>
      </c>
      <c r="C16" s="1">
        <v>112.205</v>
      </c>
      <c r="D16" s="1"/>
      <c r="E16" s="1">
        <v>37.555</v>
      </c>
      <c r="F16" s="1">
        <v>68.144999999999996</v>
      </c>
      <c r="G16" s="7">
        <f>VLOOKUP(A16,[1]TDSheet!$A:$H,8,0)</f>
        <v>1</v>
      </c>
      <c r="H16" s="1">
        <f>VLOOKUP(A16,[1]TDSheet!$A:$I,9,0)</f>
        <v>45</v>
      </c>
      <c r="I16" s="1" t="str">
        <f>VLOOKUP(A16,[1]TDSheet!$A:$G,7,0)</f>
        <v>акция</v>
      </c>
      <c r="J16" s="1">
        <v>33.566000000000003</v>
      </c>
      <c r="K16" s="1">
        <f t="shared" si="2"/>
        <v>3.9889999999999972</v>
      </c>
      <c r="L16" s="1"/>
      <c r="M16" s="1"/>
      <c r="N16" s="1">
        <f>VLOOKUP(A16,[1]TDSheet!$A:$M,13,0)</f>
        <v>40</v>
      </c>
      <c r="O16" s="1">
        <f t="shared" si="9"/>
        <v>7.5110000000000001</v>
      </c>
      <c r="P16" s="16"/>
      <c r="Q16" s="21">
        <v>10</v>
      </c>
      <c r="R16" s="17"/>
      <c r="S16" s="1"/>
      <c r="T16" s="1">
        <f t="shared" si="5"/>
        <v>15.729596591665556</v>
      </c>
      <c r="U16" s="1">
        <f t="shared" si="6"/>
        <v>14.398215949940088</v>
      </c>
      <c r="V16" s="1">
        <f>VLOOKUP(A16,[1]TDSheet!$A:$N,14,0)</f>
        <v>11.896599999999999</v>
      </c>
      <c r="W16" s="1">
        <f>VLOOKUP(A16,[1]TDSheet!$A:$Q,17,0)</f>
        <v>8.4775999999999989</v>
      </c>
      <c r="X16" s="1">
        <f>VLOOKUP(A16,[1]TDSheet!$A:$S,19,0)</f>
        <v>0</v>
      </c>
      <c r="Y16" s="1"/>
      <c r="Z16" s="1">
        <f t="shared" si="7"/>
        <v>10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35</v>
      </c>
      <c r="B17" s="1" t="s">
        <v>23</v>
      </c>
      <c r="C17" s="1">
        <v>7</v>
      </c>
      <c r="D17" s="1">
        <v>20</v>
      </c>
      <c r="E17" s="1">
        <v>22</v>
      </c>
      <c r="F17" s="1"/>
      <c r="G17" s="7">
        <f>VLOOKUP(A17,[1]TDSheet!$A:$H,8,0)</f>
        <v>0.2</v>
      </c>
      <c r="H17" s="1">
        <f>VLOOKUP(A17,[1]TDSheet!$A:$I,9,0)</f>
        <v>120</v>
      </c>
      <c r="I17" s="1"/>
      <c r="J17" s="1">
        <v>24</v>
      </c>
      <c r="K17" s="1">
        <f t="shared" si="2"/>
        <v>-2</v>
      </c>
      <c r="L17" s="1"/>
      <c r="M17" s="1"/>
      <c r="N17" s="1">
        <f>VLOOKUP(A17,[1]TDSheet!$A:$M,13,0)</f>
        <v>60</v>
      </c>
      <c r="O17" s="1">
        <f t="shared" si="9"/>
        <v>4.4000000000000004</v>
      </c>
      <c r="P17" s="16"/>
      <c r="Q17" s="21">
        <v>20</v>
      </c>
      <c r="R17" s="17"/>
      <c r="S17" s="1">
        <v>20</v>
      </c>
      <c r="T17" s="1">
        <f t="shared" si="5"/>
        <v>18.18181818181818</v>
      </c>
      <c r="U17" s="1">
        <f t="shared" si="6"/>
        <v>13.636363636363635</v>
      </c>
      <c r="V17" s="1">
        <f>VLOOKUP(A17,[1]TDSheet!$A:$N,14,0)</f>
        <v>6.2</v>
      </c>
      <c r="W17" s="1">
        <f>VLOOKUP(A17,[1]TDSheet!$A:$Q,17,0)</f>
        <v>3.2</v>
      </c>
      <c r="X17" s="1">
        <f>VLOOKUP(A17,[1]TDSheet!$A:$S,19,0)</f>
        <v>3</v>
      </c>
      <c r="Y17" s="1"/>
      <c r="Z17" s="1">
        <f t="shared" si="7"/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8" t="s">
        <v>36</v>
      </c>
      <c r="B18" s="1" t="s">
        <v>25</v>
      </c>
      <c r="C18" s="1">
        <v>56.420999999999999</v>
      </c>
      <c r="D18" s="1">
        <v>60.945999999999998</v>
      </c>
      <c r="E18" s="1">
        <v>47.351999999999997</v>
      </c>
      <c r="F18" s="1">
        <v>46.552</v>
      </c>
      <c r="G18" s="7">
        <f>VLOOKUP(A18,[1]TDSheet!$A:$H,8,0)</f>
        <v>1</v>
      </c>
      <c r="H18" s="1">
        <f>VLOOKUP(A18,[1]TDSheet!$A:$I,9,0)</f>
        <v>45</v>
      </c>
      <c r="I18" s="1"/>
      <c r="J18" s="1">
        <v>46.703000000000003</v>
      </c>
      <c r="K18" s="1">
        <f t="shared" si="2"/>
        <v>0.6489999999999938</v>
      </c>
      <c r="L18" s="1"/>
      <c r="M18" s="1"/>
      <c r="N18" s="1">
        <f>VLOOKUP(A18,[1]TDSheet!$A:$M,13,0)</f>
        <v>60</v>
      </c>
      <c r="O18" s="1">
        <f t="shared" si="9"/>
        <v>9.4703999999999997</v>
      </c>
      <c r="P18" s="16">
        <f t="shared" si="10"/>
        <v>26.0336</v>
      </c>
      <c r="Q18" s="21">
        <v>35</v>
      </c>
      <c r="R18" s="17"/>
      <c r="S18" s="1"/>
      <c r="T18" s="1">
        <f t="shared" si="5"/>
        <v>14.946781550937658</v>
      </c>
      <c r="U18" s="1">
        <f t="shared" si="6"/>
        <v>11.25105592160838</v>
      </c>
      <c r="V18" s="1">
        <f>VLOOKUP(A18,[1]TDSheet!$A:$N,14,0)</f>
        <v>13.774600000000001</v>
      </c>
      <c r="W18" s="1">
        <f>VLOOKUP(A18,[1]TDSheet!$A:$Q,17,0)</f>
        <v>12.5238</v>
      </c>
      <c r="X18" s="1">
        <f>VLOOKUP(A18,[1]TDSheet!$A:$S,19,0)</f>
        <v>10.379999999999999</v>
      </c>
      <c r="Y18" s="1"/>
      <c r="Z18" s="1">
        <f t="shared" si="7"/>
        <v>35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37</v>
      </c>
      <c r="B19" s="1" t="s">
        <v>23</v>
      </c>
      <c r="C19" s="1">
        <v>39</v>
      </c>
      <c r="D19" s="1"/>
      <c r="E19" s="1">
        <v>24</v>
      </c>
      <c r="F19" s="1"/>
      <c r="G19" s="7">
        <f>VLOOKUP(A19,[1]TDSheet!$A:$H,8,0)</f>
        <v>0.12</v>
      </c>
      <c r="H19" s="1">
        <f>VLOOKUP(A19,[1]TDSheet!$A:$I,9,0)</f>
        <v>120</v>
      </c>
      <c r="I19" s="1"/>
      <c r="J19" s="1">
        <v>61.3</v>
      </c>
      <c r="K19" s="1">
        <f t="shared" si="2"/>
        <v>-37.299999999999997</v>
      </c>
      <c r="L19" s="1"/>
      <c r="M19" s="1"/>
      <c r="N19" s="1">
        <f>VLOOKUP(A19,[1]TDSheet!$A:$M,13,0)</f>
        <v>140</v>
      </c>
      <c r="O19" s="1">
        <f t="shared" si="9"/>
        <v>4.8</v>
      </c>
      <c r="P19" s="16"/>
      <c r="Q19" s="21">
        <f t="shared" si="4"/>
        <v>0</v>
      </c>
      <c r="R19" s="17"/>
      <c r="S19" s="1"/>
      <c r="T19" s="1">
        <f t="shared" si="5"/>
        <v>29.166666666666668</v>
      </c>
      <c r="U19" s="1">
        <f t="shared" si="6"/>
        <v>29.166666666666668</v>
      </c>
      <c r="V19" s="1">
        <f>VLOOKUP(A19,[1]TDSheet!$A:$N,14,0)</f>
        <v>13</v>
      </c>
      <c r="W19" s="1">
        <f>VLOOKUP(A19,[1]TDSheet!$A:$Q,17,0)</f>
        <v>3</v>
      </c>
      <c r="X19" s="1">
        <f>VLOOKUP(A19,[1]TDSheet!$A:$S,19,0)</f>
        <v>0</v>
      </c>
      <c r="Y19" s="1"/>
      <c r="Z19" s="1">
        <f t="shared" si="7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38</v>
      </c>
      <c r="B20" s="1" t="s">
        <v>23</v>
      </c>
      <c r="C20" s="1">
        <v>11</v>
      </c>
      <c r="D20" s="1">
        <v>23</v>
      </c>
      <c r="E20" s="1">
        <v>29</v>
      </c>
      <c r="F20" s="1">
        <v>2</v>
      </c>
      <c r="G20" s="7">
        <f>VLOOKUP(A20,[1]TDSheet!$A:$H,8,0)</f>
        <v>0.25</v>
      </c>
      <c r="H20" s="1">
        <f>VLOOKUP(A20,[1]TDSheet!$A:$I,9,0)</f>
        <v>120</v>
      </c>
      <c r="I20" s="1"/>
      <c r="J20" s="1">
        <v>32</v>
      </c>
      <c r="K20" s="1">
        <f t="shared" si="2"/>
        <v>-3</v>
      </c>
      <c r="L20" s="1"/>
      <c r="M20" s="1"/>
      <c r="N20" s="1">
        <f>VLOOKUP(A20,[1]TDSheet!$A:$M,13,0)</f>
        <v>20</v>
      </c>
      <c r="O20" s="1">
        <f t="shared" si="9"/>
        <v>5.8</v>
      </c>
      <c r="P20" s="16">
        <f>13*O20-N20-F20</f>
        <v>53.399999999999991</v>
      </c>
      <c r="Q20" s="21">
        <v>80</v>
      </c>
      <c r="R20" s="17"/>
      <c r="S20" s="1">
        <v>30</v>
      </c>
      <c r="T20" s="1">
        <f t="shared" si="5"/>
        <v>17.586206896551726</v>
      </c>
      <c r="U20" s="1">
        <f t="shared" si="6"/>
        <v>3.7931034482758621</v>
      </c>
      <c r="V20" s="1">
        <f>VLOOKUP(A20,[1]TDSheet!$A:$N,14,0)</f>
        <v>3.8</v>
      </c>
      <c r="W20" s="1">
        <f>VLOOKUP(A20,[1]TDSheet!$A:$Q,17,0)</f>
        <v>2</v>
      </c>
      <c r="X20" s="1">
        <f>VLOOKUP(A20,[1]TDSheet!$A:$S,19,0)</f>
        <v>3.8</v>
      </c>
      <c r="Y20" s="1"/>
      <c r="Z20" s="1">
        <f t="shared" si="7"/>
        <v>20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39</v>
      </c>
      <c r="B21" s="1" t="s">
        <v>25</v>
      </c>
      <c r="C21" s="1">
        <v>48.951000000000001</v>
      </c>
      <c r="D21" s="1"/>
      <c r="E21" s="1">
        <v>5.694</v>
      </c>
      <c r="F21" s="1">
        <v>41.698999999999998</v>
      </c>
      <c r="G21" s="7">
        <v>0</v>
      </c>
      <c r="H21" s="1">
        <f>VLOOKUP(A21,[1]TDSheet!$A:$I,9,0)</f>
        <v>120</v>
      </c>
      <c r="I21" s="10" t="str">
        <f>VLOOKUP(A21,[1]TDSheet!$A:$G,7,0)</f>
        <v>вывод</v>
      </c>
      <c r="J21" s="1">
        <v>5.7</v>
      </c>
      <c r="K21" s="1">
        <f t="shared" si="2"/>
        <v>-6.0000000000002274E-3</v>
      </c>
      <c r="L21" s="1"/>
      <c r="M21" s="1"/>
      <c r="N21" s="1"/>
      <c r="O21" s="1">
        <f t="shared" si="9"/>
        <v>1.1388</v>
      </c>
      <c r="P21" s="16"/>
      <c r="Q21" s="21">
        <f t="shared" si="4"/>
        <v>0</v>
      </c>
      <c r="R21" s="17"/>
      <c r="S21" s="1"/>
      <c r="T21" s="1">
        <f t="shared" si="5"/>
        <v>36.616613979627672</v>
      </c>
      <c r="U21" s="1">
        <f t="shared" si="6"/>
        <v>36.616613979627672</v>
      </c>
      <c r="V21" s="1">
        <f>VLOOKUP(A21,[1]TDSheet!$A:$N,14,0)</f>
        <v>0.62779999999999991</v>
      </c>
      <c r="W21" s="1">
        <f>VLOOKUP(A21,[1]TDSheet!$A:$Q,17,0)</f>
        <v>0.31440000000000001</v>
      </c>
      <c r="X21" s="1">
        <f>VLOOKUP(A21,[1]TDSheet!$A:$S,19,0)</f>
        <v>1.0366</v>
      </c>
      <c r="Y21" s="1"/>
      <c r="Z21" s="1">
        <f t="shared" si="7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40</v>
      </c>
      <c r="B22" s="1" t="s">
        <v>23</v>
      </c>
      <c r="C22" s="1"/>
      <c r="D22" s="1">
        <v>3</v>
      </c>
      <c r="E22" s="1">
        <v>3</v>
      </c>
      <c r="F22" s="1"/>
      <c r="G22" s="7">
        <v>0</v>
      </c>
      <c r="H22" s="1" t="e">
        <f>VLOOKUP(A22,[1]TDSheet!$A:$I,9,0)</f>
        <v>#N/A</v>
      </c>
      <c r="I22" s="1"/>
      <c r="J22" s="1"/>
      <c r="K22" s="1">
        <f t="shared" si="2"/>
        <v>3</v>
      </c>
      <c r="L22" s="1"/>
      <c r="M22" s="1"/>
      <c r="N22" s="1"/>
      <c r="O22" s="1">
        <f t="shared" si="9"/>
        <v>0.6</v>
      </c>
      <c r="P22" s="16"/>
      <c r="Q22" s="21"/>
      <c r="R22" s="17"/>
      <c r="S22" s="1">
        <v>10</v>
      </c>
      <c r="T22" s="1">
        <f t="shared" si="5"/>
        <v>0</v>
      </c>
      <c r="U22" s="1">
        <f t="shared" si="6"/>
        <v>0</v>
      </c>
      <c r="V22" s="1">
        <v>0</v>
      </c>
      <c r="W22" s="1">
        <v>0</v>
      </c>
      <c r="X22" s="1">
        <v>0</v>
      </c>
      <c r="Y22" s="1" t="s">
        <v>114</v>
      </c>
      <c r="Z22" s="1">
        <f t="shared" si="7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41</v>
      </c>
      <c r="B23" s="1" t="s">
        <v>23</v>
      </c>
      <c r="C23" s="1">
        <v>120</v>
      </c>
      <c r="D23" s="1">
        <v>1</v>
      </c>
      <c r="E23" s="1">
        <v>98</v>
      </c>
      <c r="F23" s="1">
        <v>10</v>
      </c>
      <c r="G23" s="7">
        <v>0.4</v>
      </c>
      <c r="H23" s="1">
        <f>VLOOKUP(A23,[1]TDSheet!$A:$I,9,0)</f>
        <v>45</v>
      </c>
      <c r="I23" s="10" t="str">
        <f>VLOOKUP(A23,[1]TDSheet!$A:$G,7,0)</f>
        <v>не в матрице</v>
      </c>
      <c r="J23" s="1">
        <v>98</v>
      </c>
      <c r="K23" s="1">
        <f t="shared" si="2"/>
        <v>0</v>
      </c>
      <c r="L23" s="1"/>
      <c r="M23" s="1"/>
      <c r="N23" s="1">
        <f>VLOOKUP(A23,[1]TDSheet!$A:$M,13,0)</f>
        <v>40</v>
      </c>
      <c r="O23" s="1">
        <f t="shared" si="9"/>
        <v>19.600000000000001</v>
      </c>
      <c r="P23" s="16"/>
      <c r="Q23" s="21">
        <v>100</v>
      </c>
      <c r="R23" s="17"/>
      <c r="S23" s="1">
        <v>100</v>
      </c>
      <c r="T23" s="1">
        <f t="shared" si="5"/>
        <v>7.6530612244897958</v>
      </c>
      <c r="U23" s="1">
        <f t="shared" si="6"/>
        <v>2.5510204081632653</v>
      </c>
      <c r="V23" s="1">
        <f>VLOOKUP(A23,[1]TDSheet!$A:$N,14,0)</f>
        <v>10.6</v>
      </c>
      <c r="W23" s="1">
        <f>VLOOKUP(A23,[1]TDSheet!$A:$Q,17,0)</f>
        <v>6.8</v>
      </c>
      <c r="X23" s="1">
        <f>VLOOKUP(A23,[1]TDSheet!$A:$S,19,0)</f>
        <v>9.1999999999999993</v>
      </c>
      <c r="Y23" s="1"/>
      <c r="Z23" s="1">
        <f t="shared" si="7"/>
        <v>40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42</v>
      </c>
      <c r="B24" s="1" t="s">
        <v>25</v>
      </c>
      <c r="C24" s="1">
        <v>20.411999999999999</v>
      </c>
      <c r="D24" s="1">
        <v>6.1180000000000003</v>
      </c>
      <c r="E24" s="1">
        <v>11.771000000000001</v>
      </c>
      <c r="F24" s="1"/>
      <c r="G24" s="7">
        <v>1</v>
      </c>
      <c r="H24" s="1">
        <f>VLOOKUP(A24,[1]TDSheet!$A:$I,9,0)</f>
        <v>45</v>
      </c>
      <c r="I24" s="10" t="str">
        <f>VLOOKUP(A24,[1]TDSheet!$A:$G,7,0)</f>
        <v>вывод</v>
      </c>
      <c r="J24" s="1">
        <v>16.600000000000001</v>
      </c>
      <c r="K24" s="1">
        <f t="shared" si="2"/>
        <v>-4.8290000000000006</v>
      </c>
      <c r="L24" s="1"/>
      <c r="M24" s="1"/>
      <c r="N24" s="1">
        <f>VLOOKUP(A24,[1]TDSheet!$A:$M,13,0)</f>
        <v>100</v>
      </c>
      <c r="O24" s="1">
        <f t="shared" si="9"/>
        <v>2.3542000000000001</v>
      </c>
      <c r="P24" s="16"/>
      <c r="Q24" s="21">
        <v>40</v>
      </c>
      <c r="R24" s="17"/>
      <c r="S24" s="13">
        <v>100</v>
      </c>
      <c r="T24" s="1">
        <f t="shared" si="5"/>
        <v>59.46818452128111</v>
      </c>
      <c r="U24" s="1">
        <f t="shared" si="6"/>
        <v>42.477274658057937</v>
      </c>
      <c r="V24" s="1">
        <f>VLOOKUP(A24,[1]TDSheet!$A:$N,14,0)</f>
        <v>9.0364000000000004</v>
      </c>
      <c r="W24" s="1">
        <f>VLOOKUP(A24,[1]TDSheet!$A:$Q,17,0)</f>
        <v>3.6776000000000004</v>
      </c>
      <c r="X24" s="1">
        <f>VLOOKUP(A24,[1]TDSheet!$A:$S,19,0)</f>
        <v>3.2840000000000003</v>
      </c>
      <c r="Y24" s="1"/>
      <c r="Z24" s="1">
        <f t="shared" si="7"/>
        <v>40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43</v>
      </c>
      <c r="B25" s="1" t="s">
        <v>25</v>
      </c>
      <c r="C25" s="1">
        <v>184.804</v>
      </c>
      <c r="D25" s="1">
        <v>265.38</v>
      </c>
      <c r="E25" s="1">
        <v>195.46100000000001</v>
      </c>
      <c r="F25" s="1">
        <v>239.71899999999999</v>
      </c>
      <c r="G25" s="7">
        <f>VLOOKUP(A25,[1]TDSheet!$A:$H,8,0)</f>
        <v>1</v>
      </c>
      <c r="H25" s="1">
        <f>VLOOKUP(A25,[1]TDSheet!$A:$I,9,0)</f>
        <v>60</v>
      </c>
      <c r="I25" s="1" t="str">
        <f>VLOOKUP(A25,[1]TDSheet!$A:$G,7,0)</f>
        <v>акция</v>
      </c>
      <c r="J25" s="1">
        <v>187.16</v>
      </c>
      <c r="K25" s="1">
        <f t="shared" si="2"/>
        <v>8.3010000000000161</v>
      </c>
      <c r="L25" s="1"/>
      <c r="M25" s="1"/>
      <c r="N25" s="1">
        <f>VLOOKUP(A25,[1]TDSheet!$A:$M,13,0)</f>
        <v>300</v>
      </c>
      <c r="O25" s="1">
        <f t="shared" si="9"/>
        <v>39.092200000000005</v>
      </c>
      <c r="P25" s="16"/>
      <c r="Q25" s="21">
        <f t="shared" ref="Q25:Q26" si="11">17*O25-N25-F25</f>
        <v>124.84840000000014</v>
      </c>
      <c r="R25" s="17"/>
      <c r="S25" s="1"/>
      <c r="T25" s="1">
        <f t="shared" si="5"/>
        <v>17</v>
      </c>
      <c r="U25" s="1">
        <f t="shared" si="6"/>
        <v>13.80630918699894</v>
      </c>
      <c r="V25" s="1">
        <f>VLOOKUP(A25,[1]TDSheet!$A:$N,14,0)</f>
        <v>51.327399999999997</v>
      </c>
      <c r="W25" s="1">
        <f>VLOOKUP(A25,[1]TDSheet!$A:$Q,17,0)</f>
        <v>51.613800000000005</v>
      </c>
      <c r="X25" s="1">
        <f>VLOOKUP(A25,[1]TDSheet!$A:$S,19,0)</f>
        <v>51.420399999999994</v>
      </c>
      <c r="Y25" s="1"/>
      <c r="Z25" s="1">
        <f t="shared" si="7"/>
        <v>124.84840000000014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44</v>
      </c>
      <c r="B26" s="1" t="s">
        <v>25</v>
      </c>
      <c r="C26" s="1"/>
      <c r="D26" s="1">
        <v>229.31299999999999</v>
      </c>
      <c r="E26" s="1">
        <v>93.088999999999999</v>
      </c>
      <c r="F26" s="1">
        <v>40.537999999999997</v>
      </c>
      <c r="G26" s="7">
        <v>1</v>
      </c>
      <c r="H26" s="1">
        <f>VLOOKUP(A26,[1]TDSheet!$A:$I,9,0)</f>
        <v>60</v>
      </c>
      <c r="I26" s="10" t="str">
        <f>VLOOKUP(A26,[1]TDSheet!$A:$G,7,0)</f>
        <v>вывод</v>
      </c>
      <c r="J26" s="1">
        <v>93.4</v>
      </c>
      <c r="K26" s="1">
        <f t="shared" si="2"/>
        <v>-0.31100000000000705</v>
      </c>
      <c r="L26" s="1"/>
      <c r="M26" s="1"/>
      <c r="N26" s="1">
        <f>VLOOKUP(A26,[1]TDSheet!$A:$M,13,0)</f>
        <v>100</v>
      </c>
      <c r="O26" s="1">
        <f t="shared" si="9"/>
        <v>18.617799999999999</v>
      </c>
      <c r="P26" s="16"/>
      <c r="Q26" s="21">
        <f t="shared" si="11"/>
        <v>175.96459999999996</v>
      </c>
      <c r="R26" s="17"/>
      <c r="S26" s="1">
        <v>157</v>
      </c>
      <c r="T26" s="1">
        <f t="shared" si="5"/>
        <v>17</v>
      </c>
      <c r="U26" s="1">
        <f t="shared" si="6"/>
        <v>7.5485825392903578</v>
      </c>
      <c r="V26" s="1">
        <f>VLOOKUP(A26,[1]TDSheet!$A:$N,14,0)</f>
        <v>7.0280000000000005</v>
      </c>
      <c r="W26" s="1">
        <f>VLOOKUP(A26,[1]TDSheet!$A:$Q,17,0)</f>
        <v>21.98</v>
      </c>
      <c r="X26" s="1">
        <f>VLOOKUP(A26,[1]TDSheet!$A:$S,19,0)</f>
        <v>2.4312</v>
      </c>
      <c r="Y26" s="1"/>
      <c r="Z26" s="1">
        <f t="shared" si="7"/>
        <v>175.96459999999996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45</v>
      </c>
      <c r="B27" s="1" t="s">
        <v>23</v>
      </c>
      <c r="C27" s="1">
        <v>5</v>
      </c>
      <c r="D27" s="1">
        <v>60</v>
      </c>
      <c r="E27" s="1">
        <v>58</v>
      </c>
      <c r="F27" s="1">
        <v>5</v>
      </c>
      <c r="G27" s="7">
        <f>VLOOKUP(A27,[1]TDSheet!$A:$H,8,0)</f>
        <v>0.4</v>
      </c>
      <c r="H27" s="1">
        <f>VLOOKUP(A27,[1]TDSheet!$A:$I,9,0)</f>
        <v>45</v>
      </c>
      <c r="I27" s="1"/>
      <c r="J27" s="1">
        <v>60</v>
      </c>
      <c r="K27" s="1">
        <f t="shared" si="2"/>
        <v>-2</v>
      </c>
      <c r="L27" s="1"/>
      <c r="M27" s="1"/>
      <c r="N27" s="1">
        <f>VLOOKUP(A27,[1]TDSheet!$A:$M,13,0)</f>
        <v>100</v>
      </c>
      <c r="O27" s="1">
        <f t="shared" si="9"/>
        <v>11.6</v>
      </c>
      <c r="P27" s="16">
        <f t="shared" ref="P27:P38" si="12">14*O27-N27-F27</f>
        <v>57.400000000000006</v>
      </c>
      <c r="Q27" s="21">
        <v>75</v>
      </c>
      <c r="R27" s="17"/>
      <c r="S27" s="1">
        <v>20</v>
      </c>
      <c r="T27" s="1">
        <f t="shared" si="5"/>
        <v>15.517241379310345</v>
      </c>
      <c r="U27" s="1">
        <f t="shared" si="6"/>
        <v>9.0517241379310356</v>
      </c>
      <c r="V27" s="1">
        <f>VLOOKUP(A27,[1]TDSheet!$A:$N,14,0)</f>
        <v>13.2</v>
      </c>
      <c r="W27" s="1">
        <f>VLOOKUP(A27,[1]TDSheet!$A:$Q,17,0)</f>
        <v>12.6</v>
      </c>
      <c r="X27" s="1">
        <f>VLOOKUP(A27,[1]TDSheet!$A:$S,19,0)</f>
        <v>16.2</v>
      </c>
      <c r="Y27" s="1"/>
      <c r="Z27" s="1">
        <f t="shared" si="7"/>
        <v>30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46</v>
      </c>
      <c r="B28" s="1" t="s">
        <v>23</v>
      </c>
      <c r="C28" s="1">
        <v>146</v>
      </c>
      <c r="D28" s="1">
        <v>16</v>
      </c>
      <c r="E28" s="1">
        <v>116</v>
      </c>
      <c r="F28" s="1">
        <v>17</v>
      </c>
      <c r="G28" s="7">
        <f>VLOOKUP(A28,[1]TDSheet!$A:$H,8,0)</f>
        <v>0.4</v>
      </c>
      <c r="H28" s="1">
        <f>VLOOKUP(A28,[1]TDSheet!$A:$I,9,0)</f>
        <v>45</v>
      </c>
      <c r="I28" s="1" t="str">
        <f>VLOOKUP(A28,[1]TDSheet!$A:$G,7,0)</f>
        <v>акция</v>
      </c>
      <c r="J28" s="1">
        <v>116</v>
      </c>
      <c r="K28" s="1">
        <f t="shared" si="2"/>
        <v>0</v>
      </c>
      <c r="L28" s="1"/>
      <c r="M28" s="1"/>
      <c r="N28" s="1">
        <f>VLOOKUP(A28,[1]TDSheet!$A:$M,13,0)</f>
        <v>40</v>
      </c>
      <c r="O28" s="1">
        <f t="shared" si="9"/>
        <v>23.2</v>
      </c>
      <c r="P28" s="16">
        <f>11*O28-N28-F28</f>
        <v>198.2</v>
      </c>
      <c r="Q28" s="21">
        <v>300</v>
      </c>
      <c r="R28" s="17"/>
      <c r="S28" s="1">
        <v>150</v>
      </c>
      <c r="T28" s="1">
        <f t="shared" si="5"/>
        <v>15.38793103448276</v>
      </c>
      <c r="U28" s="1">
        <f t="shared" si="6"/>
        <v>2.4568965517241379</v>
      </c>
      <c r="V28" s="1">
        <f>VLOOKUP(A28,[1]TDSheet!$A:$N,14,0)</f>
        <v>14.0106</v>
      </c>
      <c r="W28" s="1">
        <f>VLOOKUP(A28,[1]TDSheet!$A:$Q,17,0)</f>
        <v>13.4</v>
      </c>
      <c r="X28" s="1">
        <f>VLOOKUP(A28,[1]TDSheet!$A:$S,19,0)</f>
        <v>14.6</v>
      </c>
      <c r="Y28" s="1"/>
      <c r="Z28" s="1">
        <f t="shared" si="7"/>
        <v>120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47</v>
      </c>
      <c r="B29" s="1" t="s">
        <v>25</v>
      </c>
      <c r="C29" s="1">
        <v>57.848999999999997</v>
      </c>
      <c r="D29" s="1">
        <v>154.09200000000001</v>
      </c>
      <c r="E29" s="1">
        <v>134.54300000000001</v>
      </c>
      <c r="F29" s="1">
        <v>37.774000000000001</v>
      </c>
      <c r="G29" s="7">
        <f>VLOOKUP(A29,[1]TDSheet!$A:$H,8,0)</f>
        <v>1</v>
      </c>
      <c r="H29" s="1">
        <f>VLOOKUP(A29,[1]TDSheet!$A:$I,9,0)</f>
        <v>45</v>
      </c>
      <c r="I29" s="1" t="str">
        <f>VLOOKUP(A29,[1]TDSheet!$A:$G,7,0)</f>
        <v>акция</v>
      </c>
      <c r="J29" s="1">
        <v>145.80000000000001</v>
      </c>
      <c r="K29" s="1">
        <f t="shared" si="2"/>
        <v>-11.257000000000005</v>
      </c>
      <c r="L29" s="1"/>
      <c r="M29" s="1"/>
      <c r="N29" s="1">
        <f>VLOOKUP(A29,[1]TDSheet!$A:$M,13,0)</f>
        <v>400</v>
      </c>
      <c r="O29" s="1">
        <f t="shared" si="9"/>
        <v>26.9086</v>
      </c>
      <c r="P29" s="16"/>
      <c r="Q29" s="21">
        <f t="shared" si="4"/>
        <v>0</v>
      </c>
      <c r="R29" s="17"/>
      <c r="S29" s="1"/>
      <c r="T29" s="1">
        <f t="shared" si="5"/>
        <v>16.268925176337678</v>
      </c>
      <c r="U29" s="1">
        <f t="shared" si="6"/>
        <v>16.268925176337678</v>
      </c>
      <c r="V29" s="1">
        <f>VLOOKUP(A29,[1]TDSheet!$A:$N,14,0)</f>
        <v>50.918199999999999</v>
      </c>
      <c r="W29" s="1">
        <f>VLOOKUP(A29,[1]TDSheet!$A:$Q,17,0)</f>
        <v>27.249400000000001</v>
      </c>
      <c r="X29" s="1">
        <f>VLOOKUP(A29,[1]TDSheet!$A:$S,19,0)</f>
        <v>0</v>
      </c>
      <c r="Y29" s="1"/>
      <c r="Z29" s="1">
        <f t="shared" si="7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48</v>
      </c>
      <c r="B30" s="1" t="s">
        <v>25</v>
      </c>
      <c r="C30" s="1">
        <v>5.2690000000000001</v>
      </c>
      <c r="D30" s="1">
        <v>120.721</v>
      </c>
      <c r="E30" s="1">
        <v>69.521000000000001</v>
      </c>
      <c r="F30" s="1"/>
      <c r="G30" s="7">
        <f>VLOOKUP(A30,[1]TDSheet!$A:$H,8,0)</f>
        <v>1</v>
      </c>
      <c r="H30" s="1">
        <f>VLOOKUP(A30,[1]TDSheet!$A:$I,9,0)</f>
        <v>45</v>
      </c>
      <c r="I30" s="12" t="str">
        <f>VLOOKUP(A30,[1]TDSheet!$A:$G,7,0)</f>
        <v>акция</v>
      </c>
      <c r="J30" s="1">
        <v>103</v>
      </c>
      <c r="K30" s="1">
        <f t="shared" si="2"/>
        <v>-33.478999999999999</v>
      </c>
      <c r="L30" s="1"/>
      <c r="M30" s="1"/>
      <c r="N30" s="1">
        <f>VLOOKUP(A30,[1]TDSheet!$A:$M,13,0)</f>
        <v>400</v>
      </c>
      <c r="O30" s="1">
        <f t="shared" si="9"/>
        <v>13.904199999999999</v>
      </c>
      <c r="P30" s="16"/>
      <c r="Q30" s="21">
        <v>200</v>
      </c>
      <c r="R30" s="17"/>
      <c r="S30" s="12">
        <v>300</v>
      </c>
      <c r="T30" s="1">
        <f t="shared" si="5"/>
        <v>43.152428762532189</v>
      </c>
      <c r="U30" s="1">
        <f t="shared" si="6"/>
        <v>28.768285841688122</v>
      </c>
      <c r="V30" s="1">
        <f>VLOOKUP(A30,[1]TDSheet!$A:$N,14,0)</f>
        <v>41.606000000000002</v>
      </c>
      <c r="W30" s="1">
        <f>VLOOKUP(A30,[1]TDSheet!$A:$Q,17,0)</f>
        <v>6.8372000000000002</v>
      </c>
      <c r="X30" s="1">
        <f>VLOOKUP(A30,[1]TDSheet!$A:$S,19,0)</f>
        <v>13.219999999999999</v>
      </c>
      <c r="Y30" s="1"/>
      <c r="Z30" s="1">
        <f t="shared" si="7"/>
        <v>200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49</v>
      </c>
      <c r="B31" s="1" t="s">
        <v>25</v>
      </c>
      <c r="C31" s="1"/>
      <c r="D31" s="1">
        <v>128.88399999999999</v>
      </c>
      <c r="E31" s="1">
        <v>83.706999999999994</v>
      </c>
      <c r="F31" s="1">
        <v>45.177</v>
      </c>
      <c r="G31" s="7">
        <f>VLOOKUP(A31,[1]TDSheet!$A:$H,8,0)</f>
        <v>1</v>
      </c>
      <c r="H31" s="1">
        <f>VLOOKUP(A31,[1]TDSheet!$A:$I,9,0)</f>
        <v>45</v>
      </c>
      <c r="I31" s="1"/>
      <c r="J31" s="1">
        <v>82.2</v>
      </c>
      <c r="K31" s="1">
        <f t="shared" si="2"/>
        <v>1.5069999999999908</v>
      </c>
      <c r="L31" s="1"/>
      <c r="M31" s="1"/>
      <c r="N31" s="1"/>
      <c r="O31" s="1">
        <f t="shared" si="9"/>
        <v>16.741399999999999</v>
      </c>
      <c r="P31" s="16">
        <f>12*O31-N31-F31</f>
        <v>155.71979999999999</v>
      </c>
      <c r="Q31" s="21">
        <v>220</v>
      </c>
      <c r="R31" s="17"/>
      <c r="S31" s="1">
        <v>80</v>
      </c>
      <c r="T31" s="1">
        <f t="shared" si="5"/>
        <v>15.839595254877134</v>
      </c>
      <c r="U31" s="1">
        <f t="shared" si="6"/>
        <v>2.6985198370506649</v>
      </c>
      <c r="V31" s="1">
        <f>VLOOKUP(A31,[1]TDSheet!$A:$N,14,0)</f>
        <v>9.2013999999999996</v>
      </c>
      <c r="W31" s="1">
        <f>VLOOKUP(A31,[1]TDSheet!$A:$Q,17,0)</f>
        <v>15.058600000000002</v>
      </c>
      <c r="X31" s="1">
        <f>VLOOKUP(A31,[1]TDSheet!$A:$S,19,0)</f>
        <v>2.7402000000000002</v>
      </c>
      <c r="Y31" s="1"/>
      <c r="Z31" s="1">
        <f t="shared" si="7"/>
        <v>220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8" t="s">
        <v>50</v>
      </c>
      <c r="B32" s="1" t="s">
        <v>23</v>
      </c>
      <c r="C32" s="1"/>
      <c r="D32" s="1">
        <v>78</v>
      </c>
      <c r="E32" s="1">
        <v>13</v>
      </c>
      <c r="F32" s="1">
        <v>65</v>
      </c>
      <c r="G32" s="7">
        <v>0.36</v>
      </c>
      <c r="H32" s="1" t="e">
        <v>#N/A</v>
      </c>
      <c r="I32" s="1"/>
      <c r="J32" s="1">
        <v>13</v>
      </c>
      <c r="K32" s="1">
        <f t="shared" si="2"/>
        <v>0</v>
      </c>
      <c r="L32" s="1"/>
      <c r="M32" s="1"/>
      <c r="N32" s="1">
        <f>VLOOKUP(A32,[1]TDSheet!$A:$M,13,0)</f>
        <v>75</v>
      </c>
      <c r="O32" s="1">
        <f t="shared" si="9"/>
        <v>2.6</v>
      </c>
      <c r="P32" s="16"/>
      <c r="Q32" s="21">
        <f t="shared" si="4"/>
        <v>0</v>
      </c>
      <c r="R32" s="17"/>
      <c r="S32" s="1"/>
      <c r="T32" s="1">
        <f t="shared" si="5"/>
        <v>53.846153846153847</v>
      </c>
      <c r="U32" s="1">
        <f t="shared" si="6"/>
        <v>53.846153846153847</v>
      </c>
      <c r="V32" s="1">
        <f>VLOOKUP(A32,[1]TDSheet!$A:$N,14,0)</f>
        <v>0</v>
      </c>
      <c r="W32" s="1">
        <v>0</v>
      </c>
      <c r="X32" s="1">
        <f>VLOOKUP(A32,[1]TDSheet!$A:$S,19,0)</f>
        <v>0</v>
      </c>
      <c r="Y32" s="1"/>
      <c r="Z32" s="1">
        <f t="shared" si="7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51</v>
      </c>
      <c r="B33" s="1" t="s">
        <v>25</v>
      </c>
      <c r="C33" s="1">
        <v>88.572999999999993</v>
      </c>
      <c r="D33" s="1">
        <v>5.0000000000000001E-3</v>
      </c>
      <c r="E33" s="1">
        <v>53.697000000000003</v>
      </c>
      <c r="F33" s="1">
        <v>2.67</v>
      </c>
      <c r="G33" s="7">
        <f>VLOOKUP(A33,[1]TDSheet!$A:$H,8,0)</f>
        <v>1</v>
      </c>
      <c r="H33" s="1">
        <f>VLOOKUP(A33,[1]TDSheet!$A:$I,9,0)</f>
        <v>60</v>
      </c>
      <c r="I33" s="1"/>
      <c r="J33" s="1">
        <v>50.8</v>
      </c>
      <c r="K33" s="1">
        <f t="shared" si="2"/>
        <v>2.8970000000000056</v>
      </c>
      <c r="L33" s="1"/>
      <c r="M33" s="1"/>
      <c r="N33" s="1">
        <f>VLOOKUP(A33,[1]TDSheet!$A:$M,13,0)</f>
        <v>350</v>
      </c>
      <c r="O33" s="1">
        <f t="shared" si="9"/>
        <v>10.7394</v>
      </c>
      <c r="P33" s="16"/>
      <c r="Q33" s="21">
        <v>150</v>
      </c>
      <c r="R33" s="17"/>
      <c r="S33" s="1">
        <v>250</v>
      </c>
      <c r="T33" s="1">
        <f t="shared" si="5"/>
        <v>46.806153043931694</v>
      </c>
      <c r="U33" s="1">
        <f t="shared" si="6"/>
        <v>32.838892303108182</v>
      </c>
      <c r="V33" s="1">
        <f>VLOOKUP(A33,[1]TDSheet!$A:$N,14,0)</f>
        <v>35.098599999999998</v>
      </c>
      <c r="W33" s="1">
        <f>VLOOKUP(A33,[1]TDSheet!$A:$Q,17,0)</f>
        <v>18.674399999999999</v>
      </c>
      <c r="X33" s="1">
        <f>VLOOKUP(A33,[1]TDSheet!$A:$S,19,0)</f>
        <v>15.586000000000002</v>
      </c>
      <c r="Y33" s="1"/>
      <c r="Z33" s="1">
        <f t="shared" si="7"/>
        <v>150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52</v>
      </c>
      <c r="B34" s="1" t="s">
        <v>23</v>
      </c>
      <c r="C34" s="1">
        <v>28</v>
      </c>
      <c r="D34" s="1">
        <v>40</v>
      </c>
      <c r="E34" s="1">
        <v>40</v>
      </c>
      <c r="F34" s="1">
        <v>17</v>
      </c>
      <c r="G34" s="7">
        <f>VLOOKUP(A34,[1]TDSheet!$A:$H,8,0)</f>
        <v>0.35</v>
      </c>
      <c r="H34" s="1">
        <f>VLOOKUP(A34,[1]TDSheet!$A:$I,9,0)</f>
        <v>45</v>
      </c>
      <c r="I34" s="1"/>
      <c r="J34" s="1">
        <v>45</v>
      </c>
      <c r="K34" s="1">
        <f t="shared" si="2"/>
        <v>-5</v>
      </c>
      <c r="L34" s="1"/>
      <c r="M34" s="1"/>
      <c r="N34" s="1">
        <f>VLOOKUP(A34,[1]TDSheet!$A:$M,13,0)</f>
        <v>30</v>
      </c>
      <c r="O34" s="1">
        <f t="shared" si="9"/>
        <v>8</v>
      </c>
      <c r="P34" s="16">
        <f t="shared" si="12"/>
        <v>65</v>
      </c>
      <c r="Q34" s="21">
        <v>75</v>
      </c>
      <c r="R34" s="17"/>
      <c r="S34" s="1"/>
      <c r="T34" s="1">
        <f t="shared" si="5"/>
        <v>15.25</v>
      </c>
      <c r="U34" s="1">
        <f t="shared" si="6"/>
        <v>5.875</v>
      </c>
      <c r="V34" s="1">
        <f>VLOOKUP(A34,[1]TDSheet!$A:$N,14,0)</f>
        <v>6.8</v>
      </c>
      <c r="W34" s="1">
        <f>VLOOKUP(A34,[1]TDSheet!$A:$Q,17,0)</f>
        <v>6.4</v>
      </c>
      <c r="X34" s="1">
        <f>VLOOKUP(A34,[1]TDSheet!$A:$S,19,0)</f>
        <v>0.8</v>
      </c>
      <c r="Y34" s="1"/>
      <c r="Z34" s="1">
        <f t="shared" si="7"/>
        <v>26.25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53</v>
      </c>
      <c r="B35" s="1" t="s">
        <v>25</v>
      </c>
      <c r="C35" s="1">
        <v>65.16</v>
      </c>
      <c r="D35" s="1">
        <v>79.962000000000003</v>
      </c>
      <c r="E35" s="1">
        <v>97.102000000000004</v>
      </c>
      <c r="F35" s="1">
        <v>30.666</v>
      </c>
      <c r="G35" s="7">
        <f>VLOOKUP(A35,[1]TDSheet!$A:$H,8,0)</f>
        <v>1</v>
      </c>
      <c r="H35" s="1">
        <f>VLOOKUP(A35,[1]TDSheet!$A:$I,9,0)</f>
        <v>60</v>
      </c>
      <c r="I35" s="1"/>
      <c r="J35" s="1">
        <v>93.2</v>
      </c>
      <c r="K35" s="1">
        <f t="shared" si="2"/>
        <v>3.902000000000001</v>
      </c>
      <c r="L35" s="1"/>
      <c r="M35" s="1"/>
      <c r="N35" s="1">
        <f>VLOOKUP(A35,[1]TDSheet!$A:$M,13,0)</f>
        <v>180</v>
      </c>
      <c r="O35" s="1">
        <f t="shared" si="9"/>
        <v>19.420400000000001</v>
      </c>
      <c r="P35" s="16">
        <f t="shared" si="12"/>
        <v>61.219600000000014</v>
      </c>
      <c r="Q35" s="21">
        <f>17*O35-N35-F35</f>
        <v>119.48079999999999</v>
      </c>
      <c r="R35" s="17"/>
      <c r="S35" s="1">
        <v>7</v>
      </c>
      <c r="T35" s="1">
        <f t="shared" si="5"/>
        <v>17</v>
      </c>
      <c r="U35" s="1">
        <f t="shared" si="6"/>
        <v>10.847665341599555</v>
      </c>
      <c r="V35" s="1">
        <f>VLOOKUP(A35,[1]TDSheet!$A:$N,14,0)</f>
        <v>25.789400000000001</v>
      </c>
      <c r="W35" s="1">
        <f>VLOOKUP(A35,[1]TDSheet!$A:$Q,17,0)</f>
        <v>18.418399999999998</v>
      </c>
      <c r="X35" s="1">
        <f>VLOOKUP(A35,[1]TDSheet!$A:$S,19,0)</f>
        <v>15.258799999999999</v>
      </c>
      <c r="Y35" s="1"/>
      <c r="Z35" s="1">
        <f t="shared" si="7"/>
        <v>119.48079999999999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54</v>
      </c>
      <c r="B36" s="1" t="s">
        <v>23</v>
      </c>
      <c r="C36" s="1">
        <v>44</v>
      </c>
      <c r="D36" s="1">
        <v>20</v>
      </c>
      <c r="E36" s="1">
        <v>20</v>
      </c>
      <c r="F36" s="1">
        <v>32</v>
      </c>
      <c r="G36" s="7">
        <f>VLOOKUP(A36,[1]TDSheet!$A:$H,8,0)</f>
        <v>0.09</v>
      </c>
      <c r="H36" s="1">
        <f>VLOOKUP(A36,[1]TDSheet!$A:$I,9,0)</f>
        <v>45</v>
      </c>
      <c r="I36" s="1"/>
      <c r="J36" s="1">
        <v>28</v>
      </c>
      <c r="K36" s="1">
        <f t="shared" si="2"/>
        <v>-8</v>
      </c>
      <c r="L36" s="1"/>
      <c r="M36" s="1"/>
      <c r="N36" s="1">
        <f>VLOOKUP(A36,[1]TDSheet!$A:$M,13,0)</f>
        <v>20</v>
      </c>
      <c r="O36" s="1">
        <f t="shared" si="9"/>
        <v>4</v>
      </c>
      <c r="P36" s="16"/>
      <c r="Q36" s="21">
        <f t="shared" si="4"/>
        <v>0</v>
      </c>
      <c r="R36" s="17"/>
      <c r="S36" s="13" t="s">
        <v>104</v>
      </c>
      <c r="T36" s="1">
        <f t="shared" si="5"/>
        <v>13</v>
      </c>
      <c r="U36" s="1">
        <f t="shared" si="6"/>
        <v>13</v>
      </c>
      <c r="V36" s="1">
        <f>VLOOKUP(A36,[1]TDSheet!$A:$N,14,0)</f>
        <v>5.8</v>
      </c>
      <c r="W36" s="1">
        <f>VLOOKUP(A36,[1]TDSheet!$A:$Q,17,0)</f>
        <v>5.6</v>
      </c>
      <c r="X36" s="1">
        <f>VLOOKUP(A36,[1]TDSheet!$A:$S,19,0)</f>
        <v>3.4</v>
      </c>
      <c r="Y36" s="1"/>
      <c r="Z36" s="1">
        <f t="shared" si="7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55</v>
      </c>
      <c r="B37" s="1" t="s">
        <v>23</v>
      </c>
      <c r="C37" s="1">
        <v>61</v>
      </c>
      <c r="D37" s="1">
        <v>1</v>
      </c>
      <c r="E37" s="1">
        <v>35</v>
      </c>
      <c r="F37" s="1"/>
      <c r="G37" s="7">
        <f>VLOOKUP(A37,[1]TDSheet!$A:$H,8,0)</f>
        <v>0.4</v>
      </c>
      <c r="H37" s="1">
        <f>VLOOKUP(A37,[1]TDSheet!$A:$I,9,0)</f>
        <v>45</v>
      </c>
      <c r="I37" s="1"/>
      <c r="J37" s="1">
        <v>45</v>
      </c>
      <c r="K37" s="1">
        <f t="shared" si="2"/>
        <v>-10</v>
      </c>
      <c r="L37" s="1"/>
      <c r="M37" s="1"/>
      <c r="N37" s="1">
        <f>VLOOKUP(A37,[1]TDSheet!$A:$M,13,0)</f>
        <v>120</v>
      </c>
      <c r="O37" s="1">
        <f t="shared" si="9"/>
        <v>7</v>
      </c>
      <c r="P37" s="16"/>
      <c r="Q37" s="21">
        <v>30</v>
      </c>
      <c r="R37" s="17"/>
      <c r="S37" s="1">
        <v>45</v>
      </c>
      <c r="T37" s="1">
        <f t="shared" si="5"/>
        <v>21.428571428571427</v>
      </c>
      <c r="U37" s="1">
        <f t="shared" si="6"/>
        <v>17.142857142857142</v>
      </c>
      <c r="V37" s="1">
        <f>VLOOKUP(A37,[1]TDSheet!$A:$N,14,0)</f>
        <v>12.4</v>
      </c>
      <c r="W37" s="1">
        <f>VLOOKUP(A37,[1]TDSheet!$A:$Q,17,0)</f>
        <v>8.1999999999999993</v>
      </c>
      <c r="X37" s="1">
        <f>VLOOKUP(A37,[1]TDSheet!$A:$S,19,0)</f>
        <v>7.8</v>
      </c>
      <c r="Y37" s="1"/>
      <c r="Z37" s="1">
        <f t="shared" si="7"/>
        <v>12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56</v>
      </c>
      <c r="B38" s="1" t="s">
        <v>23</v>
      </c>
      <c r="C38" s="1">
        <v>79</v>
      </c>
      <c r="D38" s="1">
        <v>1</v>
      </c>
      <c r="E38" s="1">
        <v>62</v>
      </c>
      <c r="F38" s="1"/>
      <c r="G38" s="7">
        <f>VLOOKUP(A38,[1]TDSheet!$A:$H,8,0)</f>
        <v>0.27</v>
      </c>
      <c r="H38" s="1">
        <f>VLOOKUP(A38,[1]TDSheet!$A:$I,9,0)</f>
        <v>45</v>
      </c>
      <c r="I38" s="1"/>
      <c r="J38" s="1">
        <v>81</v>
      </c>
      <c r="K38" s="1">
        <f t="shared" ref="K38:K69" si="13">E38-J38</f>
        <v>-19</v>
      </c>
      <c r="L38" s="1"/>
      <c r="M38" s="1"/>
      <c r="N38" s="1">
        <f>VLOOKUP(A38,[1]TDSheet!$A:$M,13,0)</f>
        <v>120</v>
      </c>
      <c r="O38" s="1">
        <f t="shared" si="9"/>
        <v>12.4</v>
      </c>
      <c r="P38" s="16">
        <f t="shared" si="12"/>
        <v>53.599999999999994</v>
      </c>
      <c r="Q38" s="21">
        <v>65</v>
      </c>
      <c r="R38" s="17"/>
      <c r="S38" s="1"/>
      <c r="T38" s="1">
        <f t="shared" si="5"/>
        <v>14.919354838709676</v>
      </c>
      <c r="U38" s="1">
        <f t="shared" si="6"/>
        <v>9.67741935483871</v>
      </c>
      <c r="V38" s="1">
        <f>VLOOKUP(A38,[1]TDSheet!$A:$N,14,0)</f>
        <v>14.2</v>
      </c>
      <c r="W38" s="1">
        <f>VLOOKUP(A38,[1]TDSheet!$A:$Q,17,0)</f>
        <v>6.6</v>
      </c>
      <c r="X38" s="1">
        <f>VLOOKUP(A38,[1]TDSheet!$A:$S,19,0)</f>
        <v>7.4</v>
      </c>
      <c r="Y38" s="1"/>
      <c r="Z38" s="1">
        <f t="shared" si="7"/>
        <v>17.55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57</v>
      </c>
      <c r="B39" s="1" t="s">
        <v>25</v>
      </c>
      <c r="C39" s="1"/>
      <c r="D39" s="1">
        <v>82.65</v>
      </c>
      <c r="E39" s="1">
        <v>81.125</v>
      </c>
      <c r="F39" s="1"/>
      <c r="G39" s="7">
        <v>1</v>
      </c>
      <c r="H39" s="1">
        <f>VLOOKUP(A39,[1]TDSheet!$A:$I,9,0)</f>
        <v>45</v>
      </c>
      <c r="I39" s="10" t="str">
        <f>VLOOKUP(A39,[1]TDSheet!$A:$G,7,0)</f>
        <v>не в матрице</v>
      </c>
      <c r="J39" s="1">
        <v>98</v>
      </c>
      <c r="K39" s="1">
        <f t="shared" si="13"/>
        <v>-16.875</v>
      </c>
      <c r="L39" s="1"/>
      <c r="M39" s="1"/>
      <c r="N39" s="1">
        <f>VLOOKUP(A39,[1]TDSheet!$A:$M,13,0)</f>
        <v>400</v>
      </c>
      <c r="O39" s="1">
        <f t="shared" si="9"/>
        <v>16.225000000000001</v>
      </c>
      <c r="P39" s="16"/>
      <c r="Q39" s="21">
        <v>150</v>
      </c>
      <c r="R39" s="17"/>
      <c r="S39" s="13">
        <v>300</v>
      </c>
      <c r="T39" s="1">
        <f t="shared" si="5"/>
        <v>33.898305084745758</v>
      </c>
      <c r="U39" s="1">
        <f t="shared" si="6"/>
        <v>24.653312788906007</v>
      </c>
      <c r="V39" s="1">
        <f>VLOOKUP(A39,[1]TDSheet!$A:$N,14,0)</f>
        <v>41.000799999999998</v>
      </c>
      <c r="W39" s="1">
        <f>VLOOKUP(A39,[1]TDSheet!$A:$Q,17,0)</f>
        <v>16.2744</v>
      </c>
      <c r="X39" s="1">
        <f>VLOOKUP(A39,[1]TDSheet!$A:$S,19,0)</f>
        <v>24.0548</v>
      </c>
      <c r="Y39" s="1"/>
      <c r="Z39" s="1">
        <f t="shared" si="7"/>
        <v>150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58</v>
      </c>
      <c r="B40" s="1" t="s">
        <v>25</v>
      </c>
      <c r="C40" s="1">
        <v>0.995</v>
      </c>
      <c r="D40" s="1">
        <v>20.661000000000001</v>
      </c>
      <c r="E40" s="1">
        <v>20.876000000000001</v>
      </c>
      <c r="F40" s="1"/>
      <c r="G40" s="7">
        <f>VLOOKUP(A40,[1]TDSheet!$A:$H,8,0)</f>
        <v>1</v>
      </c>
      <c r="H40" s="1">
        <f>VLOOKUP(A40,[1]TDSheet!$A:$I,9,0)</f>
        <v>45</v>
      </c>
      <c r="I40" s="1"/>
      <c r="J40" s="1">
        <v>24</v>
      </c>
      <c r="K40" s="1">
        <f t="shared" si="13"/>
        <v>-3.1239999999999988</v>
      </c>
      <c r="L40" s="1"/>
      <c r="M40" s="1"/>
      <c r="N40" s="1">
        <f>VLOOKUP(A40,[1]TDSheet!$A:$M,13,0)</f>
        <v>60</v>
      </c>
      <c r="O40" s="1">
        <f>E40/5</f>
        <v>4.1752000000000002</v>
      </c>
      <c r="P40" s="16"/>
      <c r="Q40" s="21">
        <v>15</v>
      </c>
      <c r="R40" s="17"/>
      <c r="S40" s="1"/>
      <c r="T40" s="1">
        <f t="shared" si="5"/>
        <v>17.963211343169188</v>
      </c>
      <c r="U40" s="1">
        <f t="shared" si="6"/>
        <v>14.37056907453535</v>
      </c>
      <c r="V40" s="1">
        <f>VLOOKUP(A40,[1]TDSheet!$A:$N,14,0)</f>
        <v>7.2558000000000007</v>
      </c>
      <c r="W40" s="1">
        <f>VLOOKUP(A40,[1]TDSheet!$A:$Q,17,0)</f>
        <v>4.7355999999999998</v>
      </c>
      <c r="X40" s="1">
        <f>VLOOKUP(A40,[1]TDSheet!$A:$S,19,0)</f>
        <v>6.9480000000000004</v>
      </c>
      <c r="Y40" s="1"/>
      <c r="Z40" s="1">
        <f t="shared" si="7"/>
        <v>15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59</v>
      </c>
      <c r="B41" s="1" t="s">
        <v>23</v>
      </c>
      <c r="C41" s="1">
        <v>223</v>
      </c>
      <c r="D41" s="1"/>
      <c r="E41" s="1">
        <v>153</v>
      </c>
      <c r="F41" s="1">
        <v>37</v>
      </c>
      <c r="G41" s="7">
        <f>VLOOKUP(A41,[1]TDSheet!$A:$H,8,0)</f>
        <v>0.4</v>
      </c>
      <c r="H41" s="1">
        <f>VLOOKUP(A41,[1]TDSheet!$A:$I,9,0)</f>
        <v>60</v>
      </c>
      <c r="I41" s="1" t="str">
        <f>VLOOKUP(A41,[1]TDSheet!$A:$G,7,0)</f>
        <v>акция</v>
      </c>
      <c r="J41" s="1">
        <v>155</v>
      </c>
      <c r="K41" s="1">
        <f t="shared" si="13"/>
        <v>-2</v>
      </c>
      <c r="L41" s="1"/>
      <c r="M41" s="1"/>
      <c r="N41" s="1">
        <f>VLOOKUP(A41,[1]TDSheet!$A:$M,13,0)</f>
        <v>150</v>
      </c>
      <c r="O41" s="1">
        <f t="shared" ref="O41:O78" si="14">E41/5</f>
        <v>30.6</v>
      </c>
      <c r="P41" s="16">
        <f t="shared" ref="P41" si="15">14*O41-N41-F41</f>
        <v>241.40000000000003</v>
      </c>
      <c r="Q41" s="21">
        <v>300</v>
      </c>
      <c r="R41" s="17"/>
      <c r="S41" s="1">
        <v>150</v>
      </c>
      <c r="T41" s="1">
        <f t="shared" si="5"/>
        <v>15.915032679738561</v>
      </c>
      <c r="U41" s="1">
        <f t="shared" si="6"/>
        <v>6.1111111111111107</v>
      </c>
      <c r="V41" s="1">
        <f>VLOOKUP(A41,[1]TDSheet!$A:$N,14,0)</f>
        <v>23.8</v>
      </c>
      <c r="W41" s="1">
        <f>VLOOKUP(A41,[1]TDSheet!$A:$Q,17,0)</f>
        <v>14.2</v>
      </c>
      <c r="X41" s="1">
        <f>VLOOKUP(A41,[1]TDSheet!$A:$S,19,0)</f>
        <v>19.600000000000001</v>
      </c>
      <c r="Y41" s="1"/>
      <c r="Z41" s="1">
        <f t="shared" si="7"/>
        <v>120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60</v>
      </c>
      <c r="B42" s="1" t="s">
        <v>23</v>
      </c>
      <c r="C42" s="1">
        <v>113</v>
      </c>
      <c r="D42" s="1">
        <v>48</v>
      </c>
      <c r="E42" s="1">
        <v>133</v>
      </c>
      <c r="F42" s="1">
        <v>2</v>
      </c>
      <c r="G42" s="7">
        <f>VLOOKUP(A42,[1]TDSheet!$A:$H,8,0)</f>
        <v>0.4</v>
      </c>
      <c r="H42" s="1">
        <f>VLOOKUP(A42,[1]TDSheet!$A:$I,9,0)</f>
        <v>60</v>
      </c>
      <c r="I42" s="1" t="str">
        <f>VLOOKUP(A42,[1]TDSheet!$A:$G,7,0)</f>
        <v>акция</v>
      </c>
      <c r="J42" s="1">
        <v>141</v>
      </c>
      <c r="K42" s="1">
        <f t="shared" si="13"/>
        <v>-8</v>
      </c>
      <c r="L42" s="1"/>
      <c r="M42" s="1"/>
      <c r="N42" s="1">
        <f>VLOOKUP(A42,[1]TDSheet!$A:$M,13,0)</f>
        <v>100</v>
      </c>
      <c r="O42" s="1">
        <f t="shared" si="14"/>
        <v>26.6</v>
      </c>
      <c r="P42" s="16">
        <f>13*O42-N42-F42</f>
        <v>243.8</v>
      </c>
      <c r="Q42" s="21">
        <v>330</v>
      </c>
      <c r="R42" s="17"/>
      <c r="S42" s="1">
        <v>100</v>
      </c>
      <c r="T42" s="1">
        <f t="shared" si="5"/>
        <v>16.240601503759397</v>
      </c>
      <c r="U42" s="1">
        <f t="shared" si="6"/>
        <v>3.8345864661654132</v>
      </c>
      <c r="V42" s="1">
        <f>VLOOKUP(A42,[1]TDSheet!$A:$N,14,0)</f>
        <v>18.2</v>
      </c>
      <c r="W42" s="1">
        <f>VLOOKUP(A42,[1]TDSheet!$A:$Q,17,0)</f>
        <v>18.8</v>
      </c>
      <c r="X42" s="1">
        <f>VLOOKUP(A42,[1]TDSheet!$A:$S,19,0)</f>
        <v>17.600000000000001</v>
      </c>
      <c r="Y42" s="1"/>
      <c r="Z42" s="1">
        <f t="shared" si="7"/>
        <v>132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61</v>
      </c>
      <c r="B43" s="1" t="s">
        <v>23</v>
      </c>
      <c r="C43" s="1"/>
      <c r="D43" s="1">
        <v>5</v>
      </c>
      <c r="E43" s="1">
        <v>5</v>
      </c>
      <c r="F43" s="1"/>
      <c r="G43" s="7">
        <v>0</v>
      </c>
      <c r="H43" s="1" t="e">
        <f>VLOOKUP(A43,[1]TDSheet!$A:$I,9,0)</f>
        <v>#N/A</v>
      </c>
      <c r="I43" s="1"/>
      <c r="J43" s="1">
        <v>5</v>
      </c>
      <c r="K43" s="1">
        <f t="shared" si="13"/>
        <v>0</v>
      </c>
      <c r="L43" s="1"/>
      <c r="M43" s="1"/>
      <c r="N43" s="1"/>
      <c r="O43" s="1">
        <f t="shared" si="14"/>
        <v>1</v>
      </c>
      <c r="P43" s="16"/>
      <c r="Q43" s="21"/>
      <c r="R43" s="17"/>
      <c r="S43" s="1">
        <v>20</v>
      </c>
      <c r="T43" s="1">
        <f t="shared" si="5"/>
        <v>0</v>
      </c>
      <c r="U43" s="1">
        <f t="shared" si="6"/>
        <v>0</v>
      </c>
      <c r="V43" s="1">
        <v>0</v>
      </c>
      <c r="W43" s="1">
        <v>0</v>
      </c>
      <c r="X43" s="1">
        <v>0</v>
      </c>
      <c r="Y43" s="1" t="s">
        <v>113</v>
      </c>
      <c r="Z43" s="1">
        <f t="shared" si="7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62</v>
      </c>
      <c r="B44" s="1" t="s">
        <v>23</v>
      </c>
      <c r="C44" s="1"/>
      <c r="D44" s="1">
        <v>72</v>
      </c>
      <c r="E44" s="1">
        <v>57</v>
      </c>
      <c r="F44" s="1">
        <v>15</v>
      </c>
      <c r="G44" s="7">
        <f>VLOOKUP(A44,[1]TDSheet!$A:$H,8,0)</f>
        <v>0.4</v>
      </c>
      <c r="H44" s="1">
        <f>VLOOKUP(A44,[1]TDSheet!$A:$I,9,0)</f>
        <v>60</v>
      </c>
      <c r="I44" s="1"/>
      <c r="J44" s="1">
        <v>57</v>
      </c>
      <c r="K44" s="1">
        <f t="shared" si="13"/>
        <v>0</v>
      </c>
      <c r="L44" s="1"/>
      <c r="M44" s="1"/>
      <c r="N44" s="1">
        <f>VLOOKUP(A44,[1]TDSheet!$A:$M,13,0)</f>
        <v>80</v>
      </c>
      <c r="O44" s="1">
        <f t="shared" si="14"/>
        <v>11.4</v>
      </c>
      <c r="P44" s="16">
        <f t="shared" ref="P44:P47" si="16">14*O44-N44-F44</f>
        <v>64.599999999999994</v>
      </c>
      <c r="Q44" s="21">
        <v>100</v>
      </c>
      <c r="R44" s="17"/>
      <c r="S44" s="1">
        <v>100</v>
      </c>
      <c r="T44" s="1">
        <f t="shared" si="5"/>
        <v>17.105263157894736</v>
      </c>
      <c r="U44" s="1">
        <f t="shared" si="6"/>
        <v>8.3333333333333339</v>
      </c>
      <c r="V44" s="1">
        <f>VLOOKUP(A44,[1]TDSheet!$A:$N,14,0)</f>
        <v>11.8</v>
      </c>
      <c r="W44" s="1">
        <f>VLOOKUP(A44,[1]TDSheet!$A:$Q,17,0)</f>
        <v>8.8000000000000007</v>
      </c>
      <c r="X44" s="1">
        <f>VLOOKUP(A44,[1]TDSheet!$A:$S,19,0)</f>
        <v>9.6</v>
      </c>
      <c r="Y44" s="1"/>
      <c r="Z44" s="1">
        <f t="shared" si="7"/>
        <v>40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63</v>
      </c>
      <c r="B45" s="1" t="s">
        <v>23</v>
      </c>
      <c r="C45" s="1">
        <v>22</v>
      </c>
      <c r="D45" s="1">
        <v>150</v>
      </c>
      <c r="E45" s="1">
        <v>104</v>
      </c>
      <c r="F45" s="1">
        <v>43</v>
      </c>
      <c r="G45" s="7">
        <f>VLOOKUP(A45,[1]TDSheet!$A:$H,8,0)</f>
        <v>0.1</v>
      </c>
      <c r="H45" s="1">
        <f>VLOOKUP(A45,[1]TDSheet!$A:$I,9,0)</f>
        <v>60</v>
      </c>
      <c r="I45" s="1"/>
      <c r="J45" s="1">
        <v>113</v>
      </c>
      <c r="K45" s="1">
        <f t="shared" si="13"/>
        <v>-9</v>
      </c>
      <c r="L45" s="1"/>
      <c r="M45" s="1"/>
      <c r="N45" s="1">
        <f>VLOOKUP(A45,[1]TDSheet!$A:$M,13,0)</f>
        <v>150</v>
      </c>
      <c r="O45" s="1">
        <f t="shared" si="14"/>
        <v>20.8</v>
      </c>
      <c r="P45" s="16">
        <f t="shared" si="16"/>
        <v>98.199999999999989</v>
      </c>
      <c r="Q45" s="21">
        <v>170</v>
      </c>
      <c r="R45" s="17"/>
      <c r="S45" s="1">
        <v>47</v>
      </c>
      <c r="T45" s="1">
        <f t="shared" si="5"/>
        <v>17.451923076923077</v>
      </c>
      <c r="U45" s="1">
        <f t="shared" si="6"/>
        <v>9.2788461538461533</v>
      </c>
      <c r="V45" s="1">
        <f>VLOOKUP(A45,[1]TDSheet!$A:$N,14,0)</f>
        <v>24.8</v>
      </c>
      <c r="W45" s="1">
        <f>VLOOKUP(A45,[1]TDSheet!$A:$Q,17,0)</f>
        <v>19</v>
      </c>
      <c r="X45" s="1">
        <f>VLOOKUP(A45,[1]TDSheet!$A:$S,19,0)</f>
        <v>23</v>
      </c>
      <c r="Y45" s="1"/>
      <c r="Z45" s="1">
        <f t="shared" si="7"/>
        <v>17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64</v>
      </c>
      <c r="B46" s="1" t="s">
        <v>23</v>
      </c>
      <c r="C46" s="1"/>
      <c r="D46" s="1">
        <v>200</v>
      </c>
      <c r="E46" s="1">
        <v>128</v>
      </c>
      <c r="F46" s="1">
        <v>62</v>
      </c>
      <c r="G46" s="7">
        <f>VLOOKUP(A46,[1]TDSheet!$A:$H,8,0)</f>
        <v>0.1</v>
      </c>
      <c r="H46" s="1">
        <f>VLOOKUP(A46,[1]TDSheet!$A:$I,9,0)</f>
        <v>120</v>
      </c>
      <c r="I46" s="1"/>
      <c r="J46" s="1">
        <v>130</v>
      </c>
      <c r="K46" s="1">
        <f t="shared" si="13"/>
        <v>-2</v>
      </c>
      <c r="L46" s="1"/>
      <c r="M46" s="1"/>
      <c r="N46" s="1"/>
      <c r="O46" s="1">
        <f t="shared" si="14"/>
        <v>25.6</v>
      </c>
      <c r="P46" s="16">
        <f>11*O46-N46-F46</f>
        <v>219.60000000000002</v>
      </c>
      <c r="Q46" s="21">
        <f t="shared" ref="Q46:Q47" si="17">17*O46-N46-F46</f>
        <v>373.20000000000005</v>
      </c>
      <c r="R46" s="17"/>
      <c r="S46" s="1">
        <v>70</v>
      </c>
      <c r="T46" s="1">
        <f t="shared" si="5"/>
        <v>17</v>
      </c>
      <c r="U46" s="1">
        <f t="shared" si="6"/>
        <v>2.421875</v>
      </c>
      <c r="V46" s="1">
        <f>VLOOKUP(A46,[1]TDSheet!$A:$N,14,0)</f>
        <v>16.399999999999999</v>
      </c>
      <c r="W46" s="1">
        <f>VLOOKUP(A46,[1]TDSheet!$A:$Q,17,0)</f>
        <v>37</v>
      </c>
      <c r="X46" s="1">
        <f>VLOOKUP(A46,[1]TDSheet!$A:$S,19,0)</f>
        <v>31</v>
      </c>
      <c r="Y46" s="1"/>
      <c r="Z46" s="1">
        <f t="shared" si="7"/>
        <v>37.320000000000007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65</v>
      </c>
      <c r="B47" s="1" t="s">
        <v>23</v>
      </c>
      <c r="C47" s="1">
        <v>59</v>
      </c>
      <c r="D47" s="1">
        <v>50</v>
      </c>
      <c r="E47" s="1">
        <v>76</v>
      </c>
      <c r="F47" s="1">
        <v>16</v>
      </c>
      <c r="G47" s="7">
        <f>VLOOKUP(A47,[1]TDSheet!$A:$H,8,0)</f>
        <v>0.1</v>
      </c>
      <c r="H47" s="1">
        <f>VLOOKUP(A47,[1]TDSheet!$A:$I,9,0)</f>
        <v>120</v>
      </c>
      <c r="I47" s="1"/>
      <c r="J47" s="1">
        <v>87</v>
      </c>
      <c r="K47" s="1">
        <f t="shared" si="13"/>
        <v>-11</v>
      </c>
      <c r="L47" s="1"/>
      <c r="M47" s="1"/>
      <c r="N47" s="1">
        <f>VLOOKUP(A47,[1]TDSheet!$A:$M,13,0)</f>
        <v>160</v>
      </c>
      <c r="O47" s="1">
        <f t="shared" si="14"/>
        <v>15.2</v>
      </c>
      <c r="P47" s="16">
        <f t="shared" si="16"/>
        <v>36.799999999999983</v>
      </c>
      <c r="Q47" s="21">
        <f t="shared" si="17"/>
        <v>82.399999999999977</v>
      </c>
      <c r="R47" s="17"/>
      <c r="S47" s="1"/>
      <c r="T47" s="1">
        <f t="shared" si="5"/>
        <v>17</v>
      </c>
      <c r="U47" s="1">
        <f t="shared" si="6"/>
        <v>11.578947368421053</v>
      </c>
      <c r="V47" s="1">
        <f>VLOOKUP(A47,[1]TDSheet!$A:$N,14,0)</f>
        <v>21</v>
      </c>
      <c r="W47" s="1">
        <f>VLOOKUP(A47,[1]TDSheet!$A:$Q,17,0)</f>
        <v>13.4</v>
      </c>
      <c r="X47" s="1">
        <f>VLOOKUP(A47,[1]TDSheet!$A:$S,19,0)</f>
        <v>1.6</v>
      </c>
      <c r="Y47" s="1"/>
      <c r="Z47" s="1">
        <f t="shared" si="7"/>
        <v>8.2399999999999984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66</v>
      </c>
      <c r="B48" s="1" t="s">
        <v>23</v>
      </c>
      <c r="C48" s="1"/>
      <c r="D48" s="1">
        <v>1</v>
      </c>
      <c r="E48" s="1">
        <v>1</v>
      </c>
      <c r="F48" s="1"/>
      <c r="G48" s="7">
        <v>0.4</v>
      </c>
      <c r="H48" s="1" t="e">
        <f>VLOOKUP(A48,[1]TDSheet!$A:$I,9,0)</f>
        <v>#N/A</v>
      </c>
      <c r="I48" s="1"/>
      <c r="J48" s="1">
        <v>1</v>
      </c>
      <c r="K48" s="1">
        <f t="shared" si="13"/>
        <v>0</v>
      </c>
      <c r="L48" s="1"/>
      <c r="M48" s="1"/>
      <c r="N48" s="1"/>
      <c r="O48" s="1">
        <f t="shared" si="14"/>
        <v>0.2</v>
      </c>
      <c r="P48" s="16"/>
      <c r="Q48" s="21">
        <v>15</v>
      </c>
      <c r="R48" s="17"/>
      <c r="S48" s="1">
        <v>50</v>
      </c>
      <c r="T48" s="1">
        <f t="shared" si="5"/>
        <v>75</v>
      </c>
      <c r="U48" s="1">
        <f t="shared" si="6"/>
        <v>0</v>
      </c>
      <c r="V48" s="1">
        <v>0</v>
      </c>
      <c r="W48" s="1">
        <v>0</v>
      </c>
      <c r="X48" s="1">
        <v>0</v>
      </c>
      <c r="Y48" s="1"/>
      <c r="Z48" s="1">
        <f t="shared" si="7"/>
        <v>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67</v>
      </c>
      <c r="B49" s="1" t="s">
        <v>25</v>
      </c>
      <c r="C49" s="1">
        <v>23.962</v>
      </c>
      <c r="D49" s="1">
        <v>23.928000000000001</v>
      </c>
      <c r="E49" s="1">
        <v>37.722000000000001</v>
      </c>
      <c r="F49" s="1">
        <v>3.9860000000000002</v>
      </c>
      <c r="G49" s="7">
        <f>VLOOKUP(A49,[1]TDSheet!$A:$H,8,0)</f>
        <v>1</v>
      </c>
      <c r="H49" s="1">
        <f>VLOOKUP(A49,[1]TDSheet!$A:$I,9,0)</f>
        <v>60</v>
      </c>
      <c r="I49" s="1"/>
      <c r="J49" s="1">
        <v>40.799999999999997</v>
      </c>
      <c r="K49" s="1">
        <f t="shared" si="13"/>
        <v>-3.0779999999999959</v>
      </c>
      <c r="L49" s="1"/>
      <c r="M49" s="1"/>
      <c r="N49" s="1">
        <f>VLOOKUP(A49,[1]TDSheet!$A:$M,13,0)</f>
        <v>10</v>
      </c>
      <c r="O49" s="1">
        <f t="shared" si="14"/>
        <v>7.5444000000000004</v>
      </c>
      <c r="P49" s="16">
        <f>11*O49-N49-F49</f>
        <v>69.002399999999994</v>
      </c>
      <c r="Q49" s="21">
        <f>17*O49-N49-F49</f>
        <v>114.26880000000001</v>
      </c>
      <c r="R49" s="17"/>
      <c r="S49" s="1">
        <v>30</v>
      </c>
      <c r="T49" s="1">
        <f t="shared" si="5"/>
        <v>17</v>
      </c>
      <c r="U49" s="1">
        <f t="shared" si="6"/>
        <v>1.853825353904883</v>
      </c>
      <c r="V49" s="1">
        <f>VLOOKUP(A49,[1]TDSheet!$A:$N,14,0)</f>
        <v>5.5915999999999997</v>
      </c>
      <c r="W49" s="1">
        <f>VLOOKUP(A49,[1]TDSheet!$A:$Q,17,0)</f>
        <v>4.0540000000000003</v>
      </c>
      <c r="X49" s="1">
        <f>VLOOKUP(A49,[1]TDSheet!$A:$S,19,0)</f>
        <v>0</v>
      </c>
      <c r="Y49" s="1"/>
      <c r="Z49" s="1">
        <f t="shared" si="7"/>
        <v>114.26880000000001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68</v>
      </c>
      <c r="B50" s="1" t="s">
        <v>25</v>
      </c>
      <c r="C50" s="1"/>
      <c r="D50" s="1">
        <v>20.774000000000001</v>
      </c>
      <c r="E50" s="1">
        <v>20.074000000000002</v>
      </c>
      <c r="F50" s="1"/>
      <c r="G50" s="7">
        <f>VLOOKUP(A50,[1]TDSheet!$A:$H,8,0)</f>
        <v>1</v>
      </c>
      <c r="H50" s="1">
        <f>VLOOKUP(A50,[1]TDSheet!$A:$I,9,0)</f>
        <v>45</v>
      </c>
      <c r="I50" s="1"/>
      <c r="J50" s="1">
        <v>21.2</v>
      </c>
      <c r="K50" s="1">
        <f t="shared" si="13"/>
        <v>-1.1259999999999977</v>
      </c>
      <c r="L50" s="1"/>
      <c r="M50" s="1"/>
      <c r="N50" s="1">
        <f>VLOOKUP(A50,[1]TDSheet!$A:$M,13,0)</f>
        <v>40</v>
      </c>
      <c r="O50" s="1">
        <f t="shared" si="14"/>
        <v>4.0148000000000001</v>
      </c>
      <c r="P50" s="16">
        <f t="shared" ref="P50:P57" si="18">14*O50-N50-F50</f>
        <v>16.2072</v>
      </c>
      <c r="Q50" s="21">
        <v>25</v>
      </c>
      <c r="R50" s="17"/>
      <c r="S50" s="1">
        <v>79</v>
      </c>
      <c r="T50" s="1">
        <f t="shared" si="5"/>
        <v>16.190096642423033</v>
      </c>
      <c r="U50" s="1">
        <f t="shared" si="6"/>
        <v>9.9631363953372514</v>
      </c>
      <c r="V50" s="1">
        <f>VLOOKUP(A50,[1]TDSheet!$A:$N,14,0)</f>
        <v>4.7782</v>
      </c>
      <c r="W50" s="1">
        <f>VLOOKUP(A50,[1]TDSheet!$A:$Q,17,0)</f>
        <v>3.7590000000000003</v>
      </c>
      <c r="X50" s="1">
        <f>VLOOKUP(A50,[1]TDSheet!$A:$S,19,0)</f>
        <v>6.4550000000000001</v>
      </c>
      <c r="Y50" s="1"/>
      <c r="Z50" s="1">
        <f t="shared" si="7"/>
        <v>25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69</v>
      </c>
      <c r="B51" s="1" t="s">
        <v>23</v>
      </c>
      <c r="C51" s="1"/>
      <c r="D51" s="1">
        <v>42</v>
      </c>
      <c r="E51" s="1">
        <v>22</v>
      </c>
      <c r="F51" s="1">
        <v>19</v>
      </c>
      <c r="G51" s="7">
        <f>VLOOKUP(A51,[1]TDSheet!$A:$H,8,0)</f>
        <v>0.28000000000000003</v>
      </c>
      <c r="H51" s="1">
        <f>VLOOKUP(A51,[1]TDSheet!$A:$I,9,0)</f>
        <v>45</v>
      </c>
      <c r="I51" s="1"/>
      <c r="J51" s="1">
        <v>23</v>
      </c>
      <c r="K51" s="1">
        <f t="shared" si="13"/>
        <v>-1</v>
      </c>
      <c r="L51" s="1"/>
      <c r="M51" s="1"/>
      <c r="N51" s="1"/>
      <c r="O51" s="1">
        <f t="shared" si="14"/>
        <v>4.4000000000000004</v>
      </c>
      <c r="P51" s="16">
        <f>13*O51-N51-F51</f>
        <v>38.200000000000003</v>
      </c>
      <c r="Q51" s="21">
        <v>50</v>
      </c>
      <c r="R51" s="17"/>
      <c r="S51" s="1">
        <v>10</v>
      </c>
      <c r="T51" s="1">
        <f t="shared" si="5"/>
        <v>15.68181818181818</v>
      </c>
      <c r="U51" s="1">
        <f t="shared" si="6"/>
        <v>4.3181818181818175</v>
      </c>
      <c r="V51" s="1">
        <f>VLOOKUP(A51,[1]TDSheet!$A:$N,14,0)</f>
        <v>1.6</v>
      </c>
      <c r="W51" s="1">
        <f>VLOOKUP(A51,[1]TDSheet!$A:$Q,17,0)</f>
        <v>4.2</v>
      </c>
      <c r="X51" s="1">
        <f>VLOOKUP(A51,[1]TDSheet!$A:$S,19,0)</f>
        <v>3.4</v>
      </c>
      <c r="Y51" s="1"/>
      <c r="Z51" s="1">
        <f t="shared" si="7"/>
        <v>14.000000000000002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70</v>
      </c>
      <c r="B52" s="1" t="s">
        <v>25</v>
      </c>
      <c r="C52" s="1">
        <v>111.80200000000001</v>
      </c>
      <c r="D52" s="1">
        <v>229.93700000000001</v>
      </c>
      <c r="E52" s="1">
        <v>126.13500000000001</v>
      </c>
      <c r="F52" s="1">
        <v>175.47</v>
      </c>
      <c r="G52" s="7">
        <f>VLOOKUP(A52,[1]TDSheet!$A:$H,8,0)</f>
        <v>1</v>
      </c>
      <c r="H52" s="1">
        <f>VLOOKUP(A52,[1]TDSheet!$A:$I,9,0)</f>
        <v>45</v>
      </c>
      <c r="I52" s="1"/>
      <c r="J52" s="1">
        <v>118.6</v>
      </c>
      <c r="K52" s="1">
        <f t="shared" si="13"/>
        <v>7.5350000000000108</v>
      </c>
      <c r="L52" s="1"/>
      <c r="M52" s="1"/>
      <c r="N52" s="1">
        <f>VLOOKUP(A52,[1]TDSheet!$A:$M,13,0)</f>
        <v>100</v>
      </c>
      <c r="O52" s="1">
        <f t="shared" si="14"/>
        <v>25.227</v>
      </c>
      <c r="P52" s="16">
        <f t="shared" si="18"/>
        <v>77.707999999999998</v>
      </c>
      <c r="Q52" s="21">
        <v>105</v>
      </c>
      <c r="R52" s="17"/>
      <c r="S52" s="1"/>
      <c r="T52" s="1">
        <f t="shared" si="5"/>
        <v>15.081856740793596</v>
      </c>
      <c r="U52" s="1">
        <f t="shared" si="6"/>
        <v>10.919649581797282</v>
      </c>
      <c r="V52" s="1">
        <f>VLOOKUP(A52,[1]TDSheet!$A:$N,14,0)</f>
        <v>26.351400000000002</v>
      </c>
      <c r="W52" s="1">
        <f>VLOOKUP(A52,[1]TDSheet!$A:$Q,17,0)</f>
        <v>30.195399999999999</v>
      </c>
      <c r="X52" s="1">
        <f>VLOOKUP(A52,[1]TDSheet!$A:$S,19,0)</f>
        <v>25.482199999999999</v>
      </c>
      <c r="Y52" s="1"/>
      <c r="Z52" s="1">
        <f t="shared" si="7"/>
        <v>105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71</v>
      </c>
      <c r="B53" s="1" t="s">
        <v>25</v>
      </c>
      <c r="C53" s="1">
        <v>158.16300000000001</v>
      </c>
      <c r="D53" s="1">
        <v>26.927</v>
      </c>
      <c r="E53" s="1">
        <v>25.715</v>
      </c>
      <c r="F53" s="1">
        <v>156.66499999999999</v>
      </c>
      <c r="G53" s="7">
        <f>VLOOKUP(A53,[1]TDSheet!$A:$H,8,0)</f>
        <v>1</v>
      </c>
      <c r="H53" s="1">
        <f>VLOOKUP(A53,[1]TDSheet!$A:$I,9,0)</f>
        <v>60</v>
      </c>
      <c r="I53" s="1"/>
      <c r="J53" s="1">
        <v>24.8</v>
      </c>
      <c r="K53" s="1">
        <f t="shared" si="13"/>
        <v>0.91499999999999915</v>
      </c>
      <c r="L53" s="1"/>
      <c r="M53" s="1"/>
      <c r="N53" s="1"/>
      <c r="O53" s="1">
        <f t="shared" si="14"/>
        <v>5.1429999999999998</v>
      </c>
      <c r="P53" s="16"/>
      <c r="Q53" s="21">
        <f t="shared" si="4"/>
        <v>0</v>
      </c>
      <c r="R53" s="17"/>
      <c r="S53" s="1"/>
      <c r="T53" s="1">
        <f t="shared" si="5"/>
        <v>30.461792727979777</v>
      </c>
      <c r="U53" s="1">
        <f t="shared" si="6"/>
        <v>30.461792727979777</v>
      </c>
      <c r="V53" s="1">
        <f>VLOOKUP(A53,[1]TDSheet!$A:$N,14,0)</f>
        <v>5.3941999999999997</v>
      </c>
      <c r="W53" s="1">
        <f>VLOOKUP(A53,[1]TDSheet!$A:$Q,17,0)</f>
        <v>8.3697999999999997</v>
      </c>
      <c r="X53" s="1">
        <f>VLOOKUP(A53,[1]TDSheet!$A:$S,19,0)</f>
        <v>2.9739999999999998</v>
      </c>
      <c r="Y53" s="1"/>
      <c r="Z53" s="1">
        <f t="shared" si="7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72</v>
      </c>
      <c r="B54" s="1" t="s">
        <v>25</v>
      </c>
      <c r="C54" s="1">
        <v>12.151999999999999</v>
      </c>
      <c r="D54" s="1">
        <v>83.823999999999998</v>
      </c>
      <c r="E54" s="1">
        <v>20.326000000000001</v>
      </c>
      <c r="F54" s="1">
        <v>64.834000000000003</v>
      </c>
      <c r="G54" s="7">
        <f>VLOOKUP(A54,[1]TDSheet!$A:$H,8,0)</f>
        <v>1</v>
      </c>
      <c r="H54" s="1">
        <f>VLOOKUP(A54,[1]TDSheet!$A:$I,9,0)</f>
        <v>60</v>
      </c>
      <c r="I54" s="1"/>
      <c r="J54" s="1">
        <v>19.7</v>
      </c>
      <c r="K54" s="1">
        <f t="shared" si="13"/>
        <v>0.62600000000000122</v>
      </c>
      <c r="L54" s="1"/>
      <c r="M54" s="1"/>
      <c r="N54" s="1">
        <f>VLOOKUP(A54,[1]TDSheet!$A:$M,13,0)</f>
        <v>30</v>
      </c>
      <c r="O54" s="1">
        <f t="shared" si="14"/>
        <v>4.0651999999999999</v>
      </c>
      <c r="P54" s="16"/>
      <c r="Q54" s="21">
        <f t="shared" si="4"/>
        <v>0</v>
      </c>
      <c r="R54" s="17"/>
      <c r="S54" s="1"/>
      <c r="T54" s="1">
        <f t="shared" si="5"/>
        <v>23.328249532618322</v>
      </c>
      <c r="U54" s="1">
        <f t="shared" si="6"/>
        <v>23.328249532618322</v>
      </c>
      <c r="V54" s="1">
        <f>VLOOKUP(A54,[1]TDSheet!$A:$N,14,0)</f>
        <v>8.8878000000000004</v>
      </c>
      <c r="W54" s="1">
        <f>VLOOKUP(A54,[1]TDSheet!$A:$Q,17,0)</f>
        <v>9.5472000000000001</v>
      </c>
      <c r="X54" s="1">
        <f>VLOOKUP(A54,[1]TDSheet!$A:$S,19,0)</f>
        <v>6.7084000000000001</v>
      </c>
      <c r="Y54" s="1"/>
      <c r="Z54" s="1">
        <f t="shared" si="7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73</v>
      </c>
      <c r="B55" s="1" t="s">
        <v>25</v>
      </c>
      <c r="C55" s="1">
        <v>33.886000000000003</v>
      </c>
      <c r="D55" s="1">
        <v>48.698999999999998</v>
      </c>
      <c r="E55" s="1">
        <v>14.851000000000001</v>
      </c>
      <c r="F55" s="1">
        <v>37.859000000000002</v>
      </c>
      <c r="G55" s="7">
        <f>VLOOKUP(A55,[1]TDSheet!$A:$H,8,0)</f>
        <v>1</v>
      </c>
      <c r="H55" s="1">
        <f>VLOOKUP(A55,[1]TDSheet!$A:$I,9,0)</f>
        <v>60</v>
      </c>
      <c r="I55" s="1"/>
      <c r="J55" s="1">
        <v>14.5</v>
      </c>
      <c r="K55" s="1">
        <f t="shared" si="13"/>
        <v>0.35100000000000087</v>
      </c>
      <c r="L55" s="1"/>
      <c r="M55" s="1"/>
      <c r="N55" s="1"/>
      <c r="O55" s="1">
        <f t="shared" si="14"/>
        <v>2.9702000000000002</v>
      </c>
      <c r="P55" s="16">
        <v>5</v>
      </c>
      <c r="Q55" s="21">
        <f>17*O55-N55-F55</f>
        <v>12.634399999999999</v>
      </c>
      <c r="R55" s="17"/>
      <c r="S55" s="1"/>
      <c r="T55" s="1">
        <f t="shared" si="5"/>
        <v>17</v>
      </c>
      <c r="U55" s="1">
        <f t="shared" si="6"/>
        <v>12.746279711803918</v>
      </c>
      <c r="V55" s="1">
        <f>VLOOKUP(A55,[1]TDSheet!$A:$N,14,0)</f>
        <v>4.5814000000000004</v>
      </c>
      <c r="W55" s="1">
        <f>VLOOKUP(A55,[1]TDSheet!$A:$Q,17,0)</f>
        <v>7.569799999999999</v>
      </c>
      <c r="X55" s="1">
        <f>VLOOKUP(A55,[1]TDSheet!$A:$S,19,0)</f>
        <v>1.64</v>
      </c>
      <c r="Y55" s="1"/>
      <c r="Z55" s="1">
        <f t="shared" si="7"/>
        <v>12.634399999999999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74</v>
      </c>
      <c r="B56" s="1" t="s">
        <v>23</v>
      </c>
      <c r="C56" s="1"/>
      <c r="D56" s="1">
        <v>96</v>
      </c>
      <c r="E56" s="1">
        <v>38</v>
      </c>
      <c r="F56" s="1">
        <v>57</v>
      </c>
      <c r="G56" s="7">
        <f>VLOOKUP(A56,[1]TDSheet!$A:$H,8,0)</f>
        <v>0.35</v>
      </c>
      <c r="H56" s="1">
        <f>VLOOKUP(A56,[1]TDSheet!$A:$I,9,0)</f>
        <v>45</v>
      </c>
      <c r="I56" s="1"/>
      <c r="J56" s="1">
        <v>39</v>
      </c>
      <c r="K56" s="1">
        <f t="shared" si="13"/>
        <v>-1</v>
      </c>
      <c r="L56" s="1"/>
      <c r="M56" s="1"/>
      <c r="N56" s="1"/>
      <c r="O56" s="1">
        <f t="shared" si="14"/>
        <v>7.6</v>
      </c>
      <c r="P56" s="16">
        <f t="shared" si="18"/>
        <v>49.399999999999991</v>
      </c>
      <c r="Q56" s="21">
        <v>65</v>
      </c>
      <c r="R56" s="17"/>
      <c r="S56" s="1">
        <v>20</v>
      </c>
      <c r="T56" s="1">
        <f t="shared" si="5"/>
        <v>16.05263157894737</v>
      </c>
      <c r="U56" s="1">
        <f t="shared" si="6"/>
        <v>7.5</v>
      </c>
      <c r="V56" s="1">
        <f>VLOOKUP(A56,[1]TDSheet!$A:$N,14,0)</f>
        <v>14.4</v>
      </c>
      <c r="W56" s="1">
        <f>VLOOKUP(A56,[1]TDSheet!$A:$Q,17,0)</f>
        <v>11</v>
      </c>
      <c r="X56" s="1">
        <f>VLOOKUP(A56,[1]TDSheet!$A:$S,19,0)</f>
        <v>11.6</v>
      </c>
      <c r="Y56" s="1"/>
      <c r="Z56" s="1">
        <f t="shared" si="7"/>
        <v>22.75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75</v>
      </c>
      <c r="B57" s="1" t="s">
        <v>25</v>
      </c>
      <c r="C57" s="1"/>
      <c r="D57" s="1">
        <v>101.164</v>
      </c>
      <c r="E57" s="1">
        <v>76.349000000000004</v>
      </c>
      <c r="F57" s="1">
        <v>23.366</v>
      </c>
      <c r="G57" s="7">
        <f>VLOOKUP(A57,[1]TDSheet!$A:$H,8,0)</f>
        <v>1</v>
      </c>
      <c r="H57" s="1">
        <f>VLOOKUP(A57,[1]TDSheet!$A:$I,9,0)</f>
        <v>45</v>
      </c>
      <c r="I57" s="1"/>
      <c r="J57" s="1">
        <v>82.296999999999997</v>
      </c>
      <c r="K57" s="1">
        <f t="shared" si="13"/>
        <v>-5.9479999999999933</v>
      </c>
      <c r="L57" s="1"/>
      <c r="M57" s="1"/>
      <c r="N57" s="1">
        <f>VLOOKUP(A57,[1]TDSheet!$A:$M,13,0)</f>
        <v>60</v>
      </c>
      <c r="O57" s="1">
        <f t="shared" si="14"/>
        <v>15.2698</v>
      </c>
      <c r="P57" s="16">
        <f t="shared" si="18"/>
        <v>130.41120000000001</v>
      </c>
      <c r="Q57" s="21">
        <v>160</v>
      </c>
      <c r="R57" s="17"/>
      <c r="S57" s="1">
        <v>50</v>
      </c>
      <c r="T57" s="1">
        <f t="shared" si="5"/>
        <v>15.937733303645102</v>
      </c>
      <c r="U57" s="1">
        <f t="shared" si="6"/>
        <v>5.4595345060184153</v>
      </c>
      <c r="V57" s="1">
        <f>VLOOKUP(A57,[1]TDSheet!$A:$N,14,0)</f>
        <v>13.0966</v>
      </c>
      <c r="W57" s="1">
        <f>VLOOKUP(A57,[1]TDSheet!$A:$Q,17,0)</f>
        <v>13.145799999999999</v>
      </c>
      <c r="X57" s="1">
        <f>VLOOKUP(A57,[1]TDSheet!$A:$S,19,0)</f>
        <v>11.579000000000001</v>
      </c>
      <c r="Y57" s="1"/>
      <c r="Z57" s="1">
        <f t="shared" si="7"/>
        <v>160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76</v>
      </c>
      <c r="B58" s="1" t="s">
        <v>23</v>
      </c>
      <c r="C58" s="1">
        <v>58</v>
      </c>
      <c r="D58" s="1">
        <v>1</v>
      </c>
      <c r="E58" s="1">
        <v>25</v>
      </c>
      <c r="F58" s="1"/>
      <c r="G58" s="7">
        <f>VLOOKUP(A58,[1]TDSheet!$A:$H,8,0)</f>
        <v>0.4</v>
      </c>
      <c r="H58" s="1">
        <f>VLOOKUP(A58,[1]TDSheet!$A:$I,9,0)</f>
        <v>45</v>
      </c>
      <c r="I58" s="1"/>
      <c r="J58" s="1">
        <v>25</v>
      </c>
      <c r="K58" s="1">
        <f t="shared" si="13"/>
        <v>0</v>
      </c>
      <c r="L58" s="1"/>
      <c r="M58" s="1"/>
      <c r="N58" s="1">
        <f>VLOOKUP(A58,[1]TDSheet!$A:$M,13,0)</f>
        <v>100</v>
      </c>
      <c r="O58" s="1">
        <f t="shared" si="14"/>
        <v>5</v>
      </c>
      <c r="P58" s="16"/>
      <c r="Q58" s="21">
        <v>20</v>
      </c>
      <c r="R58" s="17"/>
      <c r="S58" s="1">
        <v>25</v>
      </c>
      <c r="T58" s="1">
        <f t="shared" si="5"/>
        <v>24</v>
      </c>
      <c r="U58" s="1">
        <f t="shared" si="6"/>
        <v>20</v>
      </c>
      <c r="V58" s="1">
        <f>VLOOKUP(A58,[1]TDSheet!$A:$N,14,0)</f>
        <v>10.199200000000001</v>
      </c>
      <c r="W58" s="1">
        <f>VLOOKUP(A58,[1]TDSheet!$A:$Q,17,0)</f>
        <v>0.8</v>
      </c>
      <c r="X58" s="1">
        <f>VLOOKUP(A58,[1]TDSheet!$A:$S,19,0)</f>
        <v>3.6</v>
      </c>
      <c r="Y58" s="1"/>
      <c r="Z58" s="1">
        <f t="shared" si="7"/>
        <v>8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8" t="s">
        <v>77</v>
      </c>
      <c r="B59" s="1" t="s">
        <v>23</v>
      </c>
      <c r="C59" s="1"/>
      <c r="D59" s="1">
        <v>5</v>
      </c>
      <c r="E59" s="1">
        <v>1</v>
      </c>
      <c r="F59" s="1">
        <v>4</v>
      </c>
      <c r="G59" s="7">
        <v>0</v>
      </c>
      <c r="H59" s="1" t="e">
        <f>VLOOKUP(A59,[1]TDSheet!$A:$I,9,0)</f>
        <v>#N/A</v>
      </c>
      <c r="I59" s="1"/>
      <c r="J59" s="1"/>
      <c r="K59" s="1">
        <f t="shared" si="13"/>
        <v>1</v>
      </c>
      <c r="L59" s="1"/>
      <c r="M59" s="1"/>
      <c r="N59" s="1"/>
      <c r="O59" s="1">
        <f t="shared" si="14"/>
        <v>0.2</v>
      </c>
      <c r="P59" s="16"/>
      <c r="Q59" s="21">
        <f t="shared" si="4"/>
        <v>0</v>
      </c>
      <c r="R59" s="17"/>
      <c r="S59" s="1"/>
      <c r="T59" s="1">
        <f t="shared" si="5"/>
        <v>20</v>
      </c>
      <c r="U59" s="1">
        <f t="shared" si="6"/>
        <v>20</v>
      </c>
      <c r="V59" s="1">
        <v>0</v>
      </c>
      <c r="W59" s="1">
        <v>0</v>
      </c>
      <c r="X59" s="1">
        <v>0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78</v>
      </c>
      <c r="B60" s="1" t="s">
        <v>23</v>
      </c>
      <c r="C60" s="1">
        <v>10</v>
      </c>
      <c r="D60" s="1">
        <v>27</v>
      </c>
      <c r="E60" s="1">
        <v>13</v>
      </c>
      <c r="F60" s="1">
        <v>23</v>
      </c>
      <c r="G60" s="7">
        <f>VLOOKUP(A60,[1]TDSheet!$A:$H,8,0)</f>
        <v>0.33</v>
      </c>
      <c r="H60" s="1">
        <f>VLOOKUP(A60,[1]TDSheet!$A:$I,9,0)</f>
        <v>45</v>
      </c>
      <c r="I60" s="1"/>
      <c r="J60" s="1">
        <v>14</v>
      </c>
      <c r="K60" s="1">
        <f t="shared" si="13"/>
        <v>-1</v>
      </c>
      <c r="L60" s="1"/>
      <c r="M60" s="1"/>
      <c r="N60" s="1"/>
      <c r="O60" s="1">
        <f t="shared" si="14"/>
        <v>2.6</v>
      </c>
      <c r="P60" s="16">
        <f t="shared" ref="P60:P74" si="19">14*O60-N60-F60</f>
        <v>13.399999999999999</v>
      </c>
      <c r="Q60" s="21">
        <v>18</v>
      </c>
      <c r="R60" s="17"/>
      <c r="S60" s="1">
        <v>6</v>
      </c>
      <c r="T60" s="1">
        <f t="shared" si="5"/>
        <v>15.769230769230768</v>
      </c>
      <c r="U60" s="1">
        <f t="shared" si="6"/>
        <v>8.8461538461538467</v>
      </c>
      <c r="V60" s="1">
        <f>VLOOKUP(A60,[1]TDSheet!$A:$N,14,0)</f>
        <v>3.2</v>
      </c>
      <c r="W60" s="1">
        <f>VLOOKUP(A60,[1]TDSheet!$A:$Q,17,0)</f>
        <v>4</v>
      </c>
      <c r="X60" s="1">
        <f>VLOOKUP(A60,[1]TDSheet!$A:$S,19,0)</f>
        <v>0</v>
      </c>
      <c r="Y60" s="1"/>
      <c r="Z60" s="1">
        <f t="shared" si="7"/>
        <v>5.94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79</v>
      </c>
      <c r="B61" s="1" t="s">
        <v>23</v>
      </c>
      <c r="C61" s="1"/>
      <c r="D61" s="1">
        <v>120</v>
      </c>
      <c r="E61" s="1">
        <v>72</v>
      </c>
      <c r="F61" s="1">
        <v>46</v>
      </c>
      <c r="G61" s="7">
        <f>VLOOKUP(A61,[1]TDSheet!$A:$H,8,0)</f>
        <v>0.28000000000000003</v>
      </c>
      <c r="H61" s="1">
        <f>VLOOKUP(A61,[1]TDSheet!$A:$I,9,0)</f>
        <v>45</v>
      </c>
      <c r="I61" s="1"/>
      <c r="J61" s="1">
        <v>75</v>
      </c>
      <c r="K61" s="1">
        <f t="shared" si="13"/>
        <v>-3</v>
      </c>
      <c r="L61" s="1"/>
      <c r="M61" s="1"/>
      <c r="N61" s="1">
        <f>VLOOKUP(A61,[1]TDSheet!$A:$M,13,0)</f>
        <v>20</v>
      </c>
      <c r="O61" s="1">
        <f t="shared" si="14"/>
        <v>14.4</v>
      </c>
      <c r="P61" s="16">
        <f t="shared" si="19"/>
        <v>135.6</v>
      </c>
      <c r="Q61" s="21">
        <v>170</v>
      </c>
      <c r="R61" s="17"/>
      <c r="S61" s="1">
        <v>50</v>
      </c>
      <c r="T61" s="1">
        <f t="shared" si="5"/>
        <v>16.388888888888889</v>
      </c>
      <c r="U61" s="1">
        <f t="shared" si="6"/>
        <v>4.583333333333333</v>
      </c>
      <c r="V61" s="1">
        <f>VLOOKUP(A61,[1]TDSheet!$A:$N,14,0)</f>
        <v>11.2</v>
      </c>
      <c r="W61" s="1">
        <f>VLOOKUP(A61,[1]TDSheet!$A:$Q,17,0)</f>
        <v>12.8</v>
      </c>
      <c r="X61" s="1">
        <f>VLOOKUP(A61,[1]TDSheet!$A:$S,19,0)</f>
        <v>13.2</v>
      </c>
      <c r="Y61" s="1"/>
      <c r="Z61" s="1">
        <f t="shared" si="7"/>
        <v>47.6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80</v>
      </c>
      <c r="B62" s="1" t="s">
        <v>23</v>
      </c>
      <c r="C62" s="1">
        <v>173</v>
      </c>
      <c r="D62" s="1">
        <v>5</v>
      </c>
      <c r="E62" s="1">
        <v>89</v>
      </c>
      <c r="F62" s="1">
        <v>69</v>
      </c>
      <c r="G62" s="7">
        <f>VLOOKUP(A62,[1]TDSheet!$A:$H,8,0)</f>
        <v>0.28000000000000003</v>
      </c>
      <c r="H62" s="1">
        <f>VLOOKUP(A62,[1]TDSheet!$A:$I,9,0)</f>
        <v>45</v>
      </c>
      <c r="I62" s="1"/>
      <c r="J62" s="1">
        <v>96</v>
      </c>
      <c r="K62" s="1">
        <f t="shared" si="13"/>
        <v>-7</v>
      </c>
      <c r="L62" s="1"/>
      <c r="M62" s="1"/>
      <c r="N62" s="1">
        <f>VLOOKUP(A62,[1]TDSheet!$A:$M,13,0)</f>
        <v>60</v>
      </c>
      <c r="O62" s="1">
        <f t="shared" si="14"/>
        <v>17.8</v>
      </c>
      <c r="P62" s="16">
        <f t="shared" si="19"/>
        <v>120.20000000000002</v>
      </c>
      <c r="Q62" s="21">
        <v>140</v>
      </c>
      <c r="R62" s="17"/>
      <c r="S62" s="1"/>
      <c r="T62" s="1">
        <f t="shared" si="5"/>
        <v>15.112359550561797</v>
      </c>
      <c r="U62" s="1">
        <f t="shared" si="6"/>
        <v>7.2471910112359543</v>
      </c>
      <c r="V62" s="1">
        <f>VLOOKUP(A62,[1]TDSheet!$A:$N,14,0)</f>
        <v>16.399999999999999</v>
      </c>
      <c r="W62" s="1">
        <f>VLOOKUP(A62,[1]TDSheet!$A:$Q,17,0)</f>
        <v>15.8</v>
      </c>
      <c r="X62" s="1">
        <f>VLOOKUP(A62,[1]TDSheet!$A:$S,19,0)</f>
        <v>11</v>
      </c>
      <c r="Y62" s="1"/>
      <c r="Z62" s="1">
        <f t="shared" si="7"/>
        <v>39.200000000000003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81</v>
      </c>
      <c r="B63" s="1" t="s">
        <v>23</v>
      </c>
      <c r="C63" s="1">
        <v>56</v>
      </c>
      <c r="D63" s="1">
        <v>44</v>
      </c>
      <c r="E63" s="1">
        <v>77</v>
      </c>
      <c r="F63" s="1"/>
      <c r="G63" s="7">
        <f>VLOOKUP(A63,[1]TDSheet!$A:$H,8,0)</f>
        <v>0.35</v>
      </c>
      <c r="H63" s="1">
        <f>VLOOKUP(A63,[1]TDSheet!$A:$I,9,0)</f>
        <v>45</v>
      </c>
      <c r="I63" s="1"/>
      <c r="J63" s="1">
        <v>98</v>
      </c>
      <c r="K63" s="1">
        <f t="shared" si="13"/>
        <v>-21</v>
      </c>
      <c r="L63" s="1"/>
      <c r="M63" s="1"/>
      <c r="N63" s="1">
        <f>VLOOKUP(A63,[1]TDSheet!$A:$M,13,0)</f>
        <v>160</v>
      </c>
      <c r="O63" s="1">
        <f t="shared" si="14"/>
        <v>15.4</v>
      </c>
      <c r="P63" s="16">
        <f t="shared" si="19"/>
        <v>55.599999999999994</v>
      </c>
      <c r="Q63" s="21">
        <v>70</v>
      </c>
      <c r="R63" s="17"/>
      <c r="S63" s="1"/>
      <c r="T63" s="1">
        <f t="shared" si="5"/>
        <v>14.935064935064934</v>
      </c>
      <c r="U63" s="1">
        <f t="shared" si="6"/>
        <v>10.38961038961039</v>
      </c>
      <c r="V63" s="1">
        <f>VLOOKUP(A63,[1]TDSheet!$A:$N,14,0)</f>
        <v>19.399999999999999</v>
      </c>
      <c r="W63" s="1">
        <f>VLOOKUP(A63,[1]TDSheet!$A:$Q,17,0)</f>
        <v>12</v>
      </c>
      <c r="X63" s="1">
        <f>VLOOKUP(A63,[1]TDSheet!$A:$S,19,0)</f>
        <v>9.6</v>
      </c>
      <c r="Y63" s="1"/>
      <c r="Z63" s="1">
        <f t="shared" si="7"/>
        <v>24.5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82</v>
      </c>
      <c r="B64" s="1" t="s">
        <v>23</v>
      </c>
      <c r="C64" s="1"/>
      <c r="D64" s="1">
        <v>56</v>
      </c>
      <c r="E64" s="1">
        <v>49</v>
      </c>
      <c r="F64" s="1"/>
      <c r="G64" s="7">
        <f>VLOOKUP(A64,[1]TDSheet!$A:$H,8,0)</f>
        <v>0.28000000000000003</v>
      </c>
      <c r="H64" s="1">
        <f>VLOOKUP(A64,[1]TDSheet!$A:$I,9,0)</f>
        <v>45</v>
      </c>
      <c r="I64" s="1"/>
      <c r="J64" s="1">
        <v>65</v>
      </c>
      <c r="K64" s="1">
        <f t="shared" si="13"/>
        <v>-16</v>
      </c>
      <c r="L64" s="1"/>
      <c r="M64" s="1"/>
      <c r="N64" s="1"/>
      <c r="O64" s="1">
        <f t="shared" si="14"/>
        <v>9.8000000000000007</v>
      </c>
      <c r="P64" s="16">
        <f>9*O64-N64-F64</f>
        <v>88.2</v>
      </c>
      <c r="Q64" s="21">
        <v>100</v>
      </c>
      <c r="R64" s="17"/>
      <c r="S64" s="1"/>
      <c r="T64" s="1">
        <f t="shared" si="5"/>
        <v>10.204081632653061</v>
      </c>
      <c r="U64" s="1">
        <f t="shared" si="6"/>
        <v>0</v>
      </c>
      <c r="V64" s="1">
        <f>VLOOKUP(A64,[1]TDSheet!$A:$N,14,0)</f>
        <v>0</v>
      </c>
      <c r="W64" s="1">
        <f>VLOOKUP(A64,[1]TDSheet!$A:$Q,17,0)</f>
        <v>4.5999999999999996</v>
      </c>
      <c r="X64" s="1">
        <f>VLOOKUP(A64,[1]TDSheet!$A:$S,19,0)</f>
        <v>4.8</v>
      </c>
      <c r="Y64" s="1"/>
      <c r="Z64" s="1">
        <f t="shared" si="7"/>
        <v>28.000000000000004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83</v>
      </c>
      <c r="B65" s="1" t="s">
        <v>23</v>
      </c>
      <c r="C65" s="1">
        <v>132</v>
      </c>
      <c r="D65" s="1">
        <v>16</v>
      </c>
      <c r="E65" s="1">
        <v>123</v>
      </c>
      <c r="F65" s="1"/>
      <c r="G65" s="7">
        <f>VLOOKUP(A65,[1]TDSheet!$A:$H,8,0)</f>
        <v>0.35</v>
      </c>
      <c r="H65" s="1">
        <f>VLOOKUP(A65,[1]TDSheet!$A:$I,9,0)</f>
        <v>45</v>
      </c>
      <c r="I65" s="1" t="str">
        <f>VLOOKUP(A65,[1]TDSheet!$A:$G,7,0)</f>
        <v>акция</v>
      </c>
      <c r="J65" s="1">
        <v>138</v>
      </c>
      <c r="K65" s="1">
        <f t="shared" si="13"/>
        <v>-15</v>
      </c>
      <c r="L65" s="1"/>
      <c r="M65" s="1"/>
      <c r="N65" s="1">
        <f>VLOOKUP(A65,[1]TDSheet!$A:$M,13,0)</f>
        <v>150</v>
      </c>
      <c r="O65" s="1">
        <f t="shared" si="14"/>
        <v>24.6</v>
      </c>
      <c r="P65" s="16">
        <f t="shared" si="19"/>
        <v>194.40000000000003</v>
      </c>
      <c r="Q65" s="21">
        <v>240</v>
      </c>
      <c r="R65" s="17"/>
      <c r="S65" s="1">
        <v>60</v>
      </c>
      <c r="T65" s="1">
        <f t="shared" si="5"/>
        <v>15.853658536585366</v>
      </c>
      <c r="U65" s="1">
        <f t="shared" si="6"/>
        <v>6.0975609756097562</v>
      </c>
      <c r="V65" s="1">
        <f>VLOOKUP(A65,[1]TDSheet!$A:$N,14,0)</f>
        <v>20.8</v>
      </c>
      <c r="W65" s="1">
        <f>VLOOKUP(A65,[1]TDSheet!$A:$Q,17,0)</f>
        <v>17.600000000000001</v>
      </c>
      <c r="X65" s="1">
        <f>VLOOKUP(A65,[1]TDSheet!$A:$S,19,0)</f>
        <v>25.6</v>
      </c>
      <c r="Y65" s="1"/>
      <c r="Z65" s="1">
        <f t="shared" si="7"/>
        <v>84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84</v>
      </c>
      <c r="B66" s="1" t="s">
        <v>23</v>
      </c>
      <c r="C66" s="1">
        <v>12</v>
      </c>
      <c r="D66" s="1">
        <v>40</v>
      </c>
      <c r="E66" s="1">
        <v>41</v>
      </c>
      <c r="F66" s="1"/>
      <c r="G66" s="7">
        <f>VLOOKUP(A66,[1]TDSheet!$A:$H,8,0)</f>
        <v>0.28000000000000003</v>
      </c>
      <c r="H66" s="1">
        <f>VLOOKUP(A66,[1]TDSheet!$A:$I,9,0)</f>
        <v>45</v>
      </c>
      <c r="I66" s="1"/>
      <c r="J66" s="1">
        <v>57</v>
      </c>
      <c r="K66" s="1">
        <f t="shared" si="13"/>
        <v>-16</v>
      </c>
      <c r="L66" s="1"/>
      <c r="M66" s="1"/>
      <c r="N66" s="1">
        <f>VLOOKUP(A66,[1]TDSheet!$A:$M,13,0)</f>
        <v>300</v>
      </c>
      <c r="O66" s="1">
        <f t="shared" si="14"/>
        <v>8.1999999999999993</v>
      </c>
      <c r="P66" s="16"/>
      <c r="Q66" s="21">
        <f t="shared" si="4"/>
        <v>0</v>
      </c>
      <c r="R66" s="17"/>
      <c r="S66" s="1"/>
      <c r="T66" s="1">
        <f t="shared" si="5"/>
        <v>36.585365853658537</v>
      </c>
      <c r="U66" s="1">
        <f t="shared" si="6"/>
        <v>36.585365853658537</v>
      </c>
      <c r="V66" s="1">
        <f>VLOOKUP(A66,[1]TDSheet!$A:$N,14,0)</f>
        <v>34.6</v>
      </c>
      <c r="W66" s="1">
        <f>VLOOKUP(A66,[1]TDSheet!$A:$Q,17,0)</f>
        <v>16.2</v>
      </c>
      <c r="X66" s="1">
        <f>VLOOKUP(A66,[1]TDSheet!$A:$S,19,0)</f>
        <v>21.2</v>
      </c>
      <c r="Y66" s="1"/>
      <c r="Z66" s="1">
        <f t="shared" si="7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85</v>
      </c>
      <c r="B67" s="1" t="s">
        <v>23</v>
      </c>
      <c r="C67" s="1">
        <v>263</v>
      </c>
      <c r="D67" s="1">
        <v>216</v>
      </c>
      <c r="E67" s="1">
        <v>228</v>
      </c>
      <c r="F67" s="1">
        <v>173</v>
      </c>
      <c r="G67" s="7">
        <f>VLOOKUP(A67,[1]TDSheet!$A:$H,8,0)</f>
        <v>0.3</v>
      </c>
      <c r="H67" s="1">
        <f>VLOOKUP(A67,[1]TDSheet!$A:$I,9,0)</f>
        <v>45</v>
      </c>
      <c r="I67" s="1" t="str">
        <f>VLOOKUP(A67,[1]TDSheet!$A:$G,7,0)</f>
        <v>акция</v>
      </c>
      <c r="J67" s="1">
        <v>228</v>
      </c>
      <c r="K67" s="1">
        <f t="shared" si="13"/>
        <v>0</v>
      </c>
      <c r="L67" s="1"/>
      <c r="M67" s="1"/>
      <c r="N67" s="1"/>
      <c r="O67" s="1">
        <f t="shared" si="14"/>
        <v>45.6</v>
      </c>
      <c r="P67" s="16">
        <f>13*O67-N67-F67</f>
        <v>419.80000000000007</v>
      </c>
      <c r="Q67" s="21">
        <v>530</v>
      </c>
      <c r="R67" s="17"/>
      <c r="S67" s="1">
        <v>72</v>
      </c>
      <c r="T67" s="1">
        <f t="shared" si="5"/>
        <v>15.416666666666666</v>
      </c>
      <c r="U67" s="1">
        <f t="shared" si="6"/>
        <v>3.7938596491228069</v>
      </c>
      <c r="V67" s="1">
        <f>VLOOKUP(A67,[1]TDSheet!$A:$N,14,0)</f>
        <v>27.4</v>
      </c>
      <c r="W67" s="1">
        <f>VLOOKUP(A67,[1]TDSheet!$A:$Q,17,0)</f>
        <v>50.8</v>
      </c>
      <c r="X67" s="1">
        <f>VLOOKUP(A67,[1]TDSheet!$A:$S,19,0)</f>
        <v>29.8</v>
      </c>
      <c r="Y67" s="1"/>
      <c r="Z67" s="1">
        <f t="shared" si="7"/>
        <v>159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86</v>
      </c>
      <c r="B68" s="1" t="s">
        <v>23</v>
      </c>
      <c r="C68" s="1">
        <v>15</v>
      </c>
      <c r="D68" s="1">
        <v>120</v>
      </c>
      <c r="E68" s="1">
        <v>90</v>
      </c>
      <c r="F68" s="1">
        <v>32</v>
      </c>
      <c r="G68" s="7">
        <f>VLOOKUP(A68,[1]TDSheet!$A:$H,8,0)</f>
        <v>0.41</v>
      </c>
      <c r="H68" s="1">
        <f>VLOOKUP(A68,[1]TDSheet!$A:$I,9,0)</f>
        <v>45</v>
      </c>
      <c r="I68" s="1"/>
      <c r="J68" s="1">
        <v>101</v>
      </c>
      <c r="K68" s="1">
        <f t="shared" si="13"/>
        <v>-11</v>
      </c>
      <c r="L68" s="1"/>
      <c r="M68" s="1"/>
      <c r="N68" s="1">
        <f>VLOOKUP(A68,[1]TDSheet!$A:$M,13,0)</f>
        <v>180</v>
      </c>
      <c r="O68" s="1">
        <f t="shared" si="14"/>
        <v>18</v>
      </c>
      <c r="P68" s="16">
        <f t="shared" si="19"/>
        <v>40</v>
      </c>
      <c r="Q68" s="21">
        <v>80</v>
      </c>
      <c r="R68" s="17"/>
      <c r="S68" s="1">
        <v>50</v>
      </c>
      <c r="T68" s="1">
        <f t="shared" si="5"/>
        <v>16.222222222222221</v>
      </c>
      <c r="U68" s="1">
        <f t="shared" si="6"/>
        <v>11.777777777777779</v>
      </c>
      <c r="V68" s="1">
        <f>VLOOKUP(A68,[1]TDSheet!$A:$N,14,0)</f>
        <v>26</v>
      </c>
      <c r="W68" s="1">
        <f>VLOOKUP(A68,[1]TDSheet!$A:$Q,17,0)</f>
        <v>18.600000000000001</v>
      </c>
      <c r="X68" s="1">
        <f>VLOOKUP(A68,[1]TDSheet!$A:$S,19,0)</f>
        <v>11.4</v>
      </c>
      <c r="Y68" s="1" t="s">
        <v>103</v>
      </c>
      <c r="Z68" s="1">
        <f t="shared" si="7"/>
        <v>32.799999999999997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87</v>
      </c>
      <c r="B69" s="1" t="s">
        <v>23</v>
      </c>
      <c r="C69" s="1">
        <v>3</v>
      </c>
      <c r="D69" s="1">
        <v>200</v>
      </c>
      <c r="E69" s="1">
        <v>51</v>
      </c>
      <c r="F69" s="1">
        <v>47</v>
      </c>
      <c r="G69" s="7">
        <f>VLOOKUP(A69,[1]TDSheet!$A:$H,8,0)</f>
        <v>0.5</v>
      </c>
      <c r="H69" s="1">
        <f>VLOOKUP(A69,[1]TDSheet!$A:$I,9,0)</f>
        <v>60</v>
      </c>
      <c r="I69" s="1"/>
      <c r="J69" s="1">
        <v>72</v>
      </c>
      <c r="K69" s="1">
        <f t="shared" si="13"/>
        <v>-21</v>
      </c>
      <c r="L69" s="1"/>
      <c r="M69" s="1"/>
      <c r="N69" s="1">
        <f>VLOOKUP(A69,[1]TDSheet!$A:$M,13,0)</f>
        <v>100</v>
      </c>
      <c r="O69" s="1">
        <f t="shared" si="14"/>
        <v>10.199999999999999</v>
      </c>
      <c r="P69" s="16"/>
      <c r="Q69" s="21">
        <v>50</v>
      </c>
      <c r="R69" s="17"/>
      <c r="S69" s="1">
        <v>150</v>
      </c>
      <c r="T69" s="1">
        <f t="shared" si="5"/>
        <v>19.313725490196081</v>
      </c>
      <c r="U69" s="1">
        <f t="shared" si="6"/>
        <v>14.411764705882353</v>
      </c>
      <c r="V69" s="1">
        <f>VLOOKUP(A69,[1]TDSheet!$A:$N,14,0)</f>
        <v>2</v>
      </c>
      <c r="W69" s="1">
        <f>VLOOKUP(A69,[1]TDSheet!$A:$Q,17,0)</f>
        <v>22.4</v>
      </c>
      <c r="X69" s="1">
        <f>VLOOKUP(A69,[1]TDSheet!$A:$S,19,0)</f>
        <v>1.6170000000000002</v>
      </c>
      <c r="Y69" s="1"/>
      <c r="Z69" s="1">
        <f t="shared" si="7"/>
        <v>25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8" t="s">
        <v>88</v>
      </c>
      <c r="B70" s="1" t="s">
        <v>23</v>
      </c>
      <c r="C70" s="1"/>
      <c r="D70" s="1">
        <v>250</v>
      </c>
      <c r="E70" s="1">
        <v>74</v>
      </c>
      <c r="F70" s="1">
        <v>50</v>
      </c>
      <c r="G70" s="7">
        <f>VLOOKUP(A70,[1]TDSheet!$A:$H,8,0)</f>
        <v>0.41</v>
      </c>
      <c r="H70" s="1">
        <f>VLOOKUP(A70,[1]TDSheet!$A:$I,9,0)</f>
        <v>45</v>
      </c>
      <c r="I70" s="12" t="str">
        <f>VLOOKUP(A70,[1]TDSheet!$A:$G,7,0)</f>
        <v>акция</v>
      </c>
      <c r="J70" s="1">
        <v>74</v>
      </c>
      <c r="K70" s="1">
        <f t="shared" ref="K70:K78" si="20">E70-J70</f>
        <v>0</v>
      </c>
      <c r="L70" s="1"/>
      <c r="M70" s="1"/>
      <c r="N70" s="1"/>
      <c r="O70" s="1">
        <f t="shared" si="14"/>
        <v>14.8</v>
      </c>
      <c r="P70" s="16">
        <f>12*O70-N70-F70</f>
        <v>127.60000000000002</v>
      </c>
      <c r="Q70" s="21">
        <v>220</v>
      </c>
      <c r="R70" s="17"/>
      <c r="S70" s="12">
        <v>150</v>
      </c>
      <c r="T70" s="1">
        <f t="shared" si="5"/>
        <v>18.243243243243242</v>
      </c>
      <c r="U70" s="1">
        <f t="shared" si="6"/>
        <v>3.3783783783783781</v>
      </c>
      <c r="V70" s="1">
        <f>VLOOKUP(A70,[1]TDSheet!$A:$N,14,0)</f>
        <v>0</v>
      </c>
      <c r="W70" s="1">
        <f>VLOOKUP(A70,[1]TDSheet!$A:$Q,17,0)</f>
        <v>0</v>
      </c>
      <c r="X70" s="1">
        <f>VLOOKUP(A70,[1]TDSheet!$A:$S,19,0)</f>
        <v>0</v>
      </c>
      <c r="Y70" s="1"/>
      <c r="Z70" s="1">
        <f t="shared" si="7"/>
        <v>90.199999999999989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89</v>
      </c>
      <c r="B71" s="1" t="s">
        <v>23</v>
      </c>
      <c r="C71" s="1"/>
      <c r="D71" s="1">
        <v>104</v>
      </c>
      <c r="E71" s="1">
        <v>8</v>
      </c>
      <c r="F71" s="1">
        <v>96</v>
      </c>
      <c r="G71" s="7">
        <f>VLOOKUP(A71,[1]TDSheet!$A:$H,8,0)</f>
        <v>0.5</v>
      </c>
      <c r="H71" s="1">
        <f>VLOOKUP(A71,[1]TDSheet!$A:$I,9,0)</f>
        <v>60</v>
      </c>
      <c r="I71" s="1"/>
      <c r="J71" s="1">
        <v>8</v>
      </c>
      <c r="K71" s="1">
        <f t="shared" si="20"/>
        <v>0</v>
      </c>
      <c r="L71" s="1"/>
      <c r="M71" s="1"/>
      <c r="N71" s="1">
        <f>VLOOKUP(A71,[1]TDSheet!$A:$M,13,0)</f>
        <v>100</v>
      </c>
      <c r="O71" s="1">
        <f t="shared" si="14"/>
        <v>1.6</v>
      </c>
      <c r="P71" s="16"/>
      <c r="Q71" s="21">
        <f t="shared" ref="Q71:Q78" si="21">P71</f>
        <v>0</v>
      </c>
      <c r="R71" s="17"/>
      <c r="S71" s="1"/>
      <c r="T71" s="1">
        <f t="shared" ref="T71:T78" si="22">(F71+N71+Q71)/O71</f>
        <v>122.5</v>
      </c>
      <c r="U71" s="1">
        <f t="shared" ref="U71:U78" si="23">(F71+N71)/O71</f>
        <v>122.5</v>
      </c>
      <c r="V71" s="1">
        <f>VLOOKUP(A71,[1]TDSheet!$A:$N,14,0)</f>
        <v>0</v>
      </c>
      <c r="W71" s="1">
        <f>VLOOKUP(A71,[1]TDSheet!$A:$Q,17,0)</f>
        <v>41.6</v>
      </c>
      <c r="X71" s="1">
        <f>VLOOKUP(A71,[1]TDSheet!$A:$S,19,0)</f>
        <v>0.6</v>
      </c>
      <c r="Y71" s="1"/>
      <c r="Z71" s="1">
        <f t="shared" ref="Z71:Z82" si="24">Q71*G71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8" t="s">
        <v>90</v>
      </c>
      <c r="B72" s="1" t="s">
        <v>23</v>
      </c>
      <c r="C72" s="1">
        <v>16</v>
      </c>
      <c r="D72" s="1">
        <v>1</v>
      </c>
      <c r="E72" s="1">
        <v>7</v>
      </c>
      <c r="F72" s="1"/>
      <c r="G72" s="7">
        <f>VLOOKUP(A72,[1]TDSheet!$A:$H,8,0)</f>
        <v>0.41</v>
      </c>
      <c r="H72" s="1">
        <f>VLOOKUP(A72,[1]TDSheet!$A:$I,9,0)</f>
        <v>45</v>
      </c>
      <c r="I72" s="1"/>
      <c r="J72" s="1">
        <v>23</v>
      </c>
      <c r="K72" s="1">
        <f t="shared" si="20"/>
        <v>-16</v>
      </c>
      <c r="L72" s="1"/>
      <c r="M72" s="1"/>
      <c r="N72" s="1"/>
      <c r="O72" s="1">
        <f t="shared" si="14"/>
        <v>1.4</v>
      </c>
      <c r="P72" s="16">
        <f t="shared" ref="P72:P73" si="25">9*O72-N72-F72</f>
        <v>12.6</v>
      </c>
      <c r="Q72" s="21">
        <v>25</v>
      </c>
      <c r="R72" s="17"/>
      <c r="S72" s="1">
        <v>77</v>
      </c>
      <c r="T72" s="1">
        <f t="shared" si="22"/>
        <v>17.857142857142858</v>
      </c>
      <c r="U72" s="1">
        <f t="shared" si="23"/>
        <v>0</v>
      </c>
      <c r="V72" s="1">
        <f>VLOOKUP(A72,[1]TDSheet!$A:$N,14,0)</f>
        <v>0</v>
      </c>
      <c r="W72" s="1">
        <f>VLOOKUP(A72,[1]TDSheet!$A:$Q,17,0)</f>
        <v>0</v>
      </c>
      <c r="X72" s="1">
        <f>VLOOKUP(A72,[1]TDSheet!$A:$S,19,0)</f>
        <v>0</v>
      </c>
      <c r="Y72" s="1"/>
      <c r="Z72" s="1">
        <f t="shared" si="24"/>
        <v>10.25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8" t="s">
        <v>91</v>
      </c>
      <c r="B73" s="1" t="s">
        <v>23</v>
      </c>
      <c r="C73" s="1">
        <v>56</v>
      </c>
      <c r="D73" s="1"/>
      <c r="E73" s="1">
        <v>34</v>
      </c>
      <c r="F73" s="1"/>
      <c r="G73" s="7">
        <f>VLOOKUP(A73,[1]TDSheet!$A:$H,8,0)</f>
        <v>0.4</v>
      </c>
      <c r="H73" s="1">
        <f>VLOOKUP(A73,[1]TDSheet!$A:$I,9,0)</f>
        <v>90</v>
      </c>
      <c r="I73" s="1"/>
      <c r="J73" s="1">
        <v>55</v>
      </c>
      <c r="K73" s="1">
        <f t="shared" si="20"/>
        <v>-21</v>
      </c>
      <c r="L73" s="1"/>
      <c r="M73" s="1"/>
      <c r="N73" s="1"/>
      <c r="O73" s="1">
        <f t="shared" si="14"/>
        <v>6.8</v>
      </c>
      <c r="P73" s="16">
        <f t="shared" si="25"/>
        <v>61.199999999999996</v>
      </c>
      <c r="Q73" s="21">
        <f t="shared" ref="Q73:Q74" si="26">17*O73-N73-F73</f>
        <v>115.6</v>
      </c>
      <c r="R73" s="17"/>
      <c r="S73" s="1">
        <v>45</v>
      </c>
      <c r="T73" s="1">
        <f t="shared" si="22"/>
        <v>17</v>
      </c>
      <c r="U73" s="1">
        <f t="shared" si="23"/>
        <v>0</v>
      </c>
      <c r="V73" s="1">
        <f>VLOOKUP(A73,[1]TDSheet!$A:$N,14,0)</f>
        <v>0</v>
      </c>
      <c r="W73" s="1">
        <f>VLOOKUP(A73,[1]TDSheet!$A:$Q,17,0)</f>
        <v>6.2</v>
      </c>
      <c r="X73" s="1">
        <f>VLOOKUP(A73,[1]TDSheet!$A:$S,19,0)</f>
        <v>6.6</v>
      </c>
      <c r="Y73" s="1"/>
      <c r="Z73" s="1">
        <f t="shared" si="24"/>
        <v>46.24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8" t="s">
        <v>92</v>
      </c>
      <c r="B74" s="1" t="s">
        <v>25</v>
      </c>
      <c r="C74" s="1">
        <v>28.88</v>
      </c>
      <c r="D74" s="1">
        <v>2.835</v>
      </c>
      <c r="E74" s="1">
        <v>28.905000000000001</v>
      </c>
      <c r="F74" s="1"/>
      <c r="G74" s="7">
        <f>VLOOKUP(A74,[1]TDSheet!$A:$H,8,0)</f>
        <v>1</v>
      </c>
      <c r="H74" s="1">
        <f>VLOOKUP(A74,[1]TDSheet!$A:$I,9,0)</f>
        <v>90</v>
      </c>
      <c r="I74" s="1"/>
      <c r="J74" s="1">
        <v>29.5</v>
      </c>
      <c r="K74" s="1">
        <f t="shared" si="20"/>
        <v>-0.59499999999999886</v>
      </c>
      <c r="L74" s="1"/>
      <c r="M74" s="1"/>
      <c r="N74" s="1">
        <f>VLOOKUP(A74,[1]TDSheet!$A:$M,13,0)</f>
        <v>40</v>
      </c>
      <c r="O74" s="1">
        <f t="shared" si="14"/>
        <v>5.7810000000000006</v>
      </c>
      <c r="P74" s="16">
        <f t="shared" si="19"/>
        <v>40.934000000000012</v>
      </c>
      <c r="Q74" s="21">
        <f t="shared" si="26"/>
        <v>58.277000000000015</v>
      </c>
      <c r="R74" s="17"/>
      <c r="S74" s="1"/>
      <c r="T74" s="1">
        <f t="shared" si="22"/>
        <v>17</v>
      </c>
      <c r="U74" s="1">
        <f t="shared" si="23"/>
        <v>6.9192181283514955</v>
      </c>
      <c r="V74" s="1">
        <f>VLOOKUP(A74,[1]TDSheet!$A:$N,14,0)</f>
        <v>0</v>
      </c>
      <c r="W74" s="1">
        <f>VLOOKUP(A74,[1]TDSheet!$A:$Q,17,0)</f>
        <v>3.3439999999999999</v>
      </c>
      <c r="X74" s="1">
        <f>VLOOKUP(A74,[1]TDSheet!$A:$S,19,0)</f>
        <v>7.9430000000000005</v>
      </c>
      <c r="Y74" s="1"/>
      <c r="Z74" s="1">
        <f t="shared" si="24"/>
        <v>58.277000000000015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93</v>
      </c>
      <c r="B75" s="1" t="s">
        <v>25</v>
      </c>
      <c r="C75" s="1"/>
      <c r="D75" s="1">
        <v>74.099999999999994</v>
      </c>
      <c r="E75" s="1">
        <v>2.6949999999999998</v>
      </c>
      <c r="F75" s="1">
        <v>35.115000000000002</v>
      </c>
      <c r="G75" s="7">
        <v>0</v>
      </c>
      <c r="H75" s="1" t="e">
        <f>VLOOKUP(A75,[1]TDSheet!$A:$I,9,0)</f>
        <v>#N/A</v>
      </c>
      <c r="I75" s="1"/>
      <c r="J75" s="1">
        <v>2.6</v>
      </c>
      <c r="K75" s="1">
        <f t="shared" si="20"/>
        <v>9.4999999999999751E-2</v>
      </c>
      <c r="L75" s="1"/>
      <c r="M75" s="1"/>
      <c r="N75" s="1"/>
      <c r="O75" s="1">
        <f t="shared" si="14"/>
        <v>0.53899999999999992</v>
      </c>
      <c r="P75" s="16"/>
      <c r="Q75" s="21">
        <f t="shared" si="21"/>
        <v>0</v>
      </c>
      <c r="R75" s="17"/>
      <c r="S75" s="1"/>
      <c r="T75" s="1">
        <f t="shared" si="22"/>
        <v>65.148423005565874</v>
      </c>
      <c r="U75" s="1">
        <f t="shared" si="23"/>
        <v>65.148423005565874</v>
      </c>
      <c r="V75" s="1">
        <v>0</v>
      </c>
      <c r="W75" s="1">
        <v>0</v>
      </c>
      <c r="X75" s="1">
        <v>0</v>
      </c>
      <c r="Y75" s="1"/>
      <c r="Z75" s="1">
        <f t="shared" si="24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94</v>
      </c>
      <c r="B76" s="1" t="s">
        <v>23</v>
      </c>
      <c r="C76" s="1"/>
      <c r="D76" s="1">
        <v>100</v>
      </c>
      <c r="E76" s="1">
        <v>8</v>
      </c>
      <c r="F76" s="1">
        <v>92</v>
      </c>
      <c r="G76" s="7">
        <v>0</v>
      </c>
      <c r="H76" s="1" t="e">
        <f>VLOOKUP(A76,[1]TDSheet!$A:$I,9,0)</f>
        <v>#N/A</v>
      </c>
      <c r="I76" s="1"/>
      <c r="J76" s="1">
        <v>9</v>
      </c>
      <c r="K76" s="1">
        <f t="shared" si="20"/>
        <v>-1</v>
      </c>
      <c r="L76" s="1"/>
      <c r="M76" s="1"/>
      <c r="N76" s="1"/>
      <c r="O76" s="1">
        <f t="shared" si="14"/>
        <v>1.6</v>
      </c>
      <c r="P76" s="16"/>
      <c r="Q76" s="21">
        <f t="shared" si="21"/>
        <v>0</v>
      </c>
      <c r="R76" s="17"/>
      <c r="S76" s="1"/>
      <c r="T76" s="1">
        <f t="shared" si="22"/>
        <v>57.5</v>
      </c>
      <c r="U76" s="1">
        <f t="shared" si="23"/>
        <v>57.5</v>
      </c>
      <c r="V76" s="1">
        <v>0</v>
      </c>
      <c r="W76" s="1">
        <v>0</v>
      </c>
      <c r="X76" s="1">
        <v>0</v>
      </c>
      <c r="Y76" s="1"/>
      <c r="Z76" s="1">
        <f t="shared" si="24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95</v>
      </c>
      <c r="B77" s="1" t="s">
        <v>23</v>
      </c>
      <c r="C77" s="1"/>
      <c r="D77" s="1">
        <v>125.087</v>
      </c>
      <c r="E77" s="1">
        <v>67.087000000000003</v>
      </c>
      <c r="F77" s="1">
        <v>55</v>
      </c>
      <c r="G77" s="7">
        <v>0</v>
      </c>
      <c r="H77" s="1">
        <f>VLOOKUP(A77,[1]TDSheet!$A:$I,9,0)</f>
        <v>45</v>
      </c>
      <c r="I77" s="1"/>
      <c r="J77" s="1">
        <v>67</v>
      </c>
      <c r="K77" s="1">
        <f t="shared" si="20"/>
        <v>8.7000000000003297E-2</v>
      </c>
      <c r="L77" s="1"/>
      <c r="M77" s="1"/>
      <c r="N77" s="1"/>
      <c r="O77" s="1">
        <f t="shared" si="14"/>
        <v>13.417400000000001</v>
      </c>
      <c r="P77" s="16"/>
      <c r="Q77" s="21">
        <f t="shared" si="21"/>
        <v>0</v>
      </c>
      <c r="R77" s="17"/>
      <c r="S77" s="1"/>
      <c r="T77" s="1">
        <f t="shared" si="22"/>
        <v>4.0991548288043882</v>
      </c>
      <c r="U77" s="1">
        <f t="shared" si="23"/>
        <v>4.0991548288043882</v>
      </c>
      <c r="V77" s="1">
        <f>VLOOKUP(A77,[1]TDSheet!$A:$N,14,0)</f>
        <v>2.4</v>
      </c>
      <c r="W77" s="1">
        <f>VLOOKUP(A77,[1]TDSheet!$A:$Q,17,0)</f>
        <v>15</v>
      </c>
      <c r="X77" s="1">
        <f>VLOOKUP(A77,[1]TDSheet!$A:$S,19,0)</f>
        <v>9.6</v>
      </c>
      <c r="Y77" s="1"/>
      <c r="Z77" s="1">
        <f t="shared" si="24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96</v>
      </c>
      <c r="B78" s="1" t="s">
        <v>25</v>
      </c>
      <c r="C78" s="1"/>
      <c r="D78" s="1">
        <v>57.521000000000001</v>
      </c>
      <c r="E78" s="1">
        <v>35.250999999999998</v>
      </c>
      <c r="F78" s="1"/>
      <c r="G78" s="7">
        <v>0</v>
      </c>
      <c r="H78" s="1">
        <f>VLOOKUP(A78,[1]TDSheet!$A:$I,9,0)</f>
        <v>45</v>
      </c>
      <c r="I78" s="1"/>
      <c r="J78" s="1">
        <v>49</v>
      </c>
      <c r="K78" s="1">
        <f t="shared" si="20"/>
        <v>-13.749000000000002</v>
      </c>
      <c r="L78" s="1"/>
      <c r="M78" s="1"/>
      <c r="N78" s="1"/>
      <c r="O78" s="1">
        <f t="shared" si="14"/>
        <v>7.0501999999999994</v>
      </c>
      <c r="P78" s="16"/>
      <c r="Q78" s="21">
        <f t="shared" si="21"/>
        <v>0</v>
      </c>
      <c r="R78" s="17"/>
      <c r="S78" s="1"/>
      <c r="T78" s="1">
        <f t="shared" si="22"/>
        <v>0</v>
      </c>
      <c r="U78" s="1">
        <f t="shared" si="23"/>
        <v>0</v>
      </c>
      <c r="V78" s="1">
        <f>VLOOKUP(A78,[1]TDSheet!$A:$N,14,0)</f>
        <v>20.299399999999999</v>
      </c>
      <c r="W78" s="1">
        <f>VLOOKUP(A78,[1]TDSheet!$A:$Q,17,0)</f>
        <v>7.7122000000000002</v>
      </c>
      <c r="X78" s="1">
        <f>VLOOKUP(A78,[1]TDSheet!$A:$S,19,0)</f>
        <v>11.4094</v>
      </c>
      <c r="Y78" s="1"/>
      <c r="Z78" s="1">
        <f t="shared" si="24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105</v>
      </c>
      <c r="B79" s="15" t="s">
        <v>25</v>
      </c>
      <c r="C79" s="1"/>
      <c r="D79" s="1"/>
      <c r="E79" s="1"/>
      <c r="F79" s="1"/>
      <c r="G79" s="7">
        <v>1</v>
      </c>
      <c r="H79" s="1" t="e">
        <v>#N/A</v>
      </c>
      <c r="I79" s="1"/>
      <c r="J79" s="1"/>
      <c r="K79" s="1"/>
      <c r="L79" s="1"/>
      <c r="M79" s="1"/>
      <c r="N79" s="1"/>
      <c r="O79" s="1"/>
      <c r="P79" s="1"/>
      <c r="Q79" s="21">
        <v>100</v>
      </c>
      <c r="R79" s="1"/>
      <c r="S79" s="13">
        <v>100</v>
      </c>
      <c r="T79" s="1"/>
      <c r="U79" s="1"/>
      <c r="V79" s="1"/>
      <c r="W79" s="1"/>
      <c r="X79" s="1"/>
      <c r="Y79" s="1" t="s">
        <v>110</v>
      </c>
      <c r="Z79" s="1">
        <f t="shared" si="24"/>
        <v>100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106</v>
      </c>
      <c r="B80" s="15" t="s">
        <v>25</v>
      </c>
      <c r="C80" s="1"/>
      <c r="D80" s="1"/>
      <c r="E80" s="1"/>
      <c r="F80" s="1"/>
      <c r="G80" s="7">
        <v>1</v>
      </c>
      <c r="H80" s="1" t="e">
        <v>#N/A</v>
      </c>
      <c r="I80" s="1"/>
      <c r="J80" s="1"/>
      <c r="K80" s="1"/>
      <c r="L80" s="1"/>
      <c r="M80" s="1"/>
      <c r="N80" s="1"/>
      <c r="O80" s="1"/>
      <c r="P80" s="1"/>
      <c r="Q80" s="21">
        <v>200</v>
      </c>
      <c r="R80" s="1"/>
      <c r="S80" s="12">
        <v>200</v>
      </c>
      <c r="T80" s="1"/>
      <c r="U80" s="1"/>
      <c r="V80" s="1"/>
      <c r="W80" s="1"/>
      <c r="X80" s="1"/>
      <c r="Y80" s="12" t="s">
        <v>103</v>
      </c>
      <c r="Z80" s="1">
        <f t="shared" si="24"/>
        <v>200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107</v>
      </c>
      <c r="B81" s="15" t="s">
        <v>25</v>
      </c>
      <c r="C81" s="1"/>
      <c r="D81" s="1"/>
      <c r="E81" s="1"/>
      <c r="F81" s="1"/>
      <c r="G81" s="7">
        <v>1</v>
      </c>
      <c r="H81" s="1" t="e">
        <v>#N/A</v>
      </c>
      <c r="I81" s="1"/>
      <c r="J81" s="1"/>
      <c r="K81" s="1"/>
      <c r="L81" s="1"/>
      <c r="M81" s="1"/>
      <c r="N81" s="1"/>
      <c r="O81" s="1"/>
      <c r="P81" s="1"/>
      <c r="Q81" s="21">
        <v>200</v>
      </c>
      <c r="R81" s="1"/>
      <c r="S81" s="12">
        <v>200</v>
      </c>
      <c r="T81" s="1"/>
      <c r="U81" s="1"/>
      <c r="V81" s="1"/>
      <c r="W81" s="1"/>
      <c r="X81" s="1"/>
      <c r="Y81" s="12" t="s">
        <v>103</v>
      </c>
      <c r="Z81" s="1">
        <f t="shared" si="24"/>
        <v>200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thickBot="1" x14ac:dyDescent="0.3">
      <c r="A82" s="1" t="s">
        <v>108</v>
      </c>
      <c r="B82" s="1" t="s">
        <v>23</v>
      </c>
      <c r="C82" s="1"/>
      <c r="D82" s="1"/>
      <c r="E82" s="1"/>
      <c r="F82" s="1"/>
      <c r="G82" s="7">
        <v>0.3</v>
      </c>
      <c r="H82" s="1" t="e">
        <v>#N/A</v>
      </c>
      <c r="I82" s="1"/>
      <c r="J82" s="1"/>
      <c r="K82" s="1"/>
      <c r="L82" s="1"/>
      <c r="M82" s="1"/>
      <c r="N82" s="1"/>
      <c r="O82" s="1"/>
      <c r="P82" s="1"/>
      <c r="Q82" s="22">
        <v>150</v>
      </c>
      <c r="R82" s="1"/>
      <c r="S82" s="12">
        <v>150</v>
      </c>
      <c r="T82" s="1"/>
      <c r="U82" s="1"/>
      <c r="V82" s="1"/>
      <c r="W82" s="1"/>
      <c r="X82" s="1"/>
      <c r="Y82" s="1" t="s">
        <v>109</v>
      </c>
      <c r="Z82" s="1">
        <f t="shared" si="24"/>
        <v>45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Z82" xr:uid="{BB892537-049A-44CC-B0C4-9D8530FBDE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2024-02-13T13:11:55Z</dcterms:created>
  <dcterms:modified xsi:type="dcterms:W3CDTF">2024-02-14T10:29:52Z</dcterms:modified>
</cp:coreProperties>
</file>