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2,24\20,02,24 Ост КИ филиалы\Бердянск\"/>
    </mc:Choice>
  </mc:AlternateContent>
  <xr:revisionPtr revIDLastSave="0" documentId="13_ncr:1_{A6FE81DD-2D27-48C5-BF1C-17918E3C681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Sheet!$A$3:$Z$76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36" i="1" l="1"/>
  <c r="Z74" i="1"/>
  <c r="Z75" i="1"/>
  <c r="Z76" i="1"/>
  <c r="Q7" i="1"/>
  <c r="Q10" i="1"/>
  <c r="Q11" i="1"/>
  <c r="Q13" i="1"/>
  <c r="Q18" i="1"/>
  <c r="Q20" i="1"/>
  <c r="Q22" i="1"/>
  <c r="Q24" i="1"/>
  <c r="Q29" i="1"/>
  <c r="Q31" i="1"/>
  <c r="Q33" i="1"/>
  <c r="Q34" i="1"/>
  <c r="Z34" i="1" s="1"/>
  <c r="Q38" i="1"/>
  <c r="Q39" i="1"/>
  <c r="Q42" i="1"/>
  <c r="Q44" i="1"/>
  <c r="Q45" i="1"/>
  <c r="Q48" i="1"/>
  <c r="Q49" i="1"/>
  <c r="Q51" i="1"/>
  <c r="Q54" i="1"/>
  <c r="Z54" i="1" s="1"/>
  <c r="Q57" i="1"/>
  <c r="Q58" i="1"/>
  <c r="Q59" i="1"/>
  <c r="Q67" i="1"/>
  <c r="Q69" i="1"/>
  <c r="Q70" i="1"/>
  <c r="Q71" i="1"/>
  <c r="Z71" i="1" s="1"/>
  <c r="Q72" i="1"/>
  <c r="Q73" i="1"/>
  <c r="Z73" i="1" s="1"/>
  <c r="Q6" i="1"/>
  <c r="Z72" i="1" l="1"/>
  <c r="Z70" i="1"/>
  <c r="N9" i="1"/>
  <c r="N10" i="1"/>
  <c r="N13" i="1"/>
  <c r="N14" i="1"/>
  <c r="N15" i="1"/>
  <c r="N16" i="1"/>
  <c r="N17" i="1"/>
  <c r="N19" i="1"/>
  <c r="N20" i="1"/>
  <c r="N21" i="1"/>
  <c r="N22" i="1"/>
  <c r="N24" i="1"/>
  <c r="N25" i="1"/>
  <c r="N30" i="1"/>
  <c r="N31" i="1"/>
  <c r="N33" i="1"/>
  <c r="N38" i="1"/>
  <c r="N39" i="1"/>
  <c r="N40" i="1"/>
  <c r="N41" i="1"/>
  <c r="N42" i="1"/>
  <c r="N43" i="1"/>
  <c r="N44" i="1"/>
  <c r="N45" i="1"/>
  <c r="N46" i="1"/>
  <c r="N48" i="1"/>
  <c r="N50" i="1"/>
  <c r="N51" i="1"/>
  <c r="N55" i="1"/>
  <c r="N57" i="1"/>
  <c r="N58" i="1"/>
  <c r="N59" i="1"/>
  <c r="N60" i="1"/>
  <c r="N61" i="1"/>
  <c r="N64" i="1"/>
  <c r="N65" i="1"/>
  <c r="N66" i="1"/>
  <c r="N67" i="1"/>
  <c r="N6" i="1"/>
  <c r="N5" i="1" l="1"/>
  <c r="X7" i="1" l="1"/>
  <c r="X8" i="1"/>
  <c r="X9" i="1"/>
  <c r="X10" i="1"/>
  <c r="X11" i="1"/>
  <c r="X12" i="1"/>
  <c r="X13" i="1"/>
  <c r="X14" i="1"/>
  <c r="X15" i="1"/>
  <c r="X16" i="1"/>
  <c r="X17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5" i="1"/>
  <c r="X36" i="1"/>
  <c r="X37" i="1"/>
  <c r="X38" i="1"/>
  <c r="X39" i="1"/>
  <c r="X40" i="1"/>
  <c r="X41" i="1"/>
  <c r="X42" i="1"/>
  <c r="X43" i="1"/>
  <c r="X45" i="1"/>
  <c r="X46" i="1"/>
  <c r="X47" i="1"/>
  <c r="X48" i="1"/>
  <c r="X50" i="1"/>
  <c r="X51" i="1"/>
  <c r="X52" i="1"/>
  <c r="X53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6" i="1"/>
  <c r="W7" i="1"/>
  <c r="W8" i="1"/>
  <c r="W9" i="1"/>
  <c r="W10" i="1"/>
  <c r="W11" i="1"/>
  <c r="W12" i="1"/>
  <c r="W13" i="1"/>
  <c r="W14" i="1"/>
  <c r="W15" i="1"/>
  <c r="W16" i="1"/>
  <c r="W17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5" i="1"/>
  <c r="W36" i="1"/>
  <c r="W37" i="1"/>
  <c r="W38" i="1"/>
  <c r="W39" i="1"/>
  <c r="W40" i="1"/>
  <c r="W41" i="1"/>
  <c r="W42" i="1"/>
  <c r="W43" i="1"/>
  <c r="W45" i="1"/>
  <c r="W46" i="1"/>
  <c r="W47" i="1"/>
  <c r="W48" i="1"/>
  <c r="W50" i="1"/>
  <c r="W51" i="1"/>
  <c r="W52" i="1"/>
  <c r="W53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2" i="1"/>
  <c r="W73" i="1"/>
  <c r="W6" i="1"/>
  <c r="V7" i="1"/>
  <c r="V8" i="1"/>
  <c r="V9" i="1"/>
  <c r="V10" i="1"/>
  <c r="V11" i="1"/>
  <c r="V12" i="1"/>
  <c r="V13" i="1"/>
  <c r="V14" i="1"/>
  <c r="V15" i="1"/>
  <c r="V16" i="1"/>
  <c r="V17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5" i="1"/>
  <c r="V36" i="1"/>
  <c r="V37" i="1"/>
  <c r="V38" i="1"/>
  <c r="V39" i="1"/>
  <c r="V40" i="1"/>
  <c r="V41" i="1"/>
  <c r="V42" i="1"/>
  <c r="V43" i="1"/>
  <c r="V45" i="1"/>
  <c r="V46" i="1"/>
  <c r="V47" i="1"/>
  <c r="V48" i="1"/>
  <c r="V50" i="1"/>
  <c r="V51" i="1"/>
  <c r="V52" i="1"/>
  <c r="V53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6" i="1"/>
  <c r="I22" i="1"/>
  <c r="I25" i="1"/>
  <c r="I49" i="1"/>
  <c r="I66" i="1"/>
  <c r="H8" i="1"/>
  <c r="H9" i="1"/>
  <c r="H18" i="1"/>
  <c r="H22" i="1"/>
  <c r="H25" i="1"/>
  <c r="H34" i="1"/>
  <c r="H35" i="1"/>
  <c r="H37" i="1"/>
  <c r="H38" i="1"/>
  <c r="H39" i="1"/>
  <c r="H42" i="1"/>
  <c r="H44" i="1"/>
  <c r="H45" i="1"/>
  <c r="H49" i="1"/>
  <c r="H53" i="1"/>
  <c r="H54" i="1"/>
  <c r="H55" i="1"/>
  <c r="H64" i="1"/>
  <c r="H65" i="1"/>
  <c r="H66" i="1"/>
  <c r="H67" i="1"/>
  <c r="H68" i="1"/>
  <c r="H69" i="1"/>
  <c r="H70" i="1"/>
  <c r="H71" i="1"/>
  <c r="O7" i="1"/>
  <c r="T7" i="1" s="1"/>
  <c r="O8" i="1"/>
  <c r="P8" i="1" s="1"/>
  <c r="O9" i="1"/>
  <c r="P9" i="1" s="1"/>
  <c r="O10" i="1"/>
  <c r="T10" i="1" s="1"/>
  <c r="O11" i="1"/>
  <c r="T11" i="1" s="1"/>
  <c r="O12" i="1"/>
  <c r="P12" i="1" s="1"/>
  <c r="O13" i="1"/>
  <c r="T13" i="1" s="1"/>
  <c r="O14" i="1"/>
  <c r="O15" i="1"/>
  <c r="O16" i="1"/>
  <c r="P16" i="1" s="1"/>
  <c r="O17" i="1"/>
  <c r="P17" i="1" s="1"/>
  <c r="O18" i="1"/>
  <c r="T18" i="1" s="1"/>
  <c r="O19" i="1"/>
  <c r="P19" i="1" s="1"/>
  <c r="O20" i="1"/>
  <c r="T20" i="1" s="1"/>
  <c r="O21" i="1"/>
  <c r="P21" i="1" s="1"/>
  <c r="O22" i="1"/>
  <c r="T22" i="1" s="1"/>
  <c r="O23" i="1"/>
  <c r="O24" i="1"/>
  <c r="T24" i="1" s="1"/>
  <c r="O25" i="1"/>
  <c r="T25" i="1" s="1"/>
  <c r="O26" i="1"/>
  <c r="P26" i="1" s="1"/>
  <c r="O27" i="1"/>
  <c r="T27" i="1" s="1"/>
  <c r="O28" i="1"/>
  <c r="O29" i="1"/>
  <c r="T29" i="1" s="1"/>
  <c r="O30" i="1"/>
  <c r="P30" i="1" s="1"/>
  <c r="O31" i="1"/>
  <c r="T31" i="1" s="1"/>
  <c r="O32" i="1"/>
  <c r="P32" i="1" s="1"/>
  <c r="O33" i="1"/>
  <c r="T33" i="1" s="1"/>
  <c r="O34" i="1"/>
  <c r="T34" i="1" s="1"/>
  <c r="O35" i="1"/>
  <c r="P35" i="1" s="1"/>
  <c r="O36" i="1"/>
  <c r="O37" i="1"/>
  <c r="P37" i="1" s="1"/>
  <c r="O38" i="1"/>
  <c r="T38" i="1" s="1"/>
  <c r="O39" i="1"/>
  <c r="T39" i="1" s="1"/>
  <c r="O40" i="1"/>
  <c r="P40" i="1" s="1"/>
  <c r="O41" i="1"/>
  <c r="O42" i="1"/>
  <c r="T42" i="1" s="1"/>
  <c r="O43" i="1"/>
  <c r="O44" i="1"/>
  <c r="T44" i="1" s="1"/>
  <c r="O45" i="1"/>
  <c r="T45" i="1" s="1"/>
  <c r="O46" i="1"/>
  <c r="P46" i="1" s="1"/>
  <c r="Q46" i="1" s="1"/>
  <c r="O47" i="1"/>
  <c r="O48" i="1"/>
  <c r="T48" i="1" s="1"/>
  <c r="O49" i="1"/>
  <c r="T49" i="1" s="1"/>
  <c r="O50" i="1"/>
  <c r="P50" i="1" s="1"/>
  <c r="O51" i="1"/>
  <c r="T51" i="1" s="1"/>
  <c r="O52" i="1"/>
  <c r="P52" i="1" s="1"/>
  <c r="O53" i="1"/>
  <c r="O54" i="1"/>
  <c r="T54" i="1" s="1"/>
  <c r="O55" i="1"/>
  <c r="P55" i="1" s="1"/>
  <c r="O56" i="1"/>
  <c r="O57" i="1"/>
  <c r="T57" i="1" s="1"/>
  <c r="O58" i="1"/>
  <c r="T58" i="1" s="1"/>
  <c r="O59" i="1"/>
  <c r="T59" i="1" s="1"/>
  <c r="O60" i="1"/>
  <c r="P60" i="1" s="1"/>
  <c r="O61" i="1"/>
  <c r="P61" i="1" s="1"/>
  <c r="O62" i="1"/>
  <c r="P62" i="1" s="1"/>
  <c r="O63" i="1"/>
  <c r="O64" i="1"/>
  <c r="O65" i="1"/>
  <c r="P65" i="1" s="1"/>
  <c r="O66" i="1"/>
  <c r="O67" i="1"/>
  <c r="T67" i="1" s="1"/>
  <c r="O68" i="1"/>
  <c r="O69" i="1"/>
  <c r="T69" i="1" s="1"/>
  <c r="O70" i="1"/>
  <c r="T70" i="1" s="1"/>
  <c r="O71" i="1"/>
  <c r="T71" i="1" s="1"/>
  <c r="O72" i="1"/>
  <c r="T72" i="1" s="1"/>
  <c r="O73" i="1"/>
  <c r="T73" i="1" s="1"/>
  <c r="O6" i="1"/>
  <c r="T6" i="1" s="1"/>
  <c r="P68" i="1" l="1"/>
  <c r="T68" i="1"/>
  <c r="P66" i="1"/>
  <c r="T66" i="1"/>
  <c r="P64" i="1"/>
  <c r="T64" i="1"/>
  <c r="T62" i="1"/>
  <c r="T60" i="1"/>
  <c r="P56" i="1"/>
  <c r="T56" i="1"/>
  <c r="T52" i="1"/>
  <c r="T50" i="1"/>
  <c r="T46" i="1"/>
  <c r="T40" i="1"/>
  <c r="P36" i="1"/>
  <c r="T36" i="1"/>
  <c r="T32" i="1"/>
  <c r="T30" i="1"/>
  <c r="P28" i="1"/>
  <c r="T28" i="1"/>
  <c r="T26" i="1"/>
  <c r="T16" i="1"/>
  <c r="P14" i="1"/>
  <c r="T14" i="1"/>
  <c r="T12" i="1"/>
  <c r="T8" i="1"/>
  <c r="Q5" i="1"/>
  <c r="T65" i="1"/>
  <c r="P63" i="1"/>
  <c r="T63" i="1"/>
  <c r="T61" i="1"/>
  <c r="T55" i="1"/>
  <c r="P53" i="1"/>
  <c r="T53" i="1"/>
  <c r="P47" i="1"/>
  <c r="T47" i="1"/>
  <c r="P43" i="1"/>
  <c r="T43" i="1"/>
  <c r="P41" i="1"/>
  <c r="T41" i="1"/>
  <c r="T37" i="1"/>
  <c r="T35" i="1"/>
  <c r="P23" i="1"/>
  <c r="T23" i="1"/>
  <c r="T21" i="1"/>
  <c r="T19" i="1"/>
  <c r="T17" i="1"/>
  <c r="P15" i="1"/>
  <c r="T15" i="1"/>
  <c r="T9" i="1"/>
  <c r="U6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W5" i="1"/>
  <c r="V5" i="1"/>
  <c r="X5" i="1"/>
  <c r="G8" i="1"/>
  <c r="Z8" i="1" s="1"/>
  <c r="G9" i="1"/>
  <c r="Z9" i="1" s="1"/>
  <c r="G18" i="1"/>
  <c r="Z18" i="1" s="1"/>
  <c r="G22" i="1"/>
  <c r="Z22" i="1" s="1"/>
  <c r="G25" i="1"/>
  <c r="Z25" i="1" s="1"/>
  <c r="G35" i="1"/>
  <c r="Z35" i="1" s="1"/>
  <c r="G37" i="1"/>
  <c r="Z37" i="1" s="1"/>
  <c r="G38" i="1"/>
  <c r="Z38" i="1" s="1"/>
  <c r="G39" i="1"/>
  <c r="Z39" i="1" s="1"/>
  <c r="G42" i="1"/>
  <c r="Z42" i="1" s="1"/>
  <c r="G44" i="1"/>
  <c r="Z44" i="1" s="1"/>
  <c r="G45" i="1"/>
  <c r="Z45" i="1" s="1"/>
  <c r="G49" i="1"/>
  <c r="Z49" i="1" s="1"/>
  <c r="G53" i="1"/>
  <c r="Z53" i="1" s="1"/>
  <c r="G55" i="1"/>
  <c r="Z55" i="1" s="1"/>
  <c r="G64" i="1"/>
  <c r="Z64" i="1" s="1"/>
  <c r="G65" i="1"/>
  <c r="Z65" i="1" s="1"/>
  <c r="G66" i="1"/>
  <c r="Z66" i="1" s="1"/>
  <c r="G67" i="1"/>
  <c r="Z67" i="1" s="1"/>
  <c r="G68" i="1"/>
  <c r="Z68" i="1" s="1"/>
  <c r="G69" i="1"/>
  <c r="Z69" i="1" s="1"/>
  <c r="H10" i="1" l="1"/>
  <c r="H11" i="1"/>
  <c r="H12" i="1"/>
  <c r="H13" i="1"/>
  <c r="H19" i="1"/>
  <c r="H20" i="1"/>
  <c r="H24" i="1"/>
  <c r="H26" i="1"/>
  <c r="H27" i="1"/>
  <c r="H31" i="1"/>
  <c r="H32" i="1"/>
  <c r="H33" i="1"/>
  <c r="H50" i="1"/>
  <c r="H52" i="1"/>
  <c r="H73" i="1"/>
  <c r="H6" i="1"/>
  <c r="H14" i="1"/>
  <c r="H15" i="1"/>
  <c r="H16" i="1"/>
  <c r="H17" i="1"/>
  <c r="H21" i="1"/>
  <c r="H23" i="1"/>
  <c r="H30" i="1"/>
  <c r="H40" i="1"/>
  <c r="H41" i="1"/>
  <c r="H43" i="1"/>
  <c r="H46" i="1"/>
  <c r="H47" i="1"/>
  <c r="H48" i="1"/>
  <c r="H51" i="1"/>
  <c r="H56" i="1"/>
  <c r="H57" i="1"/>
  <c r="H58" i="1"/>
  <c r="H59" i="1"/>
  <c r="H60" i="1"/>
  <c r="H61" i="1"/>
  <c r="H62" i="1"/>
  <c r="H63" i="1"/>
  <c r="H72" i="1"/>
  <c r="H28" i="1"/>
  <c r="H29" i="1"/>
  <c r="H7" i="1"/>
  <c r="I10" i="1"/>
  <c r="I19" i="1"/>
  <c r="I26" i="1"/>
  <c r="I32" i="1"/>
  <c r="I30" i="1"/>
  <c r="I46" i="1"/>
  <c r="I47" i="1"/>
  <c r="I61" i="1"/>
  <c r="I63" i="1"/>
  <c r="I28" i="1"/>
  <c r="I29" i="1"/>
  <c r="G7" i="1" l="1"/>
  <c r="Z7" i="1" s="1"/>
  <c r="G29" i="1"/>
  <c r="Z29" i="1" s="1"/>
  <c r="G63" i="1"/>
  <c r="Z63" i="1" s="1"/>
  <c r="G61" i="1"/>
  <c r="Z61" i="1" s="1"/>
  <c r="G59" i="1"/>
  <c r="Z59" i="1" s="1"/>
  <c r="G57" i="1"/>
  <c r="Z57" i="1" s="1"/>
  <c r="G47" i="1"/>
  <c r="Z47" i="1" s="1"/>
  <c r="G43" i="1"/>
  <c r="Z43" i="1" s="1"/>
  <c r="G23" i="1"/>
  <c r="Z23" i="1" s="1"/>
  <c r="G21" i="1"/>
  <c r="Z21" i="1" s="1"/>
  <c r="G16" i="1"/>
  <c r="Z16" i="1" s="1"/>
  <c r="G14" i="1"/>
  <c r="Z14" i="1" s="1"/>
  <c r="G50" i="1"/>
  <c r="Z50" i="1" s="1"/>
  <c r="G32" i="1"/>
  <c r="Z32" i="1" s="1"/>
  <c r="G27" i="1"/>
  <c r="Z27" i="1" s="1"/>
  <c r="G24" i="1"/>
  <c r="Z24" i="1" s="1"/>
  <c r="G19" i="1"/>
  <c r="Z19" i="1" s="1"/>
  <c r="G12" i="1"/>
  <c r="Z12" i="1" s="1"/>
  <c r="G10" i="1"/>
  <c r="Z10" i="1" s="1"/>
  <c r="G28" i="1"/>
  <c r="Z28" i="1" s="1"/>
  <c r="G62" i="1"/>
  <c r="Z62" i="1" s="1"/>
  <c r="G60" i="1"/>
  <c r="Z60" i="1" s="1"/>
  <c r="G58" i="1"/>
  <c r="Z58" i="1" s="1"/>
  <c r="G56" i="1"/>
  <c r="Z56" i="1" s="1"/>
  <c r="G51" i="1"/>
  <c r="Z51" i="1" s="1"/>
  <c r="G48" i="1"/>
  <c r="Z48" i="1" s="1"/>
  <c r="G46" i="1"/>
  <c r="Z46" i="1" s="1"/>
  <c r="G41" i="1"/>
  <c r="Z41" i="1" s="1"/>
  <c r="G40" i="1"/>
  <c r="Z40" i="1" s="1"/>
  <c r="G30" i="1"/>
  <c r="Z30" i="1" s="1"/>
  <c r="G17" i="1"/>
  <c r="Z17" i="1" s="1"/>
  <c r="G15" i="1"/>
  <c r="Z15" i="1" s="1"/>
  <c r="G6" i="1"/>
  <c r="Z6" i="1" s="1"/>
  <c r="G52" i="1"/>
  <c r="Z52" i="1" s="1"/>
  <c r="G33" i="1"/>
  <c r="Z33" i="1" s="1"/>
  <c r="G31" i="1"/>
  <c r="Z31" i="1" s="1"/>
  <c r="G26" i="1"/>
  <c r="Z26" i="1" s="1"/>
  <c r="G20" i="1"/>
  <c r="Z20" i="1" s="1"/>
  <c r="G13" i="1"/>
  <c r="Z13" i="1" s="1"/>
  <c r="G11" i="1"/>
  <c r="Z11" i="1" s="1"/>
  <c r="K73" i="1" l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R5" i="1"/>
  <c r="P5" i="1"/>
  <c r="O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<sst xmlns="http://schemas.openxmlformats.org/spreadsheetml/2006/main" count="182" uniqueCount="109">
  <si>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</si>
  <si>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</si>
  <si>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</si>
  <si>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</si>
  <si>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</si>
  <si>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</si>
  <si>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</si>
  <si>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</si>
  <si>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</si>
  <si>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</si>
  <si>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</si>
  <si>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</si>
  <si>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</si>
  <si>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</si>
  <si>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</si>
  <si>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</si>
  <si>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</si>
  <si>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</si>
  <si>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</si>
  <si>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комментарии</t>
  </si>
  <si>
    <t>вес</t>
  </si>
  <si>
    <t>13,02,</t>
  </si>
  <si>
    <t>3215 ВЕТЧ.МЯСНАЯ Папа может п/о 0.4кг 8шт.    ОСТАНКИНО</t>
  </si>
  <si>
    <t>шт</t>
  </si>
  <si>
    <t>3287 САЛЯМИ ИТАЛЬЯНСКАЯ с/к в/у ОСТАНКИНО</t>
  </si>
  <si>
    <t>кг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</si>
  <si>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</si>
  <si>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</si>
  <si>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</si>
  <si>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</si>
  <si>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</si>
  <si>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</si>
  <si>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</si>
  <si>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</si>
  <si>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</si>
  <si>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</si>
  <si>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5336 ОСОБАЯ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</si>
  <si>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</si>
  <si>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</si>
  <si>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</si>
  <si>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</si>
  <si>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</si>
  <si>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</si>
  <si>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</si>
  <si>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</si>
  <si>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5965 С ИНДЕЙКОЙ Папа может сар б/о мгс 1*3  ОСТАНКИНО</t>
  </si>
  <si>
    <t>5997 ОСОБАЯ Коровино вар п/о  ОСТАНКИНО</t>
  </si>
  <si>
    <t>6026 ВЕТЧ.ОСОБАЯ Коровино п/о 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</si>
  <si>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</si>
  <si>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</si>
  <si>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</si>
  <si>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</si>
  <si>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</si>
  <si>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</si>
  <si>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6217 ШПИКАЧКИ ДОМАШНИЕ СН п/о мгс 0,4кг 8 шт.  ОСТАНКИНО</t>
  </si>
  <si>
    <t>6220 ГОВЯЖЬЯ папа может вар п/о  Останкино</t>
  </si>
  <si>
    <t>6225 ИМПЕРСКАЯ И БАЛЫКОВАЯ в/к с/н мгс 1/90  Останкино</t>
  </si>
  <si>
    <t>6228 МЯСНОЕ АССОРТИ к/з с/н мгс 1/90 10шт  Останкино</t>
  </si>
  <si>
    <t>6236 СЛИВОЧНЫЕ ПМ сос п/о мгс 0,45кг 10шт  ОСТАНКИНО</t>
  </si>
  <si>
    <t>6281 СВИНИНА ДЕЛИКАТ. к/в мл/к в/у 0.3кг 45с  ОСТАНКИНО</t>
  </si>
  <si>
    <t>6287 МОЛОЧНЫЕ ОРИГИН.СН сос ц/о мгс 1*6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</si>
  <si>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</si>
  <si>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</si>
  <si>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</si>
  <si>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</si>
  <si>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</si>
  <si>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</si>
  <si>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6475 Сосиски Папа может 400г С сыром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</si>
  <si>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</si>
  <si>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</si>
  <si>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</si>
  <si>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6602 БАВАРСКИЕ ПМ сос ц/о мгс 0,35кг 8шт  Останкино</t>
  </si>
  <si>
    <t>6624 ФИЛЕЙНАЯ Папа может вар п/о 0,45кг 8шт.  Останкино</t>
  </si>
  <si>
    <t>6656 ГОВЯЖЬИ СН сос п/о мгс 2*2  ОСТАНКИНО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</si>
  <si>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</si>
  <si>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</si>
  <si>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</si>
  <si>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</si>
  <si>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</si>
  <si>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</si>
  <si>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</si>
  <si>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</si>
  <si>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</si>
  <si>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</si>
  <si>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</si>
  <si>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</si>
  <si>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</si>
  <si>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6756 ВЕТЧ.ЛЮБИТЕЛЬСКАЯ п/о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</si>
  <si>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</si>
  <si>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</si>
  <si>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</si>
  <si>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</si>
  <si>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ср</t>
  </si>
  <si>
    <t>новинка</t>
  </si>
  <si>
    <t>06,02,</t>
  </si>
  <si>
    <t>24,01,</t>
  </si>
  <si>
    <t>16,01,</t>
  </si>
  <si>
    <t>Не в матрице</t>
  </si>
  <si>
    <t>заказ в пути</t>
  </si>
  <si>
    <t>10,02,</t>
  </si>
  <si>
    <t>Акция</t>
  </si>
  <si>
    <t>5337 ОСОБАЯ СО ШПИКОМ вар п/о</t>
  </si>
  <si>
    <t>5336 ОСОБАЯ вар п/о</t>
  </si>
  <si>
    <t>6586 - новый артикул Мраморная Балыковая</t>
  </si>
  <si>
    <t>5819 МЯСНЫЕ Папа может сос п/о в/у 0.4кг_45с</t>
  </si>
  <si>
    <t>заказ</t>
  </si>
  <si>
    <t>17,02,</t>
  </si>
  <si>
    <t>СКЮ взята на пробу!!!</t>
  </si>
  <si>
    <t>хорошо продается 120это на два дня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</si>
</sst>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8"/>
      <name val="Calibri"/>
      <family val="2"/>
      <scheme val="minor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5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1" xfId="1" applyNumberFormat="1" applyFill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&#1056;&#1072;&#1089;&#1095;&#1077;&#1090;%20&#1054;&#1089;&#1090;&#1072;&#1085;&#1082;&#1080;&#1085;&#1086;%20&#1041;&#1077;&#1088;&#1076;&#1103;&#1085;&#1089;&#1082;%2006.02%20%20%20&#1082;&#1086;&#1088;.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E2" t="str">
            <v>30 по 06</v>
          </cell>
          <cell r="J2" t="str">
            <v>30 по 06</v>
          </cell>
          <cell r="K2" t="str">
            <v>30 по 06</v>
          </cell>
          <cell r="L2">
            <v>45315</v>
          </cell>
          <cell r="M2">
            <v>45321</v>
          </cell>
          <cell r="N2" t="str">
            <v>30 по 06</v>
          </cell>
        </row>
        <row r="3">
          <cell r="A3" t="str">
            <v>Склад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Метка</v>
          </cell>
          <cell r="H3" t="str">
            <v>Кратность</v>
          </cell>
          <cell r="I3" t="str">
            <v>Сроки</v>
          </cell>
          <cell r="J3" t="str">
            <v>Заявки</v>
          </cell>
          <cell r="K3" t="str">
            <v>Разница</v>
          </cell>
          <cell r="L3" t="str">
            <v>Заказ  в Пути</v>
          </cell>
          <cell r="M3" t="str">
            <v>Основной заказ</v>
          </cell>
          <cell r="N3" t="str">
            <v>Ср-пр в день</v>
          </cell>
          <cell r="O3" t="str">
            <v>Остаток на кол-во дней</v>
          </cell>
          <cell r="P3" t="str">
            <v>Остаток Факт</v>
          </cell>
          <cell r="Q3" t="str">
            <v>Средние прод. На 24.01</v>
          </cell>
          <cell r="R3" t="str">
            <v>Средние прод. На 16.01</v>
          </cell>
        </row>
        <row r="4">
          <cell r="A4" t="str">
            <v>Номенклатура</v>
          </cell>
          <cell r="B4" t="str">
            <v>Количество</v>
          </cell>
        </row>
        <row r="5">
          <cell r="B5" t="str">
            <v>Ед. изм.</v>
          </cell>
        </row>
        <row r="6">
          <cell r="A6" t="str">
            <v>Склад БЕРДЯНСК</v>
          </cell>
        </row>
        <row r="7">
          <cell r="A7" t="str">
            <v>Останкино ООО</v>
          </cell>
          <cell r="E7" t="e">
            <v>#N/A</v>
          </cell>
          <cell r="F7" t="e">
            <v>#N/A</v>
          </cell>
          <cell r="J7" t="e">
            <v>#N/A</v>
          </cell>
          <cell r="K7" t="e">
            <v>#N/A</v>
          </cell>
          <cell r="L7">
            <v>10550</v>
          </cell>
          <cell r="M7">
            <v>9520</v>
          </cell>
          <cell r="N7" t="e">
            <v>#N/A</v>
          </cell>
          <cell r="Q7">
            <v>1857.9492</v>
          </cell>
          <cell r="R7" t="e">
            <v>#N/A</v>
          </cell>
        </row>
        <row r="8">
          <cell r="A8" t="str">
            <v>3287 САЛЯМИ ИТАЛЬЯНСКАЯ с/к в/у ОСТАНКИНО</v>
          </cell>
          <cell r="B8" t="str">
            <v>кг</v>
          </cell>
          <cell r="C8">
            <v>47.384999999999998</v>
          </cell>
          <cell r="D8">
            <v>40.808</v>
          </cell>
          <cell r="E8">
            <v>38.293999999999997</v>
          </cell>
          <cell r="F8">
            <v>49.899000000000001</v>
          </cell>
          <cell r="G8" t="str">
            <v>н</v>
          </cell>
          <cell r="H8">
            <v>1</v>
          </cell>
          <cell r="I8">
            <v>120</v>
          </cell>
          <cell r="J8">
            <v>38.515000000000001</v>
          </cell>
          <cell r="K8">
            <v>-0.22100000000000364</v>
          </cell>
          <cell r="L8">
            <v>40</v>
          </cell>
          <cell r="N8">
            <v>7.6587999999999994</v>
          </cell>
          <cell r="O8">
            <v>11.738000731185043</v>
          </cell>
          <cell r="P8">
            <v>6.5152504308769004</v>
          </cell>
          <cell r="Q8">
            <v>7.9366000000000003</v>
          </cell>
          <cell r="R8">
            <v>7.6587999999999994</v>
          </cell>
        </row>
        <row r="9">
          <cell r="A9" t="str">
            <v>5544 Сервелат Финский в/к в/у_45с НОВАЯ ОСТАНКИНО</v>
          </cell>
          <cell r="B9" t="str">
            <v>кг</v>
          </cell>
          <cell r="C9">
            <v>103.395</v>
          </cell>
          <cell r="D9">
            <v>346.334</v>
          </cell>
          <cell r="E9">
            <v>156.547</v>
          </cell>
          <cell r="F9">
            <v>291.48899999999998</v>
          </cell>
          <cell r="G9" t="str">
            <v>акция</v>
          </cell>
          <cell r="H9">
            <v>1</v>
          </cell>
          <cell r="I9">
            <v>45</v>
          </cell>
          <cell r="J9">
            <v>154.76599999999999</v>
          </cell>
          <cell r="K9">
            <v>1.7810000000000059</v>
          </cell>
          <cell r="L9">
            <v>350</v>
          </cell>
          <cell r="M9">
            <v>150</v>
          </cell>
          <cell r="N9">
            <v>48</v>
          </cell>
          <cell r="O9">
            <v>16.489354166666669</v>
          </cell>
          <cell r="P9">
            <v>6.0726874999999998</v>
          </cell>
          <cell r="Q9">
            <v>47.7014</v>
          </cell>
          <cell r="R9">
            <v>31.3094</v>
          </cell>
        </row>
        <row r="10">
          <cell r="A10" t="str">
            <v>3297 СЫТНЫЕ Папа может сар б/о мгс 1*3_СНГ  Останкино</v>
          </cell>
          <cell r="B10" t="str">
            <v>кг</v>
          </cell>
          <cell r="C10">
            <v>33.96</v>
          </cell>
          <cell r="D10">
            <v>321.58600000000001</v>
          </cell>
          <cell r="E10">
            <v>113.158</v>
          </cell>
          <cell r="F10">
            <v>242.38800000000001</v>
          </cell>
          <cell r="G10" t="str">
            <v>Новый код</v>
          </cell>
          <cell r="H10">
            <v>1</v>
          </cell>
          <cell r="I10">
            <v>45</v>
          </cell>
          <cell r="J10">
            <v>105.858</v>
          </cell>
          <cell r="K10">
            <v>7.2999999999999972</v>
          </cell>
          <cell r="L10">
            <v>320</v>
          </cell>
          <cell r="N10">
            <v>40</v>
          </cell>
          <cell r="O10">
            <v>14.059700000000001</v>
          </cell>
          <cell r="P10">
            <v>6.0597000000000003</v>
          </cell>
          <cell r="Q10">
            <v>39.891000000000005</v>
          </cell>
          <cell r="R10">
            <v>22.631599999999999</v>
          </cell>
        </row>
        <row r="11">
          <cell r="A11" t="str">
            <v>3812 СОЧНЫЕ сос п/о мгс 2*2  Останкино</v>
          </cell>
          <cell r="B11" t="str">
            <v>кг</v>
          </cell>
          <cell r="C11">
            <v>78.481999999999999</v>
          </cell>
          <cell r="D11">
            <v>398.14400000000001</v>
          </cell>
          <cell r="E11">
            <v>204.57400000000001</v>
          </cell>
          <cell r="F11">
            <v>272.05200000000002</v>
          </cell>
          <cell r="G11" t="str">
            <v>Новый код</v>
          </cell>
          <cell r="H11">
            <v>1</v>
          </cell>
          <cell r="I11">
            <v>45</v>
          </cell>
          <cell r="J11">
            <v>213.99</v>
          </cell>
          <cell r="K11">
            <v>-9.4159999999999968</v>
          </cell>
          <cell r="L11">
            <v>400</v>
          </cell>
          <cell r="M11">
            <v>150</v>
          </cell>
          <cell r="N11">
            <v>60</v>
          </cell>
          <cell r="O11">
            <v>13.700866666666666</v>
          </cell>
          <cell r="P11">
            <v>4.5342000000000002</v>
          </cell>
          <cell r="Q11">
            <v>59.976599999999998</v>
          </cell>
          <cell r="R11">
            <v>40.9148</v>
          </cell>
        </row>
        <row r="12">
          <cell r="A12" t="str">
            <v>4063 МЯСНАЯ Папа может вар п/о_Л   ОСТАНКИНО</v>
          </cell>
          <cell r="B12" t="str">
            <v>кг</v>
          </cell>
          <cell r="C12">
            <v>482.52</v>
          </cell>
          <cell r="D12">
            <v>501.72899999999998</v>
          </cell>
          <cell r="E12">
            <v>498.53699999999998</v>
          </cell>
          <cell r="F12">
            <v>485.71199999999999</v>
          </cell>
          <cell r="G12" t="str">
            <v>акция</v>
          </cell>
          <cell r="H12">
            <v>1</v>
          </cell>
          <cell r="I12">
            <v>60</v>
          </cell>
          <cell r="J12">
            <v>491.75099999999998</v>
          </cell>
          <cell r="K12">
            <v>6.7860000000000014</v>
          </cell>
          <cell r="L12">
            <v>500</v>
          </cell>
          <cell r="M12">
            <v>600</v>
          </cell>
          <cell r="N12">
            <v>99.707399999999993</v>
          </cell>
          <cell r="O12">
            <v>15.903654091872822</v>
          </cell>
          <cell r="P12">
            <v>4.8713736392684996</v>
          </cell>
          <cell r="Q12">
            <v>100.8828</v>
          </cell>
          <cell r="R12">
            <v>99.707399999999993</v>
          </cell>
        </row>
        <row r="13">
          <cell r="A13" t="str">
            <v>4117 ЭКСТРА Папа может с/к в/у_Л   ОСТАНКИНО</v>
          </cell>
          <cell r="B13" t="str">
            <v>кг</v>
          </cell>
          <cell r="C13">
            <v>0</v>
          </cell>
          <cell r="D13">
            <v>53.12</v>
          </cell>
          <cell r="E13">
            <v>4.5519999999999996</v>
          </cell>
          <cell r="F13">
            <v>48.567999999999998</v>
          </cell>
          <cell r="H13">
            <v>1</v>
          </cell>
          <cell r="I13">
            <v>120</v>
          </cell>
          <cell r="J13">
            <v>4.7480000000000002</v>
          </cell>
          <cell r="K13">
            <v>-0.19600000000000062</v>
          </cell>
          <cell r="L13">
            <v>50</v>
          </cell>
          <cell r="N13">
            <v>6</v>
          </cell>
          <cell r="O13">
            <v>16.428000000000001</v>
          </cell>
          <cell r="P13">
            <v>8.0946666666666669</v>
          </cell>
          <cell r="Q13">
            <v>6.0098000000000003</v>
          </cell>
          <cell r="R13">
            <v>0.91039999999999988</v>
          </cell>
        </row>
        <row r="14">
          <cell r="A14" t="str">
            <v>4574 Мясная со шпиком Папа может вар п/о ОСТАНКИНО</v>
          </cell>
          <cell r="B14" t="str">
            <v>кг</v>
          </cell>
          <cell r="C14">
            <v>12.201000000000001</v>
          </cell>
          <cell r="D14">
            <v>220.36199999999999</v>
          </cell>
          <cell r="E14">
            <v>46.124000000000002</v>
          </cell>
          <cell r="F14">
            <v>186.43899999999999</v>
          </cell>
          <cell r="H14">
            <v>1</v>
          </cell>
          <cell r="I14">
            <v>60</v>
          </cell>
          <cell r="J14">
            <v>45.975000000000001</v>
          </cell>
          <cell r="K14">
            <v>0.14900000000000091</v>
          </cell>
          <cell r="L14">
            <v>220</v>
          </cell>
          <cell r="N14">
            <v>22</v>
          </cell>
          <cell r="O14">
            <v>18.474499999999999</v>
          </cell>
          <cell r="P14">
            <v>8.474499999999999</v>
          </cell>
          <cell r="Q14">
            <v>22.4802</v>
          </cell>
          <cell r="R14">
            <v>9.2248000000000001</v>
          </cell>
        </row>
        <row r="15">
          <cell r="A15" t="str">
            <v>4813 ФИЛЕЙНАЯ Папа может вар п/о_Л   ОСТАНКИНО</v>
          </cell>
          <cell r="B15" t="str">
            <v>кг</v>
          </cell>
          <cell r="C15">
            <v>45.261000000000003</v>
          </cell>
          <cell r="D15">
            <v>0</v>
          </cell>
          <cell r="E15">
            <v>45.261000000000003</v>
          </cell>
          <cell r="F15">
            <v>0</v>
          </cell>
          <cell r="H15">
            <v>1</v>
          </cell>
          <cell r="I15">
            <v>60</v>
          </cell>
          <cell r="J15">
            <v>43.267000000000003</v>
          </cell>
          <cell r="K15">
            <v>1.9939999999999998</v>
          </cell>
          <cell r="M15">
            <v>200</v>
          </cell>
          <cell r="N15">
            <v>16</v>
          </cell>
          <cell r="O15">
            <v>12.5</v>
          </cell>
          <cell r="P15">
            <v>0</v>
          </cell>
          <cell r="Q15">
            <v>15.967599999999999</v>
          </cell>
          <cell r="R15">
            <v>9.0522000000000009</v>
          </cell>
        </row>
        <row r="16">
          <cell r="A16" t="str">
            <v>5341 СЕРВЕЛАТ ОХОТНИЧИЙ в/к в/у  ОСТАНКИНО</v>
          </cell>
          <cell r="B16" t="str">
            <v>кг</v>
          </cell>
          <cell r="C16">
            <v>149.941</v>
          </cell>
          <cell r="D16">
            <v>257.24799999999999</v>
          </cell>
          <cell r="E16">
            <v>129.697</v>
          </cell>
          <cell r="F16">
            <v>277.49200000000002</v>
          </cell>
          <cell r="G16" t="str">
            <v>акция</v>
          </cell>
          <cell r="H16">
            <v>1</v>
          </cell>
          <cell r="I16">
            <v>45</v>
          </cell>
          <cell r="J16">
            <v>135.63900000000001</v>
          </cell>
          <cell r="K16">
            <v>-5.9420000000000073</v>
          </cell>
          <cell r="L16">
            <v>260</v>
          </cell>
          <cell r="M16">
            <v>40</v>
          </cell>
          <cell r="N16">
            <v>41</v>
          </cell>
          <cell r="O16">
            <v>14.085170731707317</v>
          </cell>
          <cell r="P16">
            <v>6.76809756097561</v>
          </cell>
          <cell r="Q16">
            <v>40.8874</v>
          </cell>
          <cell r="R16">
            <v>25.939399999999999</v>
          </cell>
        </row>
        <row r="17">
          <cell r="A17" t="str">
            <v>5452 ВЕТЧ.МЯСНАЯ Папа может п/о    ОСТАНКИНО</v>
          </cell>
          <cell r="B17" t="str">
            <v>кг</v>
          </cell>
          <cell r="C17">
            <v>6.883</v>
          </cell>
          <cell r="D17">
            <v>1.35</v>
          </cell>
          <cell r="E17">
            <v>8.2330000000000005</v>
          </cell>
          <cell r="F17">
            <v>0</v>
          </cell>
          <cell r="H17">
            <v>1</v>
          </cell>
          <cell r="I17">
            <v>60</v>
          </cell>
          <cell r="J17">
            <v>14.82</v>
          </cell>
          <cell r="K17">
            <v>-6.5869999999999997</v>
          </cell>
          <cell r="L17">
            <v>150</v>
          </cell>
          <cell r="M17">
            <v>40</v>
          </cell>
          <cell r="N17">
            <v>16</v>
          </cell>
          <cell r="O17">
            <v>11.875</v>
          </cell>
          <cell r="P17">
            <v>0</v>
          </cell>
          <cell r="Q17">
            <v>16.125999999999998</v>
          </cell>
          <cell r="R17">
            <v>1.6466000000000001</v>
          </cell>
        </row>
        <row r="18">
          <cell r="A18" t="str">
            <v>5708 ПОСОЛЬСКАЯ Папа может с/к в/у ОСТАНКИНО</v>
          </cell>
          <cell r="B18" t="str">
            <v>кг</v>
          </cell>
          <cell r="C18">
            <v>45.271000000000001</v>
          </cell>
          <cell r="D18">
            <v>0</v>
          </cell>
          <cell r="E18">
            <v>37.256999999999998</v>
          </cell>
          <cell r="F18">
            <v>8.0139999999999993</v>
          </cell>
          <cell r="H18">
            <v>1</v>
          </cell>
          <cell r="I18">
            <v>120</v>
          </cell>
          <cell r="J18">
            <v>37.198999999999998</v>
          </cell>
          <cell r="K18">
            <v>5.7999999999999829E-2</v>
          </cell>
          <cell r="M18">
            <v>100</v>
          </cell>
          <cell r="N18">
            <v>7.4513999999999996</v>
          </cell>
          <cell r="O18">
            <v>14.495799447083769</v>
          </cell>
          <cell r="P18">
            <v>1.0755025901172934</v>
          </cell>
          <cell r="Q18">
            <v>7.0822000000000003</v>
          </cell>
          <cell r="R18">
            <v>7.4513999999999996</v>
          </cell>
        </row>
        <row r="19">
          <cell r="A19" t="str">
            <v>5851 ЭКСТРА Папа может вар п/о   ОСТАНКИНО</v>
          </cell>
          <cell r="B19" t="str">
            <v>кг</v>
          </cell>
          <cell r="C19">
            <v>14.722</v>
          </cell>
          <cell r="D19">
            <v>399.57299999999998</v>
          </cell>
          <cell r="E19">
            <v>81.471999999999994</v>
          </cell>
          <cell r="F19">
            <v>332.82299999999998</v>
          </cell>
          <cell r="G19" t="str">
            <v>акция</v>
          </cell>
          <cell r="H19">
            <v>1</v>
          </cell>
          <cell r="I19">
            <v>60</v>
          </cell>
          <cell r="J19">
            <v>84.998999999999995</v>
          </cell>
          <cell r="K19">
            <v>-3.527000000000001</v>
          </cell>
          <cell r="L19">
            <v>400</v>
          </cell>
          <cell r="N19">
            <v>46</v>
          </cell>
          <cell r="O19">
            <v>15.930934782608695</v>
          </cell>
          <cell r="P19">
            <v>7.2352826086956519</v>
          </cell>
          <cell r="Q19">
            <v>46.308</v>
          </cell>
          <cell r="R19">
            <v>16.2944</v>
          </cell>
        </row>
        <row r="20">
          <cell r="A20" t="str">
            <v>5965 С ИНДЕЙКОЙ Папа может сар б/о мгс 1*3  ОСТАНКИНО</v>
          </cell>
          <cell r="B20" t="str">
            <v>кг</v>
          </cell>
          <cell r="C20" t="e">
            <v>#N/A</v>
          </cell>
          <cell r="D20" t="e">
            <v>#N/A</v>
          </cell>
          <cell r="E20">
            <v>0</v>
          </cell>
          <cell r="F20" t="e">
            <v>#N/A</v>
          </cell>
          <cell r="H20">
            <v>1</v>
          </cell>
          <cell r="I20">
            <v>45</v>
          </cell>
          <cell r="J20">
            <v>2</v>
          </cell>
          <cell r="K20">
            <v>-2</v>
          </cell>
          <cell r="N20">
            <v>0</v>
          </cell>
          <cell r="O20" t="e">
            <v>#N/A</v>
          </cell>
          <cell r="P20" t="e">
            <v>#N/A</v>
          </cell>
          <cell r="Q20">
            <v>0</v>
          </cell>
          <cell r="R20">
            <v>0</v>
          </cell>
        </row>
        <row r="21">
          <cell r="A21" t="str">
            <v>6062 МОЛОЧНЫЕ К ЗАВТРАКУ сос п/о мгс 2*2   ОСТАНКИНО</v>
          </cell>
          <cell r="B21" t="str">
            <v>кг</v>
          </cell>
          <cell r="C21">
            <v>62.296999999999997</v>
          </cell>
          <cell r="D21">
            <v>49.646999999999998</v>
          </cell>
          <cell r="E21">
            <v>111.944</v>
          </cell>
          <cell r="F21">
            <v>0</v>
          </cell>
          <cell r="H21">
            <v>1</v>
          </cell>
          <cell r="I21">
            <v>45</v>
          </cell>
          <cell r="J21">
            <v>102.831</v>
          </cell>
          <cell r="K21">
            <v>9.1129999999999995</v>
          </cell>
          <cell r="L21">
            <v>50</v>
          </cell>
          <cell r="M21">
            <v>250</v>
          </cell>
          <cell r="N21">
            <v>22.3888</v>
          </cell>
          <cell r="O21">
            <v>13.399556921317801</v>
          </cell>
          <cell r="P21">
            <v>0</v>
          </cell>
          <cell r="Q21">
            <v>21.468799999999998</v>
          </cell>
          <cell r="R21">
            <v>22.3888</v>
          </cell>
        </row>
        <row r="22">
          <cell r="A22" t="str">
            <v>6113 СОЧНЫЕ сос п/о мгс 1*6_Ашан  ОСТАНКИНО</v>
          </cell>
          <cell r="B22" t="str">
            <v>кг</v>
          </cell>
          <cell r="C22">
            <v>0</v>
          </cell>
          <cell r="D22">
            <v>362.09300000000002</v>
          </cell>
          <cell r="E22">
            <v>60.488999999999997</v>
          </cell>
          <cell r="F22">
            <v>300.61399999999998</v>
          </cell>
          <cell r="G22" t="str">
            <v>акция</v>
          </cell>
          <cell r="H22">
            <v>1</v>
          </cell>
          <cell r="I22">
            <v>45</v>
          </cell>
          <cell r="J22">
            <v>57.920999999999999</v>
          </cell>
          <cell r="K22">
            <v>2.5679999999999978</v>
          </cell>
          <cell r="L22">
            <v>350</v>
          </cell>
          <cell r="N22">
            <v>40</v>
          </cell>
          <cell r="O22">
            <v>16.265350000000002</v>
          </cell>
          <cell r="P22">
            <v>7.5153499999999998</v>
          </cell>
          <cell r="Q22">
            <v>40.053399999999996</v>
          </cell>
          <cell r="R22">
            <v>12.097799999999999</v>
          </cell>
        </row>
        <row r="23">
          <cell r="A23" t="str">
            <v>6123 МОЛОЧНЫЕ КЛАССИЧЕСКИЕ ПМ сос п/о мгс 2*4   ОСТАНКИНО</v>
          </cell>
          <cell r="B23" t="str">
            <v>кг</v>
          </cell>
          <cell r="C23">
            <v>72.006</v>
          </cell>
          <cell r="D23">
            <v>200.792</v>
          </cell>
          <cell r="E23">
            <v>220.649</v>
          </cell>
          <cell r="F23">
            <v>52.149000000000001</v>
          </cell>
          <cell r="H23">
            <v>1</v>
          </cell>
          <cell r="I23">
            <v>45</v>
          </cell>
          <cell r="J23">
            <v>222.01599999999999</v>
          </cell>
          <cell r="K23">
            <v>-1.3669999999999902</v>
          </cell>
          <cell r="L23">
            <v>200</v>
          </cell>
          <cell r="M23">
            <v>350</v>
          </cell>
          <cell r="N23">
            <v>41</v>
          </cell>
          <cell r="O23">
            <v>14.686560975609757</v>
          </cell>
          <cell r="P23">
            <v>1.2719268292682928</v>
          </cell>
          <cell r="Q23">
            <v>40.6248</v>
          </cell>
          <cell r="R23">
            <v>44.129800000000003</v>
          </cell>
        </row>
        <row r="24">
          <cell r="A24" t="str">
            <v>6159 ВРЕМЯ ОЛИВЬЕ Папа может вар п/о  Останкино</v>
          </cell>
          <cell r="B24" t="str">
            <v>кг</v>
          </cell>
          <cell r="C24">
            <v>61.965000000000003</v>
          </cell>
          <cell r="D24">
            <v>301.29599999999999</v>
          </cell>
          <cell r="E24">
            <v>127.902</v>
          </cell>
          <cell r="F24">
            <v>235.35900000000001</v>
          </cell>
          <cell r="H24">
            <v>1</v>
          </cell>
          <cell r="I24">
            <v>60</v>
          </cell>
          <cell r="J24">
            <v>146.93199999999999</v>
          </cell>
          <cell r="K24">
            <v>-19.029999999999987</v>
          </cell>
          <cell r="L24">
            <v>300</v>
          </cell>
          <cell r="N24">
            <v>41</v>
          </cell>
          <cell r="O24">
            <v>13.057536585365854</v>
          </cell>
          <cell r="P24">
            <v>5.7404634146341467</v>
          </cell>
          <cell r="Q24">
            <v>41.470199999999998</v>
          </cell>
          <cell r="R24">
            <v>25.580400000000001</v>
          </cell>
        </row>
        <row r="25">
          <cell r="A25" t="str">
            <v>6220 ГОВЯЖЬЯ папа может вар п/о  Останкино</v>
          </cell>
          <cell r="B25" t="str">
            <v>кг</v>
          </cell>
          <cell r="C25">
            <v>0.25700000000000001</v>
          </cell>
          <cell r="D25">
            <v>251.51900000000001</v>
          </cell>
          <cell r="E25">
            <v>49.45</v>
          </cell>
          <cell r="F25">
            <v>202.32599999999999</v>
          </cell>
          <cell r="H25">
            <v>1</v>
          </cell>
          <cell r="I25">
            <v>60</v>
          </cell>
          <cell r="J25">
            <v>48.786000000000001</v>
          </cell>
          <cell r="K25">
            <v>0.66400000000000148</v>
          </cell>
          <cell r="L25">
            <v>250</v>
          </cell>
          <cell r="N25">
            <v>32</v>
          </cell>
          <cell r="O25">
            <v>14.135187500000001</v>
          </cell>
          <cell r="P25">
            <v>6.3226874999999998</v>
          </cell>
          <cell r="Q25">
            <v>32.115400000000001</v>
          </cell>
          <cell r="R25">
            <v>9.89</v>
          </cell>
        </row>
        <row r="26">
          <cell r="A26" t="str">
            <v>6287 МОЛОЧНЫЕ ОРИГИН.СН сос ц/о мгс 1*6  Останкино</v>
          </cell>
          <cell r="B26" t="str">
            <v>кг</v>
          </cell>
          <cell r="C26">
            <v>38.707999999999998</v>
          </cell>
          <cell r="D26">
            <v>0.99</v>
          </cell>
          <cell r="E26">
            <v>39.698</v>
          </cell>
          <cell r="F26">
            <v>0</v>
          </cell>
          <cell r="H26">
            <v>1</v>
          </cell>
          <cell r="I26">
            <v>45</v>
          </cell>
          <cell r="J26">
            <v>40.685000000000002</v>
          </cell>
          <cell r="K26">
            <v>-0.98700000000000188</v>
          </cell>
          <cell r="M26">
            <v>100</v>
          </cell>
          <cell r="N26">
            <v>7.9396000000000004</v>
          </cell>
          <cell r="O26">
            <v>12.595092951785983</v>
          </cell>
          <cell r="P26">
            <v>0</v>
          </cell>
          <cell r="Q26">
            <v>8.5846</v>
          </cell>
          <cell r="R26">
            <v>7.9396000000000004</v>
          </cell>
        </row>
        <row r="27">
          <cell r="A27" t="str">
            <v>6303 Мясные Папа может сос п/о мгс 1,5*3  Останкино</v>
          </cell>
          <cell r="B27" t="str">
            <v>кг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H27">
            <v>1</v>
          </cell>
          <cell r="I27">
            <v>45</v>
          </cell>
          <cell r="J27" t="e">
            <v>#N/A</v>
          </cell>
          <cell r="K27" t="e">
            <v>#N/A</v>
          </cell>
          <cell r="M27">
            <v>80</v>
          </cell>
          <cell r="N27" t="e">
            <v>#N/A</v>
          </cell>
          <cell r="O27" t="e">
            <v>#N/A</v>
          </cell>
          <cell r="P27" t="e">
            <v>#N/A</v>
          </cell>
          <cell r="Q27">
            <v>0</v>
          </cell>
          <cell r="R27" t="e">
            <v>#N/A</v>
          </cell>
        </row>
        <row r="28">
          <cell r="A28" t="str">
            <v>6308 С ИНДЕЙКОЙ ПМ сар б/о мгс 1*3_СНГ  Останкино</v>
          </cell>
          <cell r="B28" t="str">
            <v>кг</v>
          </cell>
          <cell r="C28">
            <v>2.9489999999999998</v>
          </cell>
          <cell r="D28">
            <v>0</v>
          </cell>
          <cell r="E28">
            <v>2.9489999999999998</v>
          </cell>
          <cell r="F28">
            <v>0</v>
          </cell>
          <cell r="H28">
            <v>1</v>
          </cell>
          <cell r="I28">
            <v>45</v>
          </cell>
          <cell r="J28">
            <v>3.9489999999999998</v>
          </cell>
          <cell r="K28">
            <v>-1</v>
          </cell>
          <cell r="M28">
            <v>80</v>
          </cell>
          <cell r="N28">
            <v>0.58979999999999999</v>
          </cell>
          <cell r="O28">
            <v>135.63919972872159</v>
          </cell>
          <cell r="P28">
            <v>0</v>
          </cell>
          <cell r="Q28">
            <v>0</v>
          </cell>
          <cell r="R28">
            <v>0.58979999999999999</v>
          </cell>
        </row>
        <row r="29">
          <cell r="A29" t="str">
            <v>6527 ШПИКАЧКИ СОЧНЫЕ ПМ сар б/о мгс 1*3 45с ОСТАНКИНО</v>
          </cell>
          <cell r="B29" t="str">
            <v>кг</v>
          </cell>
          <cell r="C29">
            <v>56.180999999999997</v>
          </cell>
          <cell r="D29">
            <v>290.31900000000002</v>
          </cell>
          <cell r="E29">
            <v>134.512</v>
          </cell>
          <cell r="F29">
            <v>211.988</v>
          </cell>
          <cell r="H29">
            <v>1</v>
          </cell>
          <cell r="I29">
            <v>45</v>
          </cell>
          <cell r="J29">
            <v>140.62</v>
          </cell>
          <cell r="K29">
            <v>-6.1080000000000041</v>
          </cell>
          <cell r="L29">
            <v>300</v>
          </cell>
          <cell r="M29">
            <v>70</v>
          </cell>
          <cell r="N29">
            <v>41</v>
          </cell>
          <cell r="O29">
            <v>14.194829268292684</v>
          </cell>
          <cell r="P29">
            <v>5.1704390243902436</v>
          </cell>
          <cell r="Q29">
            <v>41.255200000000002</v>
          </cell>
          <cell r="R29">
            <v>26.9024</v>
          </cell>
        </row>
        <row r="30">
          <cell r="A30" t="str">
            <v>6563 СЛИВОЧНЫЕ СН сос п/о мгс 1*6  ОСТАНКИНО</v>
          </cell>
          <cell r="B30" t="str">
            <v>кг</v>
          </cell>
          <cell r="C30">
            <v>0</v>
          </cell>
          <cell r="D30">
            <v>57.447000000000003</v>
          </cell>
          <cell r="E30">
            <v>13.875</v>
          </cell>
          <cell r="F30">
            <v>43.572000000000003</v>
          </cell>
          <cell r="H30">
            <v>1</v>
          </cell>
          <cell r="I30">
            <v>45</v>
          </cell>
          <cell r="J30">
            <v>13.875</v>
          </cell>
          <cell r="K30">
            <v>0</v>
          </cell>
          <cell r="L30">
            <v>60</v>
          </cell>
          <cell r="N30">
            <v>7</v>
          </cell>
          <cell r="O30">
            <v>14.796000000000001</v>
          </cell>
          <cell r="P30">
            <v>6.2245714285714291</v>
          </cell>
          <cell r="Q30">
            <v>6.8450000000000006</v>
          </cell>
          <cell r="R30">
            <v>2.7749999999999999</v>
          </cell>
        </row>
        <row r="31">
          <cell r="A31" t="str">
            <v>6656 ГОВЯЖЬИ СН сос п/о мгс 2*2  ОСТАНКИНО</v>
          </cell>
          <cell r="B31" t="str">
            <v>кг</v>
          </cell>
          <cell r="C31">
            <v>69.552999999999997</v>
          </cell>
          <cell r="D31">
            <v>82.040999999999997</v>
          </cell>
          <cell r="E31">
            <v>126.964</v>
          </cell>
          <cell r="F31">
            <v>24.63</v>
          </cell>
          <cell r="H31">
            <v>1</v>
          </cell>
          <cell r="I31">
            <v>45</v>
          </cell>
          <cell r="J31">
            <v>126.744</v>
          </cell>
          <cell r="K31">
            <v>0.21999999999999886</v>
          </cell>
          <cell r="L31">
            <v>80</v>
          </cell>
          <cell r="M31">
            <v>230</v>
          </cell>
          <cell r="N31">
            <v>25.392800000000001</v>
          </cell>
          <cell r="O31">
            <v>13.178144985980277</v>
          </cell>
          <cell r="P31">
            <v>0.96995998865820221</v>
          </cell>
          <cell r="Q31">
            <v>23.814399999999999</v>
          </cell>
          <cell r="R31">
            <v>25.392800000000001</v>
          </cell>
        </row>
        <row r="32">
          <cell r="A32" t="str">
            <v>6756 ВЕТЧ.ЛЮБИТЕЛЬСКАЯ п/о  Останкино</v>
          </cell>
          <cell r="B32" t="str">
            <v>кг</v>
          </cell>
          <cell r="C32">
            <v>403.26499999999999</v>
          </cell>
          <cell r="D32">
            <v>304.79599999999999</v>
          </cell>
          <cell r="E32">
            <v>168.38499999999999</v>
          </cell>
          <cell r="F32">
            <v>538.32600000000002</v>
          </cell>
          <cell r="H32">
            <v>1</v>
          </cell>
          <cell r="I32">
            <v>60</v>
          </cell>
          <cell r="J32">
            <v>168.285</v>
          </cell>
          <cell r="K32">
            <v>9.9999999999994316E-2</v>
          </cell>
          <cell r="N32">
            <v>33.677</v>
          </cell>
          <cell r="O32">
            <v>15.984974908691392</v>
          </cell>
          <cell r="Q32">
            <v>32.2624</v>
          </cell>
        </row>
        <row r="33">
          <cell r="A33" t="str">
            <v>БОНУС_6088 СОЧНЫЕ сос п/о мгс 1*6 ОСТАНКИНО</v>
          </cell>
          <cell r="B33" t="str">
            <v>кг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H33">
            <v>1</v>
          </cell>
          <cell r="I33">
            <v>45</v>
          </cell>
          <cell r="J33" t="e">
            <v>#N/A</v>
          </cell>
          <cell r="K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>
            <v>9.9813999999999989</v>
          </cell>
          <cell r="R33" t="e">
            <v>#N/A</v>
          </cell>
        </row>
        <row r="34">
          <cell r="A34" t="str">
            <v>3215 ВЕТЧ.МЯСНАЯ Папа может п/о 0.4кг 8шт.    ОСТАНКИНО</v>
          </cell>
          <cell r="B34" t="str">
            <v>шт</v>
          </cell>
          <cell r="C34">
            <v>253</v>
          </cell>
          <cell r="D34">
            <v>0</v>
          </cell>
          <cell r="E34">
            <v>252</v>
          </cell>
          <cell r="F34">
            <v>0</v>
          </cell>
          <cell r="H34">
            <v>0.4</v>
          </cell>
          <cell r="I34">
            <v>60</v>
          </cell>
          <cell r="J34">
            <v>251</v>
          </cell>
          <cell r="K34">
            <v>1</v>
          </cell>
          <cell r="M34">
            <v>500</v>
          </cell>
          <cell r="N34">
            <v>50.4</v>
          </cell>
          <cell r="O34">
            <v>9.9206349206349209</v>
          </cell>
          <cell r="P34">
            <v>0</v>
          </cell>
          <cell r="Q34">
            <v>24</v>
          </cell>
          <cell r="R34">
            <v>50.4</v>
          </cell>
        </row>
        <row r="35">
          <cell r="A35" t="str">
            <v>4023 ЮБИЛЕЙНАЯ с/к в/у 1/250 8шт.    ОСТАНКИНО</v>
          </cell>
          <cell r="B35" t="str">
            <v>шт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str">
            <v>Не в матрице</v>
          </cell>
          <cell r="H35">
            <v>0</v>
          </cell>
          <cell r="I35">
            <v>120</v>
          </cell>
          <cell r="J35" t="e">
            <v>#N/A</v>
          </cell>
          <cell r="K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>
            <v>0</v>
          </cell>
          <cell r="R35" t="e">
            <v>#N/A</v>
          </cell>
        </row>
        <row r="36">
          <cell r="A36" t="str">
            <v>4993 САЛЯМИ ИТАЛЬЯНСКАЯ с/к в/у 1/250*8_120c ОСТАНКИНО</v>
          </cell>
          <cell r="B36" t="str">
            <v>шт</v>
          </cell>
          <cell r="C36">
            <v>27</v>
          </cell>
          <cell r="D36">
            <v>352</v>
          </cell>
          <cell r="E36">
            <v>147</v>
          </cell>
          <cell r="F36">
            <v>230</v>
          </cell>
          <cell r="H36">
            <v>0.25</v>
          </cell>
          <cell r="I36">
            <v>120</v>
          </cell>
          <cell r="J36">
            <v>148</v>
          </cell>
          <cell r="K36">
            <v>-1</v>
          </cell>
          <cell r="L36">
            <v>350</v>
          </cell>
          <cell r="M36">
            <v>100</v>
          </cell>
          <cell r="N36">
            <v>52</v>
          </cell>
          <cell r="O36">
            <v>13.076923076923077</v>
          </cell>
          <cell r="P36">
            <v>4.4230769230769234</v>
          </cell>
          <cell r="Q36">
            <v>52.2</v>
          </cell>
          <cell r="R36">
            <v>29.4</v>
          </cell>
        </row>
        <row r="37">
          <cell r="A37" t="str">
            <v>5015 БУРГУНДИЯ с/к в/у 1/250 ОСТАНКИНО</v>
          </cell>
          <cell r="B37" t="str">
            <v>шт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str">
            <v>Не в матрице</v>
          </cell>
          <cell r="H37">
            <v>0</v>
          </cell>
          <cell r="I37">
            <v>120</v>
          </cell>
          <cell r="J37" t="e">
            <v>#N/A</v>
          </cell>
          <cell r="K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>
            <v>0</v>
          </cell>
          <cell r="R37" t="e">
            <v>#N/A</v>
          </cell>
        </row>
        <row r="38">
          <cell r="A38" t="str">
            <v>5159 Нежный пашт п/о 1/150 16шт.   ОСТАНКИНО</v>
          </cell>
          <cell r="B38" t="str">
            <v>шт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H38">
            <v>0.15</v>
          </cell>
          <cell r="I38">
            <v>60</v>
          </cell>
          <cell r="J38">
            <v>48</v>
          </cell>
          <cell r="K38">
            <v>-48</v>
          </cell>
          <cell r="L38">
            <v>220</v>
          </cell>
          <cell r="M38">
            <v>50</v>
          </cell>
          <cell r="N38">
            <v>21</v>
          </cell>
          <cell r="O38">
            <v>12.857142857142858</v>
          </cell>
          <cell r="P38">
            <v>0</v>
          </cell>
          <cell r="Q38">
            <v>21.4</v>
          </cell>
          <cell r="R38">
            <v>0</v>
          </cell>
        </row>
        <row r="39">
          <cell r="A39" t="str">
            <v>5160 Мясной пашт п/о 0,150 ОСТАНКИНО</v>
          </cell>
          <cell r="B39" t="str">
            <v>шт</v>
          </cell>
          <cell r="C39">
            <v>5</v>
          </cell>
          <cell r="D39">
            <v>0</v>
          </cell>
          <cell r="E39">
            <v>5</v>
          </cell>
          <cell r="F39">
            <v>0</v>
          </cell>
          <cell r="H39">
            <v>0.15</v>
          </cell>
          <cell r="I39">
            <v>60</v>
          </cell>
          <cell r="J39">
            <v>16</v>
          </cell>
          <cell r="K39">
            <v>-11</v>
          </cell>
          <cell r="M39">
            <v>400</v>
          </cell>
          <cell r="N39">
            <v>57</v>
          </cell>
          <cell r="O39">
            <v>7.0175438596491224</v>
          </cell>
          <cell r="P39">
            <v>0</v>
          </cell>
          <cell r="Q39">
            <v>57.4</v>
          </cell>
          <cell r="R39">
            <v>1</v>
          </cell>
        </row>
        <row r="40">
          <cell r="A40" t="str">
            <v>5161 Печеночный пашт 0,150 ОСТАНКИНО</v>
          </cell>
          <cell r="B40" t="str">
            <v>шт</v>
          </cell>
          <cell r="C40">
            <v>28</v>
          </cell>
          <cell r="D40">
            <v>288</v>
          </cell>
          <cell r="E40">
            <v>316</v>
          </cell>
          <cell r="F40">
            <v>0</v>
          </cell>
          <cell r="H40">
            <v>0.15</v>
          </cell>
          <cell r="I40">
            <v>60</v>
          </cell>
          <cell r="J40">
            <v>315</v>
          </cell>
          <cell r="K40">
            <v>1</v>
          </cell>
          <cell r="L40">
            <v>300</v>
          </cell>
          <cell r="M40">
            <v>400</v>
          </cell>
          <cell r="N40">
            <v>63.2</v>
          </cell>
          <cell r="O40">
            <v>11.075949367088606</v>
          </cell>
          <cell r="P40">
            <v>0</v>
          </cell>
          <cell r="Q40">
            <v>0</v>
          </cell>
          <cell r="R40">
            <v>63.2</v>
          </cell>
        </row>
        <row r="41">
          <cell r="A41" t="str">
            <v>5483 ЭКСТРА Папа может с/к в/у 1/250 8шт.   ОСТАНКИНО</v>
          </cell>
          <cell r="B41" t="str">
            <v>шт</v>
          </cell>
          <cell r="C41">
            <v>116</v>
          </cell>
          <cell r="D41">
            <v>298</v>
          </cell>
          <cell r="E41">
            <v>286</v>
          </cell>
          <cell r="F41">
            <v>128</v>
          </cell>
          <cell r="H41">
            <v>0.25</v>
          </cell>
          <cell r="I41">
            <v>120</v>
          </cell>
          <cell r="J41">
            <v>275</v>
          </cell>
          <cell r="K41">
            <v>11</v>
          </cell>
          <cell r="L41">
            <v>300</v>
          </cell>
          <cell r="M41">
            <v>300</v>
          </cell>
          <cell r="N41">
            <v>57.2</v>
          </cell>
          <cell r="O41">
            <v>12.727272727272727</v>
          </cell>
          <cell r="P41">
            <v>2.2377622377622375</v>
          </cell>
          <cell r="Q41">
            <v>62.2</v>
          </cell>
          <cell r="R41">
            <v>57.2</v>
          </cell>
        </row>
        <row r="42">
          <cell r="A42" t="str">
            <v>5532 СОЧНЫЕ сос п/о мгс 0.45кг 10шт_45с   ОСТАНКИНО</v>
          </cell>
          <cell r="B42" t="str">
            <v>шт</v>
          </cell>
          <cell r="C42" t="e">
            <v>#N/A</v>
          </cell>
          <cell r="D42" t="e">
            <v>#N/A</v>
          </cell>
          <cell r="E42">
            <v>0</v>
          </cell>
          <cell r="F42" t="e">
            <v>#N/A</v>
          </cell>
          <cell r="H42">
            <v>0.45</v>
          </cell>
          <cell r="I42">
            <v>45</v>
          </cell>
          <cell r="J42">
            <v>10</v>
          </cell>
          <cell r="K42">
            <v>-10</v>
          </cell>
          <cell r="N42">
            <v>0</v>
          </cell>
          <cell r="O42" t="e">
            <v>#N/A</v>
          </cell>
          <cell r="P42" t="e">
            <v>#N/A</v>
          </cell>
          <cell r="Q42">
            <v>0</v>
          </cell>
          <cell r="R42">
            <v>0</v>
          </cell>
        </row>
        <row r="43">
          <cell r="A43" t="str">
            <v>5706 АРОМАТНАЯ Папа может с/к в/у 1/250 8шт.  ОСТАНКИНО</v>
          </cell>
          <cell r="B43" t="str">
            <v>шт</v>
          </cell>
          <cell r="C43">
            <v>2</v>
          </cell>
          <cell r="D43">
            <v>448</v>
          </cell>
          <cell r="E43">
            <v>71</v>
          </cell>
          <cell r="F43">
            <v>377</v>
          </cell>
          <cell r="H43">
            <v>0.25</v>
          </cell>
          <cell r="I43">
            <v>120</v>
          </cell>
          <cell r="J43">
            <v>71</v>
          </cell>
          <cell r="K43">
            <v>0</v>
          </cell>
          <cell r="L43">
            <v>450</v>
          </cell>
          <cell r="N43">
            <v>67</v>
          </cell>
          <cell r="O43">
            <v>12.343283582089553</v>
          </cell>
          <cell r="P43">
            <v>5.6268656716417906</v>
          </cell>
          <cell r="Q43">
            <v>64.2</v>
          </cell>
          <cell r="R43">
            <v>14.2</v>
          </cell>
        </row>
        <row r="44">
          <cell r="A44" t="str">
            <v>5819 Сосиски Папа может 400г Мясные  ОСТАНКИНО</v>
          </cell>
          <cell r="B44" t="str">
            <v>шт</v>
          </cell>
          <cell r="C44">
            <v>2</v>
          </cell>
          <cell r="D44">
            <v>1</v>
          </cell>
          <cell r="E44">
            <v>1</v>
          </cell>
          <cell r="F44">
            <v>0</v>
          </cell>
          <cell r="G44" t="str">
            <v>Не в матрице</v>
          </cell>
          <cell r="H44">
            <v>0</v>
          </cell>
          <cell r="I44">
            <v>45</v>
          </cell>
          <cell r="J44">
            <v>5</v>
          </cell>
          <cell r="K44">
            <v>-4</v>
          </cell>
          <cell r="M44">
            <v>50</v>
          </cell>
          <cell r="N44">
            <v>0.2</v>
          </cell>
          <cell r="O44">
            <v>250</v>
          </cell>
          <cell r="P44">
            <v>0</v>
          </cell>
          <cell r="Q44">
            <v>0</v>
          </cell>
          <cell r="R44">
            <v>0.2</v>
          </cell>
        </row>
        <row r="45">
          <cell r="A45" t="str">
            <v>6042 МОЛОЧНЫЕ К ЗАВТРАКУ сос п/о в/у 0.4кг   ОСТАНКИНО</v>
          </cell>
          <cell r="B45" t="str">
            <v>шт</v>
          </cell>
          <cell r="C45">
            <v>146</v>
          </cell>
          <cell r="D45">
            <v>201</v>
          </cell>
          <cell r="E45">
            <v>335</v>
          </cell>
          <cell r="F45">
            <v>9</v>
          </cell>
          <cell r="G45" t="str">
            <v>акция</v>
          </cell>
          <cell r="H45">
            <v>0.4</v>
          </cell>
          <cell r="I45">
            <v>45</v>
          </cell>
          <cell r="J45">
            <v>278</v>
          </cell>
          <cell r="K45">
            <v>57</v>
          </cell>
          <cell r="L45">
            <v>200</v>
          </cell>
          <cell r="M45">
            <v>600</v>
          </cell>
          <cell r="N45">
            <v>67</v>
          </cell>
          <cell r="O45">
            <v>12.074626865671641</v>
          </cell>
          <cell r="P45">
            <v>0.13432835820895522</v>
          </cell>
          <cell r="Q45">
            <v>58</v>
          </cell>
          <cell r="R45">
            <v>67</v>
          </cell>
        </row>
        <row r="46">
          <cell r="A46" t="str">
            <v>6217 ШПИКАЧКИ ДОМАШНИЕ СН п/о мгс 0,4кг 8 шт.  ОСТАНКИНО</v>
          </cell>
          <cell r="B46" t="str">
            <v>шт</v>
          </cell>
          <cell r="C46">
            <v>0</v>
          </cell>
          <cell r="D46">
            <v>168</v>
          </cell>
          <cell r="E46">
            <v>29</v>
          </cell>
          <cell r="F46">
            <v>139</v>
          </cell>
          <cell r="H46">
            <v>0</v>
          </cell>
          <cell r="I46">
            <v>0</v>
          </cell>
          <cell r="J46">
            <v>29</v>
          </cell>
          <cell r="K46">
            <v>0</v>
          </cell>
          <cell r="L46">
            <v>170</v>
          </cell>
          <cell r="N46">
            <v>19</v>
          </cell>
          <cell r="O46">
            <v>16.263157894736842</v>
          </cell>
          <cell r="P46">
            <v>7.3157894736842106</v>
          </cell>
          <cell r="Q46">
            <v>19.2</v>
          </cell>
          <cell r="R46">
            <v>5.8</v>
          </cell>
        </row>
        <row r="47">
          <cell r="A47" t="str">
            <v>6225 ИМПЕРСКАЯ И БАЛЫКОВАЯ в/к с/н мгс 1/90  Останкино</v>
          </cell>
          <cell r="B47" t="str">
            <v>шт</v>
          </cell>
          <cell r="C47">
            <v>71</v>
          </cell>
          <cell r="D47">
            <v>0</v>
          </cell>
          <cell r="E47">
            <v>68</v>
          </cell>
          <cell r="F47">
            <v>3</v>
          </cell>
          <cell r="H47">
            <v>0.09</v>
          </cell>
          <cell r="I47">
            <v>45</v>
          </cell>
          <cell r="J47">
            <v>66</v>
          </cell>
          <cell r="K47">
            <v>2</v>
          </cell>
          <cell r="M47">
            <v>150</v>
          </cell>
          <cell r="N47">
            <v>13.6</v>
          </cell>
          <cell r="O47">
            <v>11.25</v>
          </cell>
          <cell r="P47">
            <v>0.22058823529411764</v>
          </cell>
          <cell r="Q47">
            <v>12.8</v>
          </cell>
          <cell r="R47">
            <v>13.6</v>
          </cell>
        </row>
        <row r="48">
          <cell r="A48" t="str">
            <v>6228 МЯСНОЕ АССОРТИ к/з с/н мгс 1/90 10шт  Останкино</v>
          </cell>
          <cell r="B48" t="str">
            <v>шт</v>
          </cell>
          <cell r="C48">
            <v>42</v>
          </cell>
          <cell r="D48">
            <v>0</v>
          </cell>
          <cell r="E48">
            <v>42</v>
          </cell>
          <cell r="F48">
            <v>0</v>
          </cell>
          <cell r="H48">
            <v>0.09</v>
          </cell>
          <cell r="I48">
            <v>45</v>
          </cell>
          <cell r="J48">
            <v>42</v>
          </cell>
          <cell r="K48">
            <v>0</v>
          </cell>
          <cell r="M48">
            <v>120</v>
          </cell>
          <cell r="N48">
            <v>8.4</v>
          </cell>
          <cell r="O48">
            <v>14.285714285714285</v>
          </cell>
          <cell r="P48">
            <v>0</v>
          </cell>
          <cell r="Q48">
            <v>0</v>
          </cell>
          <cell r="R48">
            <v>8.4</v>
          </cell>
        </row>
        <row r="49">
          <cell r="A49" t="str">
            <v>6236 СЛИВОЧНЫЕ ПМ сос п/о мгс 0,45кг 10шт  ОСТАНКИНО</v>
          </cell>
          <cell r="B49" t="str">
            <v>шт</v>
          </cell>
          <cell r="C49">
            <v>0</v>
          </cell>
          <cell r="D49">
            <v>60</v>
          </cell>
          <cell r="E49">
            <v>63</v>
          </cell>
          <cell r="F49">
            <v>-3</v>
          </cell>
          <cell r="H49">
            <v>0.45</v>
          </cell>
          <cell r="I49">
            <v>45</v>
          </cell>
          <cell r="J49">
            <v>111</v>
          </cell>
          <cell r="K49">
            <v>-48</v>
          </cell>
          <cell r="L49">
            <v>60</v>
          </cell>
          <cell r="M49">
            <v>150</v>
          </cell>
          <cell r="N49">
            <v>18</v>
          </cell>
          <cell r="O49">
            <v>11.5</v>
          </cell>
          <cell r="P49">
            <v>-0.16666666666666666</v>
          </cell>
          <cell r="Q49">
            <v>18.2</v>
          </cell>
          <cell r="R49">
            <v>12.6</v>
          </cell>
        </row>
        <row r="50">
          <cell r="A50" t="str">
            <v>6238 ГРИЛЬ-МАСТЕР сос п/о мгс 0,45кг 7шт  ОСТАНКИНО</v>
          </cell>
          <cell r="B50" t="str">
            <v>шт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str">
            <v>Новый код</v>
          </cell>
          <cell r="H50">
            <v>0.45</v>
          </cell>
          <cell r="I50">
            <v>45</v>
          </cell>
          <cell r="J50" t="e">
            <v>#N/A</v>
          </cell>
          <cell r="K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>
            <v>0</v>
          </cell>
          <cell r="R50" t="e">
            <v>#N/A</v>
          </cell>
        </row>
        <row r="51">
          <cell r="A51" t="str">
            <v>6281 СВИНИНА ДЕЛИКАТ. к/в мл/к в/у 0.3кг 45с  ОСТАНКИНО</v>
          </cell>
          <cell r="B51" t="str">
            <v>шт</v>
          </cell>
          <cell r="C51">
            <v>0</v>
          </cell>
          <cell r="D51">
            <v>300</v>
          </cell>
          <cell r="E51">
            <v>184</v>
          </cell>
          <cell r="F51">
            <v>116</v>
          </cell>
          <cell r="H51">
            <v>0.3</v>
          </cell>
          <cell r="I51">
            <v>45</v>
          </cell>
          <cell r="J51">
            <v>208</v>
          </cell>
          <cell r="K51">
            <v>-24</v>
          </cell>
          <cell r="L51">
            <v>300</v>
          </cell>
          <cell r="M51">
            <v>100</v>
          </cell>
          <cell r="N51">
            <v>36.799999999999997</v>
          </cell>
          <cell r="O51">
            <v>14.021739130434783</v>
          </cell>
          <cell r="P51">
            <v>3.1521739130434785</v>
          </cell>
          <cell r="Q51">
            <v>39.6</v>
          </cell>
          <cell r="R51">
            <v>36.799999999999997</v>
          </cell>
        </row>
        <row r="52">
          <cell r="A52" t="str">
            <v>6297 ФИЛЕЙНЫЕ сос ц/о в/у 1/270 12шт_45с  ОСТАНКИНО</v>
          </cell>
          <cell r="B52" t="str">
            <v>шт</v>
          </cell>
          <cell r="C52">
            <v>0</v>
          </cell>
          <cell r="D52">
            <v>492</v>
          </cell>
          <cell r="E52">
            <v>180</v>
          </cell>
          <cell r="F52">
            <v>312</v>
          </cell>
          <cell r="H52">
            <v>0.27</v>
          </cell>
          <cell r="I52">
            <v>45</v>
          </cell>
          <cell r="J52">
            <v>192</v>
          </cell>
          <cell r="K52">
            <v>-12</v>
          </cell>
          <cell r="L52">
            <v>500</v>
          </cell>
          <cell r="M52">
            <v>40</v>
          </cell>
          <cell r="N52">
            <v>72</v>
          </cell>
          <cell r="O52">
            <v>11.833333333333334</v>
          </cell>
          <cell r="P52">
            <v>4.333333333333333</v>
          </cell>
          <cell r="Q52">
            <v>72.2</v>
          </cell>
          <cell r="R52">
            <v>36</v>
          </cell>
        </row>
        <row r="53">
          <cell r="A53" t="str">
            <v>6333 МЯСНАЯ Папа может вар п/о 0.4кг 8шт.  ОСТАНКИНО</v>
          </cell>
          <cell r="B53" t="str">
            <v>шт</v>
          </cell>
          <cell r="C53">
            <v>135</v>
          </cell>
          <cell r="D53">
            <v>1</v>
          </cell>
          <cell r="E53">
            <v>136</v>
          </cell>
          <cell r="F53">
            <v>0</v>
          </cell>
          <cell r="G53" t="str">
            <v>акция</v>
          </cell>
          <cell r="H53">
            <v>0.4</v>
          </cell>
          <cell r="I53">
            <v>60</v>
          </cell>
          <cell r="J53">
            <v>174</v>
          </cell>
          <cell r="K53">
            <v>-38</v>
          </cell>
          <cell r="M53">
            <v>350</v>
          </cell>
          <cell r="N53">
            <v>27.2</v>
          </cell>
          <cell r="O53">
            <v>12.867647058823529</v>
          </cell>
          <cell r="P53">
            <v>0</v>
          </cell>
          <cell r="Q53">
            <v>25.8</v>
          </cell>
          <cell r="R53">
            <v>27.2</v>
          </cell>
        </row>
        <row r="54">
          <cell r="A54" t="str">
            <v>6353 ЭКСТРА Папа может вар п/о 0.4кг 8шт.  ОСТАНКИНО</v>
          </cell>
          <cell r="B54" t="str">
            <v>шт</v>
          </cell>
          <cell r="C54">
            <v>7</v>
          </cell>
          <cell r="D54">
            <v>648</v>
          </cell>
          <cell r="E54">
            <v>228</v>
          </cell>
          <cell r="F54">
            <v>425</v>
          </cell>
          <cell r="G54" t="str">
            <v>акция</v>
          </cell>
          <cell r="H54">
            <v>0.4</v>
          </cell>
          <cell r="I54">
            <v>60</v>
          </cell>
          <cell r="J54">
            <v>246</v>
          </cell>
          <cell r="K54">
            <v>-18</v>
          </cell>
          <cell r="L54">
            <v>650</v>
          </cell>
          <cell r="N54">
            <v>45.6</v>
          </cell>
          <cell r="O54">
            <v>23.57456140350877</v>
          </cell>
          <cell r="P54">
            <v>9.3201754385964914</v>
          </cell>
          <cell r="Q54">
            <v>72.2</v>
          </cell>
          <cell r="R54">
            <v>45.6</v>
          </cell>
        </row>
        <row r="55">
          <cell r="A55" t="str">
            <v>6369 Колбаса Останкино 350г Сервелат Кремлевский в/к в/у  ОСТАНКИНО</v>
          </cell>
          <cell r="B55" t="str">
            <v>шт</v>
          </cell>
          <cell r="C55" t="e">
            <v>#N/A</v>
          </cell>
          <cell r="D55" t="e">
            <v>#N/A</v>
          </cell>
          <cell r="E55" t="e">
            <v>#N/A</v>
          </cell>
          <cell r="F55" t="e">
            <v>#N/A</v>
          </cell>
          <cell r="G55" t="str">
            <v>Не в матрице</v>
          </cell>
          <cell r="H55">
            <v>0</v>
          </cell>
          <cell r="I55">
            <v>45</v>
          </cell>
          <cell r="J55" t="e">
            <v>#N/A</v>
          </cell>
          <cell r="K55" t="e">
            <v>#N/A</v>
          </cell>
          <cell r="N55" t="e">
            <v>#N/A</v>
          </cell>
          <cell r="O55" t="e">
            <v>#N/A</v>
          </cell>
          <cell r="P55" t="e">
            <v>#N/A</v>
          </cell>
          <cell r="Q55">
            <v>0</v>
          </cell>
          <cell r="R55" t="e">
            <v>#N/A</v>
          </cell>
        </row>
        <row r="56">
          <cell r="A56" t="str">
            <v>6392 ФИЛЕЙНАЯ Папа может вар п/о 0,4кг  ОСТАНКИНО</v>
          </cell>
          <cell r="B56" t="str">
            <v>шт</v>
          </cell>
          <cell r="C56">
            <v>230</v>
          </cell>
          <cell r="D56">
            <v>0</v>
          </cell>
          <cell r="E56">
            <v>230</v>
          </cell>
          <cell r="F56">
            <v>0</v>
          </cell>
          <cell r="H56">
            <v>0.4</v>
          </cell>
          <cell r="I56">
            <v>60</v>
          </cell>
          <cell r="J56">
            <v>233</v>
          </cell>
          <cell r="K56">
            <v>-3</v>
          </cell>
          <cell r="M56">
            <v>600</v>
          </cell>
          <cell r="N56">
            <v>46</v>
          </cell>
          <cell r="O56">
            <v>13.043478260869565</v>
          </cell>
          <cell r="P56">
            <v>0</v>
          </cell>
          <cell r="Q56">
            <v>3.6</v>
          </cell>
          <cell r="R56">
            <v>46</v>
          </cell>
        </row>
        <row r="57">
          <cell r="A57" t="str">
            <v>6475 Сосиски Папа может 400г С сыром  ОСТАНКИНО</v>
          </cell>
          <cell r="B57" t="str">
            <v>шт</v>
          </cell>
          <cell r="C57" t="e">
            <v>#N/A</v>
          </cell>
          <cell r="D57" t="e">
            <v>#N/A</v>
          </cell>
          <cell r="E57" t="e">
            <v>#N/A</v>
          </cell>
          <cell r="F57" t="e">
            <v>#N/A</v>
          </cell>
          <cell r="G57" t="str">
            <v>Не в матрице</v>
          </cell>
          <cell r="H57">
            <v>0</v>
          </cell>
          <cell r="I57">
            <v>45</v>
          </cell>
          <cell r="J57" t="e">
            <v>#N/A</v>
          </cell>
          <cell r="K57" t="e">
            <v>#N/A</v>
          </cell>
          <cell r="N57" t="e">
            <v>#N/A</v>
          </cell>
          <cell r="O57" t="e">
            <v>#N/A</v>
          </cell>
          <cell r="P57" t="e">
            <v>#N/A</v>
          </cell>
          <cell r="Q57">
            <v>0</v>
          </cell>
          <cell r="R57" t="e">
            <v>#N/A</v>
          </cell>
        </row>
        <row r="58">
          <cell r="A58" t="str">
            <v>6535 СЕРВЕЛАТ ОРЕХОВЫЙ СН в/к п/о 0,35кг 8шт.  ОСТАНКИНО</v>
          </cell>
          <cell r="B58" t="str">
            <v>шт</v>
          </cell>
          <cell r="C58" t="e">
            <v>#N/A</v>
          </cell>
          <cell r="D58" t="e">
            <v>#N/A</v>
          </cell>
          <cell r="E58" t="e">
            <v>#N/A</v>
          </cell>
          <cell r="F58" t="e">
            <v>#N/A</v>
          </cell>
          <cell r="G58" t="str">
            <v>Не в матрице</v>
          </cell>
          <cell r="H58">
            <v>0</v>
          </cell>
          <cell r="I58">
            <v>0</v>
          </cell>
          <cell r="J58" t="e">
            <v>#N/A</v>
          </cell>
          <cell r="K58" t="e">
            <v>#N/A</v>
          </cell>
          <cell r="N58" t="e">
            <v>#N/A</v>
          </cell>
          <cell r="O58" t="e">
            <v>#N/A</v>
          </cell>
          <cell r="P58" t="e">
            <v>#N/A</v>
          </cell>
          <cell r="Q58">
            <v>0</v>
          </cell>
          <cell r="R58" t="e">
            <v>#N/A</v>
          </cell>
        </row>
        <row r="59">
          <cell r="A59" t="str">
            <v>6562 СЕРВЕЛАТ КАРЕЛЬСКИЙ СН в/к в/у 0,28кг  ОСТАНКИНО</v>
          </cell>
          <cell r="B59" t="str">
            <v>шт</v>
          </cell>
          <cell r="C59">
            <v>0</v>
          </cell>
          <cell r="D59">
            <v>48</v>
          </cell>
          <cell r="E59">
            <v>47</v>
          </cell>
          <cell r="F59">
            <v>1</v>
          </cell>
          <cell r="H59">
            <v>0.28000000000000003</v>
          </cell>
          <cell r="I59">
            <v>45</v>
          </cell>
          <cell r="J59">
            <v>46</v>
          </cell>
          <cell r="K59">
            <v>1</v>
          </cell>
          <cell r="L59">
            <v>50</v>
          </cell>
          <cell r="M59">
            <v>60</v>
          </cell>
          <cell r="N59">
            <v>9.4</v>
          </cell>
          <cell r="O59">
            <v>11.808510638297872</v>
          </cell>
          <cell r="P59">
            <v>0.10638297872340426</v>
          </cell>
          <cell r="Q59">
            <v>6.2</v>
          </cell>
          <cell r="R59">
            <v>9.4</v>
          </cell>
        </row>
        <row r="60">
          <cell r="A60" t="str">
            <v>6602 БАВАРСКИЕ ПМ сос ц/о мгс 0,35кг 8шт  Останкино</v>
          </cell>
          <cell r="B60" t="str">
            <v>шт</v>
          </cell>
          <cell r="C60">
            <v>-1</v>
          </cell>
          <cell r="D60">
            <v>401</v>
          </cell>
          <cell r="E60">
            <v>106</v>
          </cell>
          <cell r="F60">
            <v>294</v>
          </cell>
          <cell r="H60">
            <v>0.35</v>
          </cell>
          <cell r="I60">
            <v>45</v>
          </cell>
          <cell r="J60">
            <v>106</v>
          </cell>
          <cell r="K60">
            <v>0</v>
          </cell>
          <cell r="L60">
            <v>400</v>
          </cell>
          <cell r="N60">
            <v>55</v>
          </cell>
          <cell r="O60">
            <v>12.618181818181819</v>
          </cell>
          <cell r="P60">
            <v>5.3454545454545457</v>
          </cell>
          <cell r="Q60">
            <v>55</v>
          </cell>
          <cell r="R60">
            <v>21.2</v>
          </cell>
        </row>
        <row r="61">
          <cell r="A61" t="str">
            <v>6644 СОЧНЫЕ ПМ сос п/о мгс 0,41кг 10шт.  ОСТАНКИНО</v>
          </cell>
          <cell r="B61" t="str">
            <v>шт</v>
          </cell>
          <cell r="C61" t="e">
            <v>#N/A</v>
          </cell>
          <cell r="D61" t="e">
            <v>#N/A</v>
          </cell>
          <cell r="E61">
            <v>0</v>
          </cell>
          <cell r="F61" t="e">
            <v>#N/A</v>
          </cell>
          <cell r="G61" t="str">
            <v>старый код</v>
          </cell>
          <cell r="H61">
            <v>0.41</v>
          </cell>
          <cell r="I61">
            <v>45</v>
          </cell>
          <cell r="J61">
            <v>23</v>
          </cell>
          <cell r="K61">
            <v>-23</v>
          </cell>
          <cell r="M61">
            <v>20</v>
          </cell>
          <cell r="N61">
            <v>0</v>
          </cell>
          <cell r="O61" t="e">
            <v>#N/A</v>
          </cell>
          <cell r="P61" t="e">
            <v>#N/A</v>
          </cell>
          <cell r="Q61">
            <v>0</v>
          </cell>
          <cell r="R61">
            <v>0</v>
          </cell>
        </row>
        <row r="62">
          <cell r="A62" t="str">
            <v>6651 Сардельки Папа может 300г Сочные с сыром  ОСТАНКИНО</v>
          </cell>
          <cell r="B62" t="str">
            <v>шт</v>
          </cell>
          <cell r="C62" t="e">
            <v>#N/A</v>
          </cell>
          <cell r="D62" t="e">
            <v>#N/A</v>
          </cell>
          <cell r="E62" t="e">
            <v>#N/A</v>
          </cell>
          <cell r="F62" t="e">
            <v>#N/A</v>
          </cell>
          <cell r="G62" t="str">
            <v>Не в матрице</v>
          </cell>
          <cell r="H62">
            <v>0</v>
          </cell>
          <cell r="I62">
            <v>45</v>
          </cell>
          <cell r="J62" t="e">
            <v>#N/A</v>
          </cell>
          <cell r="K62" t="e">
            <v>#N/A</v>
          </cell>
          <cell r="N62" t="e">
            <v>#N/A</v>
          </cell>
          <cell r="O62" t="e">
            <v>#N/A</v>
          </cell>
          <cell r="P62" t="e">
            <v>#N/A</v>
          </cell>
          <cell r="Q62">
            <v>0</v>
          </cell>
          <cell r="R62" t="e">
            <v>#N/A</v>
          </cell>
        </row>
        <row r="63">
          <cell r="A63" t="str">
            <v>6658 АРОМАТНАЯ С ЧЕСНОЧКОМ СН в/к мтс 0.330кг  ОСТАНКИНО</v>
          </cell>
          <cell r="B63" t="str">
            <v>шт</v>
          </cell>
          <cell r="C63">
            <v>4</v>
          </cell>
          <cell r="D63">
            <v>45</v>
          </cell>
          <cell r="E63">
            <v>8</v>
          </cell>
          <cell r="F63">
            <v>41</v>
          </cell>
          <cell r="H63">
            <v>0.33</v>
          </cell>
          <cell r="I63">
            <v>45</v>
          </cell>
          <cell r="J63">
            <v>8</v>
          </cell>
          <cell r="K63">
            <v>0</v>
          </cell>
          <cell r="L63">
            <v>50</v>
          </cell>
          <cell r="N63">
            <v>7</v>
          </cell>
          <cell r="O63">
            <v>13</v>
          </cell>
          <cell r="P63">
            <v>5.8571428571428568</v>
          </cell>
          <cell r="Q63">
            <v>7</v>
          </cell>
          <cell r="R63">
            <v>1.6</v>
          </cell>
        </row>
        <row r="64">
          <cell r="A64" t="str">
            <v>6666 БОЯNСКАЯ Папа может п/к в/у 0,28кг 8шт  ОСТАНКИНО</v>
          </cell>
          <cell r="B64" t="str">
            <v>шт</v>
          </cell>
          <cell r="C64">
            <v>226</v>
          </cell>
          <cell r="D64">
            <v>0</v>
          </cell>
          <cell r="E64">
            <v>226</v>
          </cell>
          <cell r="F64">
            <v>0</v>
          </cell>
          <cell r="H64">
            <v>0.28000000000000003</v>
          </cell>
          <cell r="I64">
            <v>45</v>
          </cell>
          <cell r="J64">
            <v>237</v>
          </cell>
          <cell r="K64">
            <v>-11</v>
          </cell>
          <cell r="M64">
            <v>600</v>
          </cell>
          <cell r="N64">
            <v>45.2</v>
          </cell>
          <cell r="O64">
            <v>13.274336283185839</v>
          </cell>
          <cell r="P64">
            <v>0</v>
          </cell>
          <cell r="Q64">
            <v>20.2</v>
          </cell>
          <cell r="R64">
            <v>45.2</v>
          </cell>
        </row>
        <row r="65">
          <cell r="A65" t="str">
            <v>6669 ВЕНСКАЯ САЛЯМИ п/к в/у 0,28кг 8шт  ОСТАНКИНО</v>
          </cell>
          <cell r="B65" t="str">
            <v>шт</v>
          </cell>
          <cell r="C65">
            <v>207</v>
          </cell>
          <cell r="D65">
            <v>0</v>
          </cell>
          <cell r="E65">
            <v>207</v>
          </cell>
          <cell r="F65">
            <v>0</v>
          </cell>
          <cell r="H65">
            <v>0.28000000000000003</v>
          </cell>
          <cell r="I65">
            <v>45</v>
          </cell>
          <cell r="J65">
            <v>222</v>
          </cell>
          <cell r="K65">
            <v>-15</v>
          </cell>
          <cell r="M65">
            <v>500</v>
          </cell>
          <cell r="N65">
            <v>41.4</v>
          </cell>
          <cell r="O65">
            <v>12.077294685990339</v>
          </cell>
          <cell r="P65">
            <v>0</v>
          </cell>
          <cell r="Q65">
            <v>0.6</v>
          </cell>
          <cell r="R65">
            <v>41.4</v>
          </cell>
        </row>
        <row r="66">
          <cell r="A66" t="str">
            <v>6683 СЕРВЕЛАТ ЗЕРНИСТЫЙ ПМ в/к в/у 0,35кг  ОСТАНКИНО</v>
          </cell>
          <cell r="B66" t="str">
            <v>шт</v>
          </cell>
          <cell r="C66">
            <v>107</v>
          </cell>
          <cell r="D66">
            <v>0</v>
          </cell>
          <cell r="E66">
            <v>107</v>
          </cell>
          <cell r="F66">
            <v>0</v>
          </cell>
          <cell r="H66">
            <v>0.35</v>
          </cell>
          <cell r="I66">
            <v>45</v>
          </cell>
          <cell r="J66">
            <v>129</v>
          </cell>
          <cell r="K66">
            <v>-22</v>
          </cell>
          <cell r="M66">
            <v>300</v>
          </cell>
          <cell r="N66">
            <v>21.4</v>
          </cell>
          <cell r="O66">
            <v>14.018691588785048</v>
          </cell>
          <cell r="P66">
            <v>0</v>
          </cell>
          <cell r="Q66">
            <v>22.2</v>
          </cell>
          <cell r="R66">
            <v>21.4</v>
          </cell>
        </row>
        <row r="67">
          <cell r="A67" t="str">
            <v>6684 СЕРВЕЛАТ КАРЕЛЬСКИЙ ПМ в/к в/у 0,28кг  ОСТАНКИНО</v>
          </cell>
          <cell r="B67" t="str">
            <v>шт</v>
          </cell>
          <cell r="C67">
            <v>168</v>
          </cell>
          <cell r="D67">
            <v>1</v>
          </cell>
          <cell r="E67">
            <v>169</v>
          </cell>
          <cell r="F67">
            <v>0</v>
          </cell>
          <cell r="H67">
            <v>0.28000000000000003</v>
          </cell>
          <cell r="I67">
            <v>45</v>
          </cell>
          <cell r="J67">
            <v>175</v>
          </cell>
          <cell r="K67">
            <v>-6</v>
          </cell>
          <cell r="M67">
            <v>480</v>
          </cell>
          <cell r="N67">
            <v>33.799999999999997</v>
          </cell>
          <cell r="O67">
            <v>14.201183431952664</v>
          </cell>
          <cell r="P67">
            <v>0</v>
          </cell>
          <cell r="Q67">
            <v>7</v>
          </cell>
          <cell r="R67">
            <v>33.799999999999997</v>
          </cell>
        </row>
        <row r="68">
          <cell r="A68" t="str">
            <v>6689 СЕРВЕЛАТ ОХОТНИЧИЙ ПМ в/к в/у 0,35кг 8шт  ОСТАНКИНО</v>
          </cell>
          <cell r="B68" t="str">
            <v>шт</v>
          </cell>
          <cell r="C68">
            <v>106</v>
          </cell>
          <cell r="D68">
            <v>0</v>
          </cell>
          <cell r="E68">
            <v>103</v>
          </cell>
          <cell r="F68">
            <v>0</v>
          </cell>
          <cell r="G68" t="str">
            <v>акция</v>
          </cell>
          <cell r="H68">
            <v>0.35</v>
          </cell>
          <cell r="I68">
            <v>45</v>
          </cell>
          <cell r="J68">
            <v>135</v>
          </cell>
          <cell r="K68">
            <v>-32</v>
          </cell>
          <cell r="M68">
            <v>300</v>
          </cell>
          <cell r="N68">
            <v>20.6</v>
          </cell>
          <cell r="O68">
            <v>14.563106796116504</v>
          </cell>
          <cell r="P68">
            <v>0</v>
          </cell>
          <cell r="Q68">
            <v>27.4</v>
          </cell>
          <cell r="R68">
            <v>20.6</v>
          </cell>
        </row>
        <row r="69">
          <cell r="A69" t="str">
            <v>6692 СЕРВЕЛАТ ПРИМА в/к в/у 0.28кг 8шт.  ОСТАНКИНО</v>
          </cell>
          <cell r="B69" t="str">
            <v>шт</v>
          </cell>
          <cell r="C69">
            <v>0</v>
          </cell>
          <cell r="D69">
            <v>496</v>
          </cell>
          <cell r="E69">
            <v>184</v>
          </cell>
          <cell r="F69">
            <v>312</v>
          </cell>
          <cell r="H69">
            <v>0.28000000000000003</v>
          </cell>
          <cell r="I69">
            <v>45</v>
          </cell>
          <cell r="J69">
            <v>163</v>
          </cell>
          <cell r="K69">
            <v>21</v>
          </cell>
          <cell r="L69">
            <v>500</v>
          </cell>
          <cell r="N69">
            <v>36.799999999999997</v>
          </cell>
          <cell r="O69">
            <v>22.065217391304351</v>
          </cell>
          <cell r="P69">
            <v>8.4782608695652186</v>
          </cell>
          <cell r="Q69">
            <v>78.2</v>
          </cell>
          <cell r="R69">
            <v>36.799999999999997</v>
          </cell>
        </row>
        <row r="70">
          <cell r="A70" t="str">
            <v>6697 СЕРВЕЛАТ ФИНСКИЙ ПМ в/к в/у 0,35кг 8шт  ОСТАНКИНО</v>
          </cell>
          <cell r="B70" t="str">
            <v>шт</v>
          </cell>
          <cell r="C70">
            <v>-1</v>
          </cell>
          <cell r="D70">
            <v>497</v>
          </cell>
          <cell r="E70">
            <v>219</v>
          </cell>
          <cell r="F70">
            <v>277</v>
          </cell>
          <cell r="G70" t="str">
            <v>акция</v>
          </cell>
          <cell r="H70">
            <v>0.35</v>
          </cell>
          <cell r="I70">
            <v>45</v>
          </cell>
          <cell r="J70">
            <v>201</v>
          </cell>
          <cell r="K70">
            <v>18</v>
          </cell>
          <cell r="L70">
            <v>500</v>
          </cell>
          <cell r="N70">
            <v>43.8</v>
          </cell>
          <cell r="O70">
            <v>17.739726027397261</v>
          </cell>
          <cell r="P70">
            <v>6.3242009132420094</v>
          </cell>
          <cell r="Q70">
            <v>94.4</v>
          </cell>
          <cell r="R70">
            <v>43.8</v>
          </cell>
        </row>
        <row r="71">
          <cell r="A71" t="str">
            <v>6713 СОЧНЫЙ ГРИЛЬ ПМ сос п/о мгс 0,41кг 8 шт.  ОСТАНКИНО</v>
          </cell>
          <cell r="B71" t="str">
            <v>шт</v>
          </cell>
          <cell r="C71">
            <v>0</v>
          </cell>
          <cell r="D71">
            <v>15</v>
          </cell>
          <cell r="E71">
            <v>7</v>
          </cell>
          <cell r="F71">
            <v>8</v>
          </cell>
          <cell r="H71">
            <v>0.41</v>
          </cell>
          <cell r="I71">
            <v>45</v>
          </cell>
          <cell r="J71">
            <v>67</v>
          </cell>
          <cell r="K71">
            <v>-60</v>
          </cell>
          <cell r="M71">
            <v>200</v>
          </cell>
          <cell r="N71">
            <v>16</v>
          </cell>
          <cell r="O71">
            <v>13</v>
          </cell>
          <cell r="P71">
            <v>0.5</v>
          </cell>
          <cell r="Q71">
            <v>16</v>
          </cell>
          <cell r="R71">
            <v>1.4</v>
          </cell>
        </row>
        <row r="72">
          <cell r="A72" t="str">
            <v>6722 СОЧНЫЕ ПМ сос п/о мгс 0,41кг 10шт  ОСТАНКИНО</v>
          </cell>
          <cell r="B72" t="str">
            <v>шт</v>
          </cell>
          <cell r="C72">
            <v>24</v>
          </cell>
          <cell r="D72">
            <v>513</v>
          </cell>
          <cell r="E72">
            <v>319.02600000000001</v>
          </cell>
          <cell r="F72">
            <v>209.97399999999999</v>
          </cell>
          <cell r="G72" t="str">
            <v>акция</v>
          </cell>
          <cell r="H72">
            <v>0.41</v>
          </cell>
          <cell r="I72">
            <v>45</v>
          </cell>
          <cell r="J72">
            <v>303.02600000000001</v>
          </cell>
          <cell r="K72">
            <v>16</v>
          </cell>
          <cell r="L72">
            <v>500</v>
          </cell>
          <cell r="M72">
            <v>400</v>
          </cell>
          <cell r="N72">
            <v>95</v>
          </cell>
          <cell r="O72">
            <v>11.683936842105263</v>
          </cell>
          <cell r="P72">
            <v>2.2102526315789475</v>
          </cell>
          <cell r="Q72">
            <v>94.6</v>
          </cell>
          <cell r="R72">
            <v>63.805199999999999</v>
          </cell>
        </row>
        <row r="73">
          <cell r="A73" t="str">
            <v>6751 СЛИВОЧНЫЕ СН сос п/о мгс 0,41 кг 10шт.  Останкино</v>
          </cell>
          <cell r="B73" t="str">
            <v>шт</v>
          </cell>
          <cell r="C73">
            <v>0</v>
          </cell>
          <cell r="D73">
            <v>300</v>
          </cell>
          <cell r="E73">
            <v>142</v>
          </cell>
          <cell r="F73">
            <v>158</v>
          </cell>
          <cell r="H73">
            <v>0.41</v>
          </cell>
          <cell r="I73">
            <v>45</v>
          </cell>
          <cell r="J73">
            <v>127</v>
          </cell>
          <cell r="K73">
            <v>15</v>
          </cell>
          <cell r="L73">
            <v>300</v>
          </cell>
          <cell r="N73">
            <v>41</v>
          </cell>
          <cell r="O73">
            <v>11.170731707317072</v>
          </cell>
          <cell r="Q73">
            <v>40.799999999999997</v>
          </cell>
          <cell r="R73">
            <v>28.4</v>
          </cell>
        </row>
        <row r="74">
          <cell r="A74" t="str">
            <v>БОНУС_6087 СОЧНЫЕ ПМ сос п/о мгс 0,45кг 10шт.  ОСТАНКИНО</v>
          </cell>
          <cell r="B74" t="str">
            <v>шт</v>
          </cell>
          <cell r="C74">
            <v>17</v>
          </cell>
          <cell r="D74">
            <v>0</v>
          </cell>
          <cell r="E74" t="e">
            <v>#N/A</v>
          </cell>
          <cell r="F74">
            <v>0</v>
          </cell>
          <cell r="H74">
            <v>0.45</v>
          </cell>
          <cell r="I74">
            <v>45</v>
          </cell>
          <cell r="J74" t="e">
            <v>#N/A</v>
          </cell>
          <cell r="K74" t="e">
            <v>#N/A</v>
          </cell>
          <cell r="N74" t="e">
            <v>#N/A</v>
          </cell>
          <cell r="O74" t="e">
            <v>#N/A</v>
          </cell>
          <cell r="P74" t="e">
            <v>#N/A</v>
          </cell>
          <cell r="Q74">
            <v>4.8</v>
          </cell>
          <cell r="R74" t="e">
            <v>#N/A</v>
          </cell>
        </row>
        <row r="75">
          <cell r="A75" t="str">
            <v>4614 ВЕТЧ.ЛЮБИТЕЛЬСКАЯ п/о _ ОСТАНКИНО</v>
          </cell>
          <cell r="B75" t="str">
            <v>кг</v>
          </cell>
          <cell r="C75" t="e">
            <v>#N/A</v>
          </cell>
          <cell r="D75" t="e">
            <v>#N/A</v>
          </cell>
          <cell r="E75" t="e">
            <v>#N/A</v>
          </cell>
          <cell r="F75" t="e">
            <v>#N/A</v>
          </cell>
          <cell r="H75">
            <v>1</v>
          </cell>
          <cell r="I75">
            <v>60</v>
          </cell>
          <cell r="J75" t="e">
            <v>#N/A</v>
          </cell>
          <cell r="K75" t="e">
            <v>#N/A</v>
          </cell>
          <cell r="N75" t="e">
            <v>#N/A</v>
          </cell>
          <cell r="O75" t="e">
            <v>#N/A</v>
          </cell>
          <cell r="P75" t="e">
            <v>#N/A</v>
          </cell>
          <cell r="Q75">
            <v>0</v>
          </cell>
          <cell r="R75" t="e">
            <v>#N/A</v>
          </cell>
        </row>
        <row r="76">
          <cell r="A76" t="str">
            <v>5336 ОСОБАЯ вар п/о  ОСТАНКИНО</v>
          </cell>
          <cell r="B76" t="str">
            <v>кг</v>
          </cell>
          <cell r="C76" t="e">
            <v>#N/A</v>
          </cell>
          <cell r="D76" t="e">
            <v>#N/A</v>
          </cell>
          <cell r="E76" t="e">
            <v>#N/A</v>
          </cell>
          <cell r="F76" t="e">
            <v>#N/A</v>
          </cell>
          <cell r="H76">
            <v>1</v>
          </cell>
          <cell r="I76">
            <v>60</v>
          </cell>
          <cell r="J76" t="e">
            <v>#N/A</v>
          </cell>
          <cell r="K76" t="e">
            <v>#N/A</v>
          </cell>
          <cell r="N76" t="e">
            <v>#N/A</v>
          </cell>
          <cell r="O76" t="e">
            <v>#N/A</v>
          </cell>
          <cell r="P76" t="e">
            <v>#N/A</v>
          </cell>
          <cell r="Q76">
            <v>0</v>
          </cell>
          <cell r="R76" t="e">
            <v>#N/A</v>
          </cell>
        </row>
        <row r="77">
          <cell r="A77" t="str">
            <v>5997 ОСОБАЯ Коровино вар п/о  ОСТАНКИНО</v>
          </cell>
          <cell r="B77" t="str">
            <v>кг</v>
          </cell>
          <cell r="C77">
            <v>0</v>
          </cell>
          <cell r="D77">
            <v>48.470999999999997</v>
          </cell>
          <cell r="E77">
            <v>24.196000000000002</v>
          </cell>
          <cell r="F77">
            <v>24.274999999999999</v>
          </cell>
          <cell r="G77" t="str">
            <v>под заказ</v>
          </cell>
          <cell r="H77">
            <v>1</v>
          </cell>
          <cell r="I77">
            <v>60</v>
          </cell>
          <cell r="J77">
            <v>24.196000000000002</v>
          </cell>
          <cell r="K77">
            <v>0</v>
          </cell>
          <cell r="L77">
            <v>50</v>
          </cell>
          <cell r="N77">
            <v>4.8391999999999999</v>
          </cell>
          <cell r="O77">
            <v>15.348611340717476</v>
          </cell>
          <cell r="P77">
            <v>5.0163250123987435</v>
          </cell>
          <cell r="Q77">
            <v>7.6012000000000004</v>
          </cell>
          <cell r="R77">
            <v>4.8391999999999999</v>
          </cell>
        </row>
        <row r="78">
          <cell r="A78" t="str">
            <v>6026 ВЕТЧ.ОСОБАЯ Коровино п/о   ОСТАНКИНО</v>
          </cell>
          <cell r="B78" t="str">
            <v>кг</v>
          </cell>
          <cell r="C78">
            <v>0</v>
          </cell>
          <cell r="D78">
            <v>32.295000000000002</v>
          </cell>
          <cell r="E78">
            <v>10.164999999999999</v>
          </cell>
          <cell r="F78">
            <v>22.13</v>
          </cell>
          <cell r="G78" t="str">
            <v>под заказ</v>
          </cell>
          <cell r="H78">
            <v>1</v>
          </cell>
          <cell r="I78">
            <v>60</v>
          </cell>
          <cell r="J78">
            <v>10.164999999999999</v>
          </cell>
          <cell r="K78">
            <v>0</v>
          </cell>
          <cell r="L78">
            <v>50</v>
          </cell>
          <cell r="N78">
            <v>5</v>
          </cell>
          <cell r="O78">
            <v>14.425999999999998</v>
          </cell>
          <cell r="P78">
            <v>4.4260000000000002</v>
          </cell>
          <cell r="Q78">
            <v>5.0780000000000003</v>
          </cell>
          <cell r="R78">
            <v>2.0329999999999999</v>
          </cell>
        </row>
        <row r="79">
          <cell r="A79" t="str">
            <v>6467 БАЛЫКОВАЯ Коровино п/к в/у  ОСТАНКИНО</v>
          </cell>
          <cell r="B79" t="str">
            <v>кг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 t="str">
            <v>под заказ</v>
          </cell>
          <cell r="H79">
            <v>1</v>
          </cell>
          <cell r="I79">
            <v>60</v>
          </cell>
          <cell r="J79">
            <v>1.6</v>
          </cell>
          <cell r="K79">
            <v>-1.6</v>
          </cell>
          <cell r="L79">
            <v>150</v>
          </cell>
          <cell r="M79">
            <v>100</v>
          </cell>
          <cell r="N79">
            <v>19</v>
          </cell>
          <cell r="O79">
            <v>13.157894736842104</v>
          </cell>
          <cell r="P79">
            <v>0</v>
          </cell>
          <cell r="Q79">
            <v>18.744800000000001</v>
          </cell>
          <cell r="R79">
            <v>0</v>
          </cell>
        </row>
        <row r="80">
          <cell r="A80" t="str">
            <v>6480 ВЕТЧ.С ИНДЕЙКОЙ Коровино п/о  ОСТАНКИНО</v>
          </cell>
          <cell r="B80" t="str">
            <v>кг</v>
          </cell>
          <cell r="C80" t="e">
            <v>#N/A</v>
          </cell>
          <cell r="D80" t="e">
            <v>#N/A</v>
          </cell>
          <cell r="E80" t="e">
            <v>#N/A</v>
          </cell>
          <cell r="F80" t="e">
            <v>#N/A</v>
          </cell>
          <cell r="G80" t="str">
            <v>под заказ</v>
          </cell>
          <cell r="H80">
            <v>1</v>
          </cell>
          <cell r="I80">
            <v>60</v>
          </cell>
          <cell r="J80" t="e">
            <v>#N/A</v>
          </cell>
          <cell r="K80" t="e">
            <v>#N/A</v>
          </cell>
          <cell r="N80" t="e">
            <v>#N/A</v>
          </cell>
          <cell r="O80" t="e">
            <v>#N/A</v>
          </cell>
          <cell r="P80" t="e">
            <v>#N/A</v>
          </cell>
          <cell r="Q80">
            <v>0</v>
          </cell>
          <cell r="R80" t="e">
            <v>#N/A</v>
          </cell>
        </row>
        <row r="81">
          <cell r="A81" t="str">
            <v>6716 ОСОБАЯ Коровино ( в сетке) 0,5кг 8шт  Останкино</v>
          </cell>
          <cell r="B81" t="str">
            <v>шт</v>
          </cell>
          <cell r="C81">
            <v>0</v>
          </cell>
          <cell r="D81">
            <v>160</v>
          </cell>
          <cell r="E81">
            <v>50</v>
          </cell>
          <cell r="F81">
            <v>110</v>
          </cell>
          <cell r="H81">
            <v>0.5</v>
          </cell>
          <cell r="I81">
            <v>45</v>
          </cell>
          <cell r="J81">
            <v>50</v>
          </cell>
          <cell r="K81">
            <v>0</v>
          </cell>
          <cell r="L81">
            <v>160</v>
          </cell>
          <cell r="M81">
            <v>150</v>
          </cell>
          <cell r="N81">
            <v>30</v>
          </cell>
          <cell r="O81">
            <v>14</v>
          </cell>
          <cell r="P81">
            <v>3.6666666666666665</v>
          </cell>
          <cell r="Q81">
            <v>29.8</v>
          </cell>
          <cell r="R81">
            <v>10</v>
          </cell>
        </row>
        <row r="82">
          <cell r="A82" t="str">
            <v>6734 ОСОБАЯ СО ШПИКОМ Коровино(в сетке) 0,5кг  Останкино</v>
          </cell>
          <cell r="B82" t="str">
            <v>шт</v>
          </cell>
          <cell r="C82">
            <v>0</v>
          </cell>
          <cell r="D82">
            <v>56</v>
          </cell>
          <cell r="E82">
            <v>41</v>
          </cell>
          <cell r="F82">
            <v>15</v>
          </cell>
          <cell r="H82">
            <v>0.5</v>
          </cell>
          <cell r="I82">
            <v>45</v>
          </cell>
          <cell r="J82">
            <v>41</v>
          </cell>
          <cell r="K82">
            <v>0</v>
          </cell>
          <cell r="L82">
            <v>60</v>
          </cell>
          <cell r="M82">
            <v>40</v>
          </cell>
          <cell r="N82">
            <v>8.1999999999999993</v>
          </cell>
          <cell r="O82">
            <v>14.02439024390244</v>
          </cell>
          <cell r="P82">
            <v>1.8292682926829269</v>
          </cell>
          <cell r="Q82">
            <v>9.6</v>
          </cell>
          <cell r="R82">
            <v>8.1999999999999993</v>
          </cell>
        </row>
        <row r="83">
          <cell r="A83" t="str">
            <v>4611 ВЕТЧ.ЛЮБИТЕЛЬСКАЯ п/о 0.4кг ОСТАНКИНО</v>
          </cell>
          <cell r="B83" t="str">
            <v>шт</v>
          </cell>
          <cell r="C83" t="e">
            <v>#N/A</v>
          </cell>
          <cell r="D83" t="e">
            <v>#N/A</v>
          </cell>
          <cell r="E83">
            <v>0</v>
          </cell>
          <cell r="F83" t="e">
            <v>#N/A</v>
          </cell>
          <cell r="H83">
            <v>0.4</v>
          </cell>
          <cell r="I83">
            <v>60</v>
          </cell>
          <cell r="J83">
            <v>17</v>
          </cell>
          <cell r="K83">
            <v>-17</v>
          </cell>
          <cell r="M83">
            <v>20</v>
          </cell>
          <cell r="N83">
            <v>0</v>
          </cell>
          <cell r="O83" t="e">
            <v>#N/A</v>
          </cell>
          <cell r="P83" t="e">
            <v>#N/A</v>
          </cell>
          <cell r="Q83">
            <v>0</v>
          </cell>
          <cell r="R83">
            <v>0</v>
          </cell>
        </row>
        <row r="84">
          <cell r="A84" t="str">
            <v>6223 БАЛЫК И ШЕЙКА с/в с/н мгс 1/90
10шт.</v>
          </cell>
        </row>
        <row r="85">
          <cell r="A85" t="str">
            <v>6233 БУЖЕНИНА ЗАПЕЧЕННАЯ с/н в/у
1/100 10шт.</v>
          </cell>
        </row>
        <row r="86">
          <cell r="A86" t="str">
            <v>6222ИТАЛЬЯНСКОЕ АССОРТИ с/в с/н
мгс 1/90</v>
          </cell>
        </row>
        <row r="87">
          <cell r="A87" t="str">
            <v>6221 НЕАПОЛИТАНСКИЙ ДУЭТ с/к с/н
мгс 1/90</v>
          </cell>
        </row>
        <row r="88">
          <cell r="A88" t="str">
            <v>6144 МОЛОЧНЫЕ ТРАДИЦ. сос п/о
в/у 1/360 (1+1)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500"/>
  <sheetViews>
    <sheetView tabSelected="1" zoomScaleNormal="100" workbookViewId="0">
      <pane ySplit="5" topLeftCell="A26" activePane="bottomLeft" state="frozen"/>
      <selection pane="bottomLeft" activeCell="A34" sqref="A34:XFD34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6" style="9" customWidth="1"/>
    <col min="8" max="8" width="6.140625" customWidth="1"/>
    <col min="9" max="9" width="9.7109375" customWidth="1"/>
    <col min="10" max="10" width="8.85546875" customWidth="1"/>
    <col min="11" max="11" width="7.140625" customWidth="1"/>
    <col min="12" max="13" width="0.85546875" customWidth="1"/>
    <col min="14" max="14" width="8.140625" customWidth="1"/>
    <col min="15" max="15" width="6.140625" customWidth="1"/>
    <col min="16" max="18" width="7.140625" customWidth="1"/>
    <col min="19" max="19" width="22.42578125" customWidth="1"/>
    <col min="20" max="21" width="4.85546875" customWidth="1"/>
    <col min="22" max="24" width="6.42578125" customWidth="1"/>
    <col min="25" max="25" width="19.7109375" customWidth="1"/>
    <col min="26" max="55" width="8" customWidth="1"/>
  </cols>
  <sheetData>
    <row r="1" spans="1:55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98</v>
      </c>
      <c r="O3" s="2" t="s">
        <v>13</v>
      </c>
      <c r="P3" s="3" t="s">
        <v>14</v>
      </c>
      <c r="Q3" s="3" t="s">
        <v>105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92</v>
      </c>
      <c r="W3" s="2" t="s">
        <v>92</v>
      </c>
      <c r="X3" s="2" t="s">
        <v>92</v>
      </c>
      <c r="Y3" s="2" t="s">
        <v>19</v>
      </c>
      <c r="Z3" s="2" t="s">
        <v>20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99</v>
      </c>
      <c r="O4" s="1" t="s">
        <v>21</v>
      </c>
      <c r="P4" s="1"/>
      <c r="Q4" s="1" t="s">
        <v>106</v>
      </c>
      <c r="R4" s="1"/>
      <c r="S4" s="1"/>
      <c r="T4" s="1"/>
      <c r="U4" s="1"/>
      <c r="V4" s="10" t="s">
        <v>94</v>
      </c>
      <c r="W4" s="10" t="s">
        <v>95</v>
      </c>
      <c r="X4" s="10" t="s">
        <v>96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x14ac:dyDescent="0.25">
      <c r="A5" s="1"/>
      <c r="B5" s="1"/>
      <c r="C5" s="1"/>
      <c r="D5" s="1"/>
      <c r="E5" s="4">
        <f>SUM(E6:E500)</f>
        <v>10013.735000000001</v>
      </c>
      <c r="F5" s="4">
        <f>SUM(F6:F500)</f>
        <v>11611.456999999993</v>
      </c>
      <c r="G5" s="7"/>
      <c r="H5" s="1"/>
      <c r="I5" s="1"/>
      <c r="J5" s="4">
        <f t="shared" ref="J5:R5" si="0">SUM(J6:J500)</f>
        <v>9972.3690000000006</v>
      </c>
      <c r="K5" s="4">
        <f t="shared" si="0"/>
        <v>41.365999999999929</v>
      </c>
      <c r="L5" s="4">
        <f t="shared" si="0"/>
        <v>0</v>
      </c>
      <c r="M5" s="4">
        <f t="shared" si="0"/>
        <v>0</v>
      </c>
      <c r="N5" s="4">
        <f t="shared" si="0"/>
        <v>9380</v>
      </c>
      <c r="O5" s="4">
        <f t="shared" si="0"/>
        <v>2002.7469999999992</v>
      </c>
      <c r="P5" s="4">
        <f t="shared" si="0"/>
        <v>8769.4997999999996</v>
      </c>
      <c r="Q5" s="4">
        <f t="shared" si="0"/>
        <v>12249</v>
      </c>
      <c r="R5" s="4">
        <f t="shared" si="0"/>
        <v>0</v>
      </c>
      <c r="S5" s="1"/>
      <c r="T5" s="1"/>
      <c r="U5" s="1"/>
      <c r="V5" s="4">
        <f t="shared" ref="V5:X5" si="1">SUM(V6:V500)</f>
        <v>1937.8447999999999</v>
      </c>
      <c r="W5" s="4">
        <f t="shared" si="1"/>
        <v>1839.2043999999999</v>
      </c>
      <c r="X5" s="4">
        <f t="shared" si="1"/>
        <v>1358.9050000000002</v>
      </c>
      <c r="Y5" s="1"/>
      <c r="Z5" s="4">
        <f>SUM(Z6:Z500)</f>
        <v>5628.9999999999991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x14ac:dyDescent="0.25">
      <c r="A6" s="1" t="s">
        <v>22</v>
      </c>
      <c r="B6" s="1" t="s">
        <v>23</v>
      </c>
      <c r="C6" s="1"/>
      <c r="D6" s="1">
        <v>300.8</v>
      </c>
      <c r="E6" s="1">
        <v>165</v>
      </c>
      <c r="F6" s="1">
        <v>234.8</v>
      </c>
      <c r="G6" s="7">
        <f>VLOOKUP(A6,[1]TDSheet!$A:$H,8,0)</f>
        <v>0.4</v>
      </c>
      <c r="H6" s="1">
        <f>VLOOKUP(A6,[1]TDSheet!$A:$I,9,0)</f>
        <v>60</v>
      </c>
      <c r="I6" s="1"/>
      <c r="J6" s="1">
        <v>168</v>
      </c>
      <c r="K6" s="1">
        <f t="shared" ref="K6:K37" si="2">E6-J6</f>
        <v>-3</v>
      </c>
      <c r="L6" s="1"/>
      <c r="M6" s="1"/>
      <c r="N6" s="1">
        <f>VLOOKUP(A6,[1]TDSheet!$A:$M,13,0)</f>
        <v>500</v>
      </c>
      <c r="O6" s="1">
        <f>E6/5</f>
        <v>33</v>
      </c>
      <c r="P6" s="5"/>
      <c r="Q6" s="5">
        <f>P6</f>
        <v>0</v>
      </c>
      <c r="R6" s="5"/>
      <c r="S6" s="1"/>
      <c r="T6" s="1">
        <f>(F6+N6+Q6)/O6</f>
        <v>22.266666666666666</v>
      </c>
      <c r="U6" s="1">
        <f>(F6+N6)/O6</f>
        <v>22.266666666666666</v>
      </c>
      <c r="V6" s="1">
        <f>VLOOKUP(A6,[1]TDSheet!$A:$N,14,0)</f>
        <v>50.4</v>
      </c>
      <c r="W6" s="1">
        <f>VLOOKUP(A6,[1]TDSheet!$A:$Q,17,0)</f>
        <v>24</v>
      </c>
      <c r="X6" s="1">
        <f>VLOOKUP(A6,[1]TDSheet!$A:$R,18,0)</f>
        <v>50.4</v>
      </c>
      <c r="Y6" s="1"/>
      <c r="Z6" s="1">
        <f>Q6*G6</f>
        <v>0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x14ac:dyDescent="0.25">
      <c r="A7" s="1" t="s">
        <v>24</v>
      </c>
      <c r="B7" s="1" t="s">
        <v>25</v>
      </c>
      <c r="C7" s="1">
        <v>57.945</v>
      </c>
      <c r="D7" s="1">
        <v>38.453000000000003</v>
      </c>
      <c r="E7" s="1">
        <v>18.245999999999999</v>
      </c>
      <c r="F7" s="1">
        <v>70.105999999999995</v>
      </c>
      <c r="G7" s="7">
        <f>VLOOKUP(A7,[1]TDSheet!$A:$H,8,0)</f>
        <v>1</v>
      </c>
      <c r="H7" s="1">
        <f>VLOOKUP(A7,[1]TDSheet!$A:$I,9,0)</f>
        <v>120</v>
      </c>
      <c r="I7" s="1"/>
      <c r="J7" s="1">
        <v>18.224</v>
      </c>
      <c r="K7" s="1">
        <f t="shared" si="2"/>
        <v>2.1999999999998465E-2</v>
      </c>
      <c r="L7" s="1"/>
      <c r="M7" s="1"/>
      <c r="N7" s="1"/>
      <c r="O7" s="1">
        <f t="shared" ref="O7:O70" si="3">E7/5</f>
        <v>3.6491999999999996</v>
      </c>
      <c r="P7" s="5"/>
      <c r="Q7" s="5">
        <f t="shared" ref="Q7:Q70" si="4">P7</f>
        <v>0</v>
      </c>
      <c r="R7" s="5"/>
      <c r="S7" s="1"/>
      <c r="T7" s="1">
        <f t="shared" ref="T7:T70" si="5">(F7+N7+Q7)/O7</f>
        <v>19.211333991011731</v>
      </c>
      <c r="U7" s="1">
        <f t="shared" ref="U7:U70" si="6">(F7+N7)/O7</f>
        <v>19.211333991011731</v>
      </c>
      <c r="V7" s="1">
        <f>VLOOKUP(A7,[1]TDSheet!$A:$N,14,0)</f>
        <v>7.6587999999999994</v>
      </c>
      <c r="W7" s="1">
        <f>VLOOKUP(A7,[1]TDSheet!$A:$Q,17,0)</f>
        <v>7.9366000000000003</v>
      </c>
      <c r="X7" s="1">
        <f>VLOOKUP(A7,[1]TDSheet!$A:$R,18,0)</f>
        <v>7.6587999999999994</v>
      </c>
      <c r="Y7" s="1"/>
      <c r="Z7" s="1">
        <f t="shared" ref="Z7:Z70" si="7">Q7*G7</f>
        <v>0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x14ac:dyDescent="0.25">
      <c r="A8" s="1" t="s">
        <v>26</v>
      </c>
      <c r="B8" s="1" t="s">
        <v>25</v>
      </c>
      <c r="C8" s="1">
        <v>288.44400000000002</v>
      </c>
      <c r="D8" s="1">
        <v>298.52699999999999</v>
      </c>
      <c r="E8" s="1">
        <v>169.041</v>
      </c>
      <c r="F8" s="1">
        <v>376.887</v>
      </c>
      <c r="G8" s="7">
        <f>VLOOKUP(A8,[1]TDSheet!$A:$H,8,0)</f>
        <v>1</v>
      </c>
      <c r="H8" s="1">
        <f>VLOOKUP(A8,[1]TDSheet!$A:$I,9,0)</f>
        <v>45</v>
      </c>
      <c r="I8" s="1"/>
      <c r="J8" s="1">
        <v>163.98599999999999</v>
      </c>
      <c r="K8" s="1">
        <f t="shared" si="2"/>
        <v>5.0550000000000068</v>
      </c>
      <c r="L8" s="1"/>
      <c r="M8" s="1"/>
      <c r="N8" s="1"/>
      <c r="O8" s="1">
        <f t="shared" si="3"/>
        <v>33.808199999999999</v>
      </c>
      <c r="P8" s="5">
        <f t="shared" ref="P8:P21" si="8">14*O8-N8-F8</f>
        <v>96.427799999999991</v>
      </c>
      <c r="Q8" s="5">
        <v>120</v>
      </c>
      <c r="R8" s="5"/>
      <c r="S8" s="1"/>
      <c r="T8" s="1">
        <f t="shared" si="5"/>
        <v>14.697233215610414</v>
      </c>
      <c r="U8" s="1">
        <f t="shared" si="6"/>
        <v>11.147798463094752</v>
      </c>
      <c r="V8" s="1">
        <f>VLOOKUP(A8,[1]TDSheet!$A:$N,14,0)</f>
        <v>40</v>
      </c>
      <c r="W8" s="1">
        <f>VLOOKUP(A8,[1]TDSheet!$A:$Q,17,0)</f>
        <v>39.891000000000005</v>
      </c>
      <c r="X8" s="1">
        <f>VLOOKUP(A8,[1]TDSheet!$A:$R,18,0)</f>
        <v>22.631599999999999</v>
      </c>
      <c r="Y8" s="1"/>
      <c r="Z8" s="1">
        <f t="shared" si="7"/>
        <v>120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x14ac:dyDescent="0.25">
      <c r="A9" s="1" t="s">
        <v>27</v>
      </c>
      <c r="B9" s="1" t="s">
        <v>25</v>
      </c>
      <c r="C9" s="1">
        <v>377.57100000000003</v>
      </c>
      <c r="D9" s="1">
        <v>556.02300000000002</v>
      </c>
      <c r="E9" s="1">
        <v>322.452</v>
      </c>
      <c r="F9" s="1">
        <v>537.93799999999999</v>
      </c>
      <c r="G9" s="7">
        <f>VLOOKUP(A9,[1]TDSheet!$A:$H,8,0)</f>
        <v>1</v>
      </c>
      <c r="H9" s="1">
        <f>VLOOKUP(A9,[1]TDSheet!$A:$I,9,0)</f>
        <v>45</v>
      </c>
      <c r="I9" s="1"/>
      <c r="J9" s="1">
        <v>326.67</v>
      </c>
      <c r="K9" s="1">
        <f t="shared" si="2"/>
        <v>-4.2180000000000177</v>
      </c>
      <c r="L9" s="1"/>
      <c r="M9" s="1"/>
      <c r="N9" s="1">
        <f>VLOOKUP(A9,[1]TDSheet!$A:$M,13,0)</f>
        <v>150</v>
      </c>
      <c r="O9" s="1">
        <f t="shared" si="3"/>
        <v>64.490399999999994</v>
      </c>
      <c r="P9" s="5">
        <f t="shared" si="8"/>
        <v>214.92759999999987</v>
      </c>
      <c r="Q9" s="5">
        <v>270</v>
      </c>
      <c r="R9" s="5"/>
      <c r="S9" s="1"/>
      <c r="T9" s="1">
        <f t="shared" si="5"/>
        <v>14.853962760348828</v>
      </c>
      <c r="U9" s="1">
        <f t="shared" si="6"/>
        <v>10.667293116494859</v>
      </c>
      <c r="V9" s="1">
        <f>VLOOKUP(A9,[1]TDSheet!$A:$N,14,0)</f>
        <v>60</v>
      </c>
      <c r="W9" s="1">
        <f>VLOOKUP(A9,[1]TDSheet!$A:$Q,17,0)</f>
        <v>59.976599999999998</v>
      </c>
      <c r="X9" s="1">
        <f>VLOOKUP(A9,[1]TDSheet!$A:$R,18,0)</f>
        <v>40.9148</v>
      </c>
      <c r="Y9" s="1"/>
      <c r="Z9" s="1">
        <f t="shared" si="7"/>
        <v>270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x14ac:dyDescent="0.25">
      <c r="A10" s="1" t="s">
        <v>28</v>
      </c>
      <c r="B10" s="1" t="s">
        <v>25</v>
      </c>
      <c r="C10" s="1">
        <v>595.51099999999997</v>
      </c>
      <c r="D10" s="1">
        <v>1177.3889999999999</v>
      </c>
      <c r="E10" s="1">
        <v>414.61599999999999</v>
      </c>
      <c r="F10" s="1">
        <v>1272.0160000000001</v>
      </c>
      <c r="G10" s="7">
        <f>VLOOKUP(A10,[1]TDSheet!$A:$H,8,0)</f>
        <v>1</v>
      </c>
      <c r="H10" s="1">
        <f>VLOOKUP(A10,[1]TDSheet!$A:$I,9,0)</f>
        <v>60</v>
      </c>
      <c r="I10" s="1" t="str">
        <f>VLOOKUP(A10,[1]TDSheet!$A:$G,7,0)</f>
        <v>акция</v>
      </c>
      <c r="J10" s="1">
        <v>422.185</v>
      </c>
      <c r="K10" s="1">
        <f t="shared" si="2"/>
        <v>-7.5690000000000168</v>
      </c>
      <c r="L10" s="1"/>
      <c r="M10" s="1"/>
      <c r="N10" s="1">
        <f>VLOOKUP(A10,[1]TDSheet!$A:$M,13,0)</f>
        <v>600</v>
      </c>
      <c r="O10" s="1">
        <f t="shared" si="3"/>
        <v>82.923199999999994</v>
      </c>
      <c r="P10" s="5"/>
      <c r="Q10" s="5">
        <f t="shared" si="4"/>
        <v>0</v>
      </c>
      <c r="R10" s="5"/>
      <c r="S10" s="1"/>
      <c r="T10" s="1">
        <f t="shared" si="5"/>
        <v>22.575298589538274</v>
      </c>
      <c r="U10" s="1">
        <f t="shared" si="6"/>
        <v>22.575298589538274</v>
      </c>
      <c r="V10" s="1">
        <f>VLOOKUP(A10,[1]TDSheet!$A:$N,14,0)</f>
        <v>99.707399999999993</v>
      </c>
      <c r="W10" s="1">
        <f>VLOOKUP(A10,[1]TDSheet!$A:$Q,17,0)</f>
        <v>100.8828</v>
      </c>
      <c r="X10" s="1">
        <f>VLOOKUP(A10,[1]TDSheet!$A:$R,18,0)</f>
        <v>99.707399999999993</v>
      </c>
      <c r="Y10" s="1"/>
      <c r="Z10" s="1">
        <f t="shared" si="7"/>
        <v>0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x14ac:dyDescent="0.25">
      <c r="A11" s="1" t="s">
        <v>29</v>
      </c>
      <c r="B11" s="1" t="s">
        <v>25</v>
      </c>
      <c r="C11" s="1">
        <v>53.12</v>
      </c>
      <c r="D11" s="1">
        <v>52.228000000000002</v>
      </c>
      <c r="E11" s="1">
        <v>18.358000000000001</v>
      </c>
      <c r="F11" s="1">
        <v>82.438000000000002</v>
      </c>
      <c r="G11" s="7">
        <f>VLOOKUP(A11,[1]TDSheet!$A:$H,8,0)</f>
        <v>1</v>
      </c>
      <c r="H11" s="1">
        <f>VLOOKUP(A11,[1]TDSheet!$A:$I,9,0)</f>
        <v>120</v>
      </c>
      <c r="I11" s="1"/>
      <c r="J11" s="1">
        <v>18.32</v>
      </c>
      <c r="K11" s="1">
        <f t="shared" si="2"/>
        <v>3.8000000000000256E-2</v>
      </c>
      <c r="L11" s="1"/>
      <c r="M11" s="1"/>
      <c r="N11" s="1"/>
      <c r="O11" s="1">
        <f t="shared" si="3"/>
        <v>3.6716000000000002</v>
      </c>
      <c r="P11" s="5"/>
      <c r="Q11" s="5">
        <f t="shared" si="4"/>
        <v>0</v>
      </c>
      <c r="R11" s="5"/>
      <c r="S11" s="1"/>
      <c r="T11" s="1">
        <f t="shared" si="5"/>
        <v>22.452881577513889</v>
      </c>
      <c r="U11" s="1">
        <f t="shared" si="6"/>
        <v>22.452881577513889</v>
      </c>
      <c r="V11" s="1">
        <f>VLOOKUP(A11,[1]TDSheet!$A:$N,14,0)</f>
        <v>6</v>
      </c>
      <c r="W11" s="1">
        <f>VLOOKUP(A11,[1]TDSheet!$A:$Q,17,0)</f>
        <v>6.0098000000000003</v>
      </c>
      <c r="X11" s="1">
        <f>VLOOKUP(A11,[1]TDSheet!$A:$R,18,0)</f>
        <v>0.91039999999999988</v>
      </c>
      <c r="Y11" s="1"/>
      <c r="Z11" s="1">
        <f t="shared" si="7"/>
        <v>0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x14ac:dyDescent="0.25">
      <c r="A12" s="1" t="s">
        <v>30</v>
      </c>
      <c r="B12" s="1" t="s">
        <v>25</v>
      </c>
      <c r="C12" s="1">
        <v>214.941</v>
      </c>
      <c r="D12" s="1">
        <v>121.637</v>
      </c>
      <c r="E12" s="1">
        <v>88.489000000000004</v>
      </c>
      <c r="F12" s="1">
        <v>220.94800000000001</v>
      </c>
      <c r="G12" s="7">
        <f>VLOOKUP(A12,[1]TDSheet!$A:$H,8,0)</f>
        <v>1</v>
      </c>
      <c r="H12" s="1">
        <f>VLOOKUP(A12,[1]TDSheet!$A:$I,9,0)</f>
        <v>60</v>
      </c>
      <c r="I12" s="1"/>
      <c r="J12" s="1">
        <v>91.087999999999994</v>
      </c>
      <c r="K12" s="1">
        <f t="shared" si="2"/>
        <v>-2.5989999999999895</v>
      </c>
      <c r="L12" s="1"/>
      <c r="M12" s="1"/>
      <c r="N12" s="1"/>
      <c r="O12" s="1">
        <f t="shared" si="3"/>
        <v>17.697800000000001</v>
      </c>
      <c r="P12" s="5">
        <f t="shared" si="8"/>
        <v>26.821200000000005</v>
      </c>
      <c r="Q12" s="5">
        <v>60</v>
      </c>
      <c r="R12" s="5"/>
      <c r="S12" s="1"/>
      <c r="T12" s="1">
        <f t="shared" si="5"/>
        <v>15.87474149329295</v>
      </c>
      <c r="U12" s="1">
        <f t="shared" si="6"/>
        <v>12.484489597577101</v>
      </c>
      <c r="V12" s="1">
        <f>VLOOKUP(A12,[1]TDSheet!$A:$N,14,0)</f>
        <v>22</v>
      </c>
      <c r="W12" s="1">
        <f>VLOOKUP(A12,[1]TDSheet!$A:$Q,17,0)</f>
        <v>22.4802</v>
      </c>
      <c r="X12" s="1">
        <f>VLOOKUP(A12,[1]TDSheet!$A:$R,18,0)</f>
        <v>9.2248000000000001</v>
      </c>
      <c r="Y12" s="1"/>
      <c r="Z12" s="1">
        <f t="shared" si="7"/>
        <v>60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x14ac:dyDescent="0.25">
      <c r="A13" s="1" t="s">
        <v>31</v>
      </c>
      <c r="B13" s="1" t="s">
        <v>25</v>
      </c>
      <c r="C13" s="1"/>
      <c r="D13" s="1">
        <v>703.33299999999997</v>
      </c>
      <c r="E13" s="1">
        <v>93.89</v>
      </c>
      <c r="F13" s="1">
        <v>608.10699999999997</v>
      </c>
      <c r="G13" s="7">
        <f>VLOOKUP(A13,[1]TDSheet!$A:$H,8,0)</f>
        <v>1</v>
      </c>
      <c r="H13" s="1">
        <f>VLOOKUP(A13,[1]TDSheet!$A:$I,9,0)</f>
        <v>60</v>
      </c>
      <c r="I13" s="1"/>
      <c r="J13" s="1">
        <v>96.421000000000006</v>
      </c>
      <c r="K13" s="1">
        <f t="shared" si="2"/>
        <v>-2.5310000000000059</v>
      </c>
      <c r="L13" s="1"/>
      <c r="M13" s="1"/>
      <c r="N13" s="1">
        <f>VLOOKUP(A13,[1]TDSheet!$A:$M,13,0)</f>
        <v>200</v>
      </c>
      <c r="O13" s="1">
        <f t="shared" si="3"/>
        <v>18.777999999999999</v>
      </c>
      <c r="P13" s="5"/>
      <c r="Q13" s="5">
        <f t="shared" si="4"/>
        <v>0</v>
      </c>
      <c r="R13" s="5"/>
      <c r="S13" s="1"/>
      <c r="T13" s="1">
        <f t="shared" si="5"/>
        <v>43.034774736393651</v>
      </c>
      <c r="U13" s="1">
        <f t="shared" si="6"/>
        <v>43.034774736393651</v>
      </c>
      <c r="V13" s="1">
        <f>VLOOKUP(A13,[1]TDSheet!$A:$N,14,0)</f>
        <v>16</v>
      </c>
      <c r="W13" s="1">
        <f>VLOOKUP(A13,[1]TDSheet!$A:$Q,17,0)</f>
        <v>15.967599999999999</v>
      </c>
      <c r="X13" s="1">
        <f>VLOOKUP(A13,[1]TDSheet!$A:$R,18,0)</f>
        <v>9.0522000000000009</v>
      </c>
      <c r="Y13" s="1"/>
      <c r="Z13" s="1">
        <f t="shared" si="7"/>
        <v>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x14ac:dyDescent="0.25">
      <c r="A14" s="1" t="s">
        <v>32</v>
      </c>
      <c r="B14" s="1" t="s">
        <v>23</v>
      </c>
      <c r="C14" s="1">
        <v>85</v>
      </c>
      <c r="D14" s="1">
        <v>136</v>
      </c>
      <c r="E14" s="1">
        <v>233</v>
      </c>
      <c r="F14" s="1">
        <v>140.5</v>
      </c>
      <c r="G14" s="7">
        <f>VLOOKUP(A14,[1]TDSheet!$A:$H,8,0)</f>
        <v>0.25</v>
      </c>
      <c r="H14" s="1">
        <f>VLOOKUP(A14,[1]TDSheet!$A:$I,9,0)</f>
        <v>120</v>
      </c>
      <c r="I14" s="1"/>
      <c r="J14" s="1">
        <v>226</v>
      </c>
      <c r="K14" s="1">
        <f t="shared" si="2"/>
        <v>7</v>
      </c>
      <c r="L14" s="1"/>
      <c r="M14" s="1"/>
      <c r="N14" s="1">
        <f>VLOOKUP(A14,[1]TDSheet!$A:$M,13,0)</f>
        <v>100</v>
      </c>
      <c r="O14" s="1">
        <f t="shared" si="3"/>
        <v>46.6</v>
      </c>
      <c r="P14" s="5">
        <f t="shared" si="8"/>
        <v>411.9</v>
      </c>
      <c r="Q14" s="5">
        <v>600</v>
      </c>
      <c r="R14" s="5"/>
      <c r="S14" s="1">
        <v>100</v>
      </c>
      <c r="T14" s="1">
        <f t="shared" si="5"/>
        <v>18.036480686695278</v>
      </c>
      <c r="U14" s="1">
        <f t="shared" si="6"/>
        <v>5.1609442060085833</v>
      </c>
      <c r="V14" s="1">
        <f>VLOOKUP(A14,[1]TDSheet!$A:$N,14,0)</f>
        <v>52</v>
      </c>
      <c r="W14" s="1">
        <f>VLOOKUP(A14,[1]TDSheet!$A:$Q,17,0)</f>
        <v>52.2</v>
      </c>
      <c r="X14" s="1">
        <f>VLOOKUP(A14,[1]TDSheet!$A:$R,18,0)</f>
        <v>29.4</v>
      </c>
      <c r="Y14" s="1"/>
      <c r="Z14" s="1">
        <f t="shared" si="7"/>
        <v>150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x14ac:dyDescent="0.25">
      <c r="A15" s="1" t="s">
        <v>33</v>
      </c>
      <c r="B15" s="1" t="s">
        <v>23</v>
      </c>
      <c r="C15" s="1"/>
      <c r="D15" s="1">
        <v>14.4</v>
      </c>
      <c r="E15" s="1">
        <v>93</v>
      </c>
      <c r="F15" s="1">
        <v>0.45</v>
      </c>
      <c r="G15" s="7">
        <f>VLOOKUP(A15,[1]TDSheet!$A:$H,8,0)</f>
        <v>0.15</v>
      </c>
      <c r="H15" s="1">
        <f>VLOOKUP(A15,[1]TDSheet!$A:$I,9,0)</f>
        <v>60</v>
      </c>
      <c r="I15" s="1"/>
      <c r="J15" s="1">
        <v>119</v>
      </c>
      <c r="K15" s="1">
        <f t="shared" si="2"/>
        <v>-26</v>
      </c>
      <c r="L15" s="1"/>
      <c r="M15" s="1"/>
      <c r="N15" s="1">
        <f>VLOOKUP(A15,[1]TDSheet!$A:$M,13,0)</f>
        <v>50</v>
      </c>
      <c r="O15" s="1">
        <f t="shared" si="3"/>
        <v>18.600000000000001</v>
      </c>
      <c r="P15" s="5">
        <f>12*O15-N15-F15</f>
        <v>172.75000000000003</v>
      </c>
      <c r="Q15" s="5">
        <v>250</v>
      </c>
      <c r="R15" s="5"/>
      <c r="S15" s="1">
        <v>50</v>
      </c>
      <c r="T15" s="1">
        <f t="shared" si="5"/>
        <v>16.153225806451612</v>
      </c>
      <c r="U15" s="1">
        <f t="shared" si="6"/>
        <v>2.7123655913978495</v>
      </c>
      <c r="V15" s="1">
        <f>VLOOKUP(A15,[1]TDSheet!$A:$N,14,0)</f>
        <v>21</v>
      </c>
      <c r="W15" s="1">
        <f>VLOOKUP(A15,[1]TDSheet!$A:$Q,17,0)</f>
        <v>21.4</v>
      </c>
      <c r="X15" s="1">
        <f>VLOOKUP(A15,[1]TDSheet!$A:$R,18,0)</f>
        <v>0</v>
      </c>
      <c r="Y15" s="1"/>
      <c r="Z15" s="1">
        <f t="shared" si="7"/>
        <v>37.5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x14ac:dyDescent="0.25">
      <c r="A16" s="1" t="s">
        <v>34</v>
      </c>
      <c r="B16" s="1" t="s">
        <v>23</v>
      </c>
      <c r="C16" s="1"/>
      <c r="D16" s="1">
        <v>86.4</v>
      </c>
      <c r="E16" s="1">
        <v>175</v>
      </c>
      <c r="F16" s="1">
        <v>59.7</v>
      </c>
      <c r="G16" s="7">
        <f>VLOOKUP(A16,[1]TDSheet!$A:$H,8,0)</f>
        <v>0.15</v>
      </c>
      <c r="H16" s="1">
        <f>VLOOKUP(A16,[1]TDSheet!$A:$I,9,0)</f>
        <v>60</v>
      </c>
      <c r="I16" s="1"/>
      <c r="J16" s="1">
        <v>185</v>
      </c>
      <c r="K16" s="1">
        <f t="shared" si="2"/>
        <v>-10</v>
      </c>
      <c r="L16" s="1"/>
      <c r="M16" s="1"/>
      <c r="N16" s="1">
        <f>VLOOKUP(A16,[1]TDSheet!$A:$M,13,0)</f>
        <v>400</v>
      </c>
      <c r="O16" s="1">
        <f t="shared" si="3"/>
        <v>35</v>
      </c>
      <c r="P16" s="5">
        <f t="shared" si="8"/>
        <v>30.299999999999997</v>
      </c>
      <c r="Q16" s="5">
        <v>100</v>
      </c>
      <c r="R16" s="5"/>
      <c r="S16" s="1"/>
      <c r="T16" s="1">
        <f t="shared" si="5"/>
        <v>15.991428571428573</v>
      </c>
      <c r="U16" s="1">
        <f t="shared" si="6"/>
        <v>13.134285714285713</v>
      </c>
      <c r="V16" s="1">
        <f>VLOOKUP(A16,[1]TDSheet!$A:$N,14,0)</f>
        <v>57</v>
      </c>
      <c r="W16" s="1">
        <f>VLOOKUP(A16,[1]TDSheet!$A:$Q,17,0)</f>
        <v>57.4</v>
      </c>
      <c r="X16" s="1">
        <f>VLOOKUP(A16,[1]TDSheet!$A:$R,18,0)</f>
        <v>1</v>
      </c>
      <c r="Y16" s="1"/>
      <c r="Z16" s="1">
        <f t="shared" si="7"/>
        <v>15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x14ac:dyDescent="0.25">
      <c r="A17" s="1" t="s">
        <v>35</v>
      </c>
      <c r="B17" s="1" t="s">
        <v>23</v>
      </c>
      <c r="C17" s="1">
        <v>40.799999999999997</v>
      </c>
      <c r="D17" s="1">
        <v>96</v>
      </c>
      <c r="E17" s="1">
        <v>244</v>
      </c>
      <c r="F17" s="1">
        <v>68.849999999999994</v>
      </c>
      <c r="G17" s="7">
        <f>VLOOKUP(A17,[1]TDSheet!$A:$H,8,0)</f>
        <v>0.15</v>
      </c>
      <c r="H17" s="1">
        <f>VLOOKUP(A17,[1]TDSheet!$A:$I,9,0)</f>
        <v>60</v>
      </c>
      <c r="I17" s="1"/>
      <c r="J17" s="1">
        <v>204</v>
      </c>
      <c r="K17" s="1">
        <f t="shared" si="2"/>
        <v>40</v>
      </c>
      <c r="L17" s="1"/>
      <c r="M17" s="1"/>
      <c r="N17" s="1">
        <f>VLOOKUP(A17,[1]TDSheet!$A:$M,13,0)</f>
        <v>400</v>
      </c>
      <c r="O17" s="1">
        <f t="shared" si="3"/>
        <v>48.8</v>
      </c>
      <c r="P17" s="5">
        <f t="shared" si="8"/>
        <v>214.34999999999994</v>
      </c>
      <c r="Q17" s="5">
        <v>350</v>
      </c>
      <c r="R17" s="5"/>
      <c r="S17" s="1"/>
      <c r="T17" s="1">
        <f t="shared" si="5"/>
        <v>16.779713114754099</v>
      </c>
      <c r="U17" s="1">
        <f t="shared" si="6"/>
        <v>9.6075819672131164</v>
      </c>
      <c r="V17" s="1">
        <f>VLOOKUP(A17,[1]TDSheet!$A:$N,14,0)</f>
        <v>63.2</v>
      </c>
      <c r="W17" s="1">
        <f>VLOOKUP(A17,[1]TDSheet!$A:$Q,17,0)</f>
        <v>0</v>
      </c>
      <c r="X17" s="1">
        <f>VLOOKUP(A17,[1]TDSheet!$A:$R,18,0)</f>
        <v>63.2</v>
      </c>
      <c r="Y17" s="1"/>
      <c r="Z17" s="1">
        <f t="shared" si="7"/>
        <v>52.5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x14ac:dyDescent="0.25">
      <c r="A18" s="1" t="s">
        <v>36</v>
      </c>
      <c r="B18" s="1" t="s">
        <v>25</v>
      </c>
      <c r="C18" s="1"/>
      <c r="D18" s="1">
        <v>217.37</v>
      </c>
      <c r="E18" s="1">
        <v>21.779</v>
      </c>
      <c r="F18" s="1">
        <v>195.59100000000001</v>
      </c>
      <c r="G18" s="7">
        <f>VLOOKUP(A18,[1]TDSheet!$A:$H,8,0)</f>
        <v>1</v>
      </c>
      <c r="H18" s="1">
        <f>VLOOKUP(A18,[1]TDSheet!$A:$I,9,0)</f>
        <v>60</v>
      </c>
      <c r="I18" s="1"/>
      <c r="J18" s="1">
        <v>21.782</v>
      </c>
      <c r="K18" s="1">
        <f t="shared" si="2"/>
        <v>-3.0000000000001137E-3</v>
      </c>
      <c r="L18" s="1"/>
      <c r="M18" s="1"/>
      <c r="N18" s="1"/>
      <c r="O18" s="1">
        <f t="shared" si="3"/>
        <v>4.3558000000000003</v>
      </c>
      <c r="P18" s="5"/>
      <c r="Q18" s="5">
        <f t="shared" si="4"/>
        <v>0</v>
      </c>
      <c r="R18" s="5"/>
      <c r="S18" s="1"/>
      <c r="T18" s="1">
        <f t="shared" si="5"/>
        <v>44.903576840075303</v>
      </c>
      <c r="U18" s="1">
        <f t="shared" si="6"/>
        <v>44.903576840075303</v>
      </c>
      <c r="V18" s="1">
        <v>0</v>
      </c>
      <c r="W18" s="1">
        <v>0</v>
      </c>
      <c r="X18" s="1">
        <v>0</v>
      </c>
      <c r="Y18" s="1"/>
      <c r="Z18" s="1">
        <f t="shared" si="7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x14ac:dyDescent="0.25">
      <c r="A19" s="1" t="s">
        <v>37</v>
      </c>
      <c r="B19" s="1" t="s">
        <v>25</v>
      </c>
      <c r="C19" s="1">
        <v>294.99299999999999</v>
      </c>
      <c r="D19" s="1">
        <v>153.595</v>
      </c>
      <c r="E19" s="1">
        <v>136.41800000000001</v>
      </c>
      <c r="F19" s="1">
        <v>294.66899999999998</v>
      </c>
      <c r="G19" s="7">
        <f>VLOOKUP(A19,[1]TDSheet!$A:$H,8,0)</f>
        <v>1</v>
      </c>
      <c r="H19" s="1">
        <f>VLOOKUP(A19,[1]TDSheet!$A:$I,9,0)</f>
        <v>45</v>
      </c>
      <c r="I19" s="1" t="str">
        <f>VLOOKUP(A19,[1]TDSheet!$A:$G,7,0)</f>
        <v>акция</v>
      </c>
      <c r="J19" s="1">
        <v>132.97900000000001</v>
      </c>
      <c r="K19" s="1">
        <f t="shared" si="2"/>
        <v>3.438999999999993</v>
      </c>
      <c r="L19" s="1"/>
      <c r="M19" s="1"/>
      <c r="N19" s="1">
        <f>VLOOKUP(A19,[1]TDSheet!$A:$M,13,0)</f>
        <v>40</v>
      </c>
      <c r="O19" s="1">
        <f t="shared" si="3"/>
        <v>27.2836</v>
      </c>
      <c r="P19" s="5">
        <f t="shared" si="8"/>
        <v>47.301400000000001</v>
      </c>
      <c r="Q19" s="5">
        <v>75</v>
      </c>
      <c r="R19" s="5"/>
      <c r="S19" s="1"/>
      <c r="T19" s="1">
        <f t="shared" si="5"/>
        <v>15.015210602706388</v>
      </c>
      <c r="U19" s="1">
        <f t="shared" si="6"/>
        <v>12.266306499142342</v>
      </c>
      <c r="V19" s="1">
        <f>VLOOKUP(A19,[1]TDSheet!$A:$N,14,0)</f>
        <v>41</v>
      </c>
      <c r="W19" s="1">
        <f>VLOOKUP(A19,[1]TDSheet!$A:$Q,17,0)</f>
        <v>40.8874</v>
      </c>
      <c r="X19" s="1">
        <f>VLOOKUP(A19,[1]TDSheet!$A:$R,18,0)</f>
        <v>25.939399999999999</v>
      </c>
      <c r="Y19" s="1"/>
      <c r="Z19" s="1">
        <f t="shared" si="7"/>
        <v>75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x14ac:dyDescent="0.25">
      <c r="A20" s="1" t="s">
        <v>38</v>
      </c>
      <c r="B20" s="1" t="s">
        <v>25</v>
      </c>
      <c r="C20" s="1"/>
      <c r="D20" s="1">
        <v>20.405999999999999</v>
      </c>
      <c r="E20" s="1"/>
      <c r="F20" s="1">
        <v>20.405999999999999</v>
      </c>
      <c r="G20" s="7">
        <f>VLOOKUP(A20,[1]TDSheet!$A:$H,8,0)</f>
        <v>1</v>
      </c>
      <c r="H20" s="1">
        <f>VLOOKUP(A20,[1]TDSheet!$A:$I,9,0)</f>
        <v>60</v>
      </c>
      <c r="I20" s="1"/>
      <c r="J20" s="1">
        <v>5.3</v>
      </c>
      <c r="K20" s="1">
        <f t="shared" si="2"/>
        <v>-5.3</v>
      </c>
      <c r="L20" s="1"/>
      <c r="M20" s="1"/>
      <c r="N20" s="1">
        <f>VLOOKUP(A20,[1]TDSheet!$A:$M,13,0)</f>
        <v>40</v>
      </c>
      <c r="O20" s="1">
        <f t="shared" si="3"/>
        <v>0</v>
      </c>
      <c r="P20" s="5"/>
      <c r="Q20" s="5">
        <f t="shared" si="4"/>
        <v>0</v>
      </c>
      <c r="R20" s="5"/>
      <c r="S20" s="1"/>
      <c r="T20" s="1" t="e">
        <f t="shared" si="5"/>
        <v>#DIV/0!</v>
      </c>
      <c r="U20" s="1" t="e">
        <f t="shared" si="6"/>
        <v>#DIV/0!</v>
      </c>
      <c r="V20" s="1">
        <f>VLOOKUP(A20,[1]TDSheet!$A:$N,14,0)</f>
        <v>16</v>
      </c>
      <c r="W20" s="1">
        <f>VLOOKUP(A20,[1]TDSheet!$A:$Q,17,0)</f>
        <v>16.125999999999998</v>
      </c>
      <c r="X20" s="1">
        <f>VLOOKUP(A20,[1]TDSheet!$A:$R,18,0)</f>
        <v>1.6466000000000001</v>
      </c>
      <c r="Y20" s="1"/>
      <c r="Z20" s="1">
        <f t="shared" si="7"/>
        <v>0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x14ac:dyDescent="0.25">
      <c r="A21" s="1" t="s">
        <v>39</v>
      </c>
      <c r="B21" s="1" t="s">
        <v>23</v>
      </c>
      <c r="C21" s="1">
        <v>69.5</v>
      </c>
      <c r="D21" s="1">
        <v>186</v>
      </c>
      <c r="E21" s="1">
        <v>283</v>
      </c>
      <c r="F21" s="1">
        <v>152.75</v>
      </c>
      <c r="G21" s="7">
        <f>VLOOKUP(A21,[1]TDSheet!$A:$H,8,0)</f>
        <v>0.25</v>
      </c>
      <c r="H21" s="1">
        <f>VLOOKUP(A21,[1]TDSheet!$A:$I,9,0)</f>
        <v>120</v>
      </c>
      <c r="I21" s="1"/>
      <c r="J21" s="1">
        <v>270</v>
      </c>
      <c r="K21" s="1">
        <f t="shared" si="2"/>
        <v>13</v>
      </c>
      <c r="L21" s="1"/>
      <c r="M21" s="1"/>
      <c r="N21" s="1">
        <f>VLOOKUP(A21,[1]TDSheet!$A:$M,13,0)</f>
        <v>300</v>
      </c>
      <c r="O21" s="1">
        <f t="shared" si="3"/>
        <v>56.6</v>
      </c>
      <c r="P21" s="5">
        <f t="shared" si="8"/>
        <v>339.65</v>
      </c>
      <c r="Q21" s="5">
        <v>500</v>
      </c>
      <c r="R21" s="5"/>
      <c r="S21" s="1"/>
      <c r="T21" s="1">
        <f t="shared" si="5"/>
        <v>16.833038869257951</v>
      </c>
      <c r="U21" s="1">
        <f t="shared" si="6"/>
        <v>7.9991166077738516</v>
      </c>
      <c r="V21" s="1">
        <f>VLOOKUP(A21,[1]TDSheet!$A:$N,14,0)</f>
        <v>57.2</v>
      </c>
      <c r="W21" s="1">
        <f>VLOOKUP(A21,[1]TDSheet!$A:$Q,17,0)</f>
        <v>62.2</v>
      </c>
      <c r="X21" s="1">
        <f>VLOOKUP(A21,[1]TDSheet!$A:$R,18,0)</f>
        <v>57.2</v>
      </c>
      <c r="Y21" s="1"/>
      <c r="Z21" s="1">
        <f t="shared" si="7"/>
        <v>125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x14ac:dyDescent="0.25">
      <c r="A22" s="10" t="s">
        <v>40</v>
      </c>
      <c r="B22" s="1" t="s">
        <v>25</v>
      </c>
      <c r="C22" s="1">
        <v>314.56400000000002</v>
      </c>
      <c r="D22" s="1">
        <v>356.36799999999999</v>
      </c>
      <c r="E22" s="1">
        <v>153.30699999999999</v>
      </c>
      <c r="F22" s="1">
        <v>492.95</v>
      </c>
      <c r="G22" s="7">
        <f>VLOOKUP(A22,[1]TDSheet!$A:$H,8,0)</f>
        <v>1</v>
      </c>
      <c r="H22" s="1">
        <f>VLOOKUP(A22,[1]TDSheet!$A:$I,9,0)</f>
        <v>45</v>
      </c>
      <c r="I22" s="1" t="str">
        <f>VLOOKUP(A22,[1]TDSheet!$A:$G,7,0)</f>
        <v>акция</v>
      </c>
      <c r="J22" s="1">
        <v>153.70500000000001</v>
      </c>
      <c r="K22" s="1">
        <f t="shared" si="2"/>
        <v>-0.39800000000002456</v>
      </c>
      <c r="L22" s="1"/>
      <c r="M22" s="1"/>
      <c r="N22" s="1">
        <f>VLOOKUP(A22,[1]TDSheet!$A:$M,13,0)</f>
        <v>150</v>
      </c>
      <c r="O22" s="1">
        <f t="shared" si="3"/>
        <v>30.661399999999997</v>
      </c>
      <c r="P22" s="5"/>
      <c r="Q22" s="5">
        <f t="shared" si="4"/>
        <v>0</v>
      </c>
      <c r="R22" s="5"/>
      <c r="S22" s="1"/>
      <c r="T22" s="1">
        <f t="shared" si="5"/>
        <v>20.969362129583129</v>
      </c>
      <c r="U22" s="1">
        <f t="shared" si="6"/>
        <v>20.969362129583129</v>
      </c>
      <c r="V22" s="1">
        <f>VLOOKUP(A22,[1]TDSheet!$A:$N,14,0)</f>
        <v>48</v>
      </c>
      <c r="W22" s="1">
        <f>VLOOKUP(A22,[1]TDSheet!$A:$Q,17,0)</f>
        <v>47.7014</v>
      </c>
      <c r="X22" s="1">
        <f>VLOOKUP(A22,[1]TDSheet!$A:$R,18,0)</f>
        <v>31.3094</v>
      </c>
      <c r="Y22" s="1"/>
      <c r="Z22" s="1">
        <f t="shared" si="7"/>
        <v>0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x14ac:dyDescent="0.25">
      <c r="A23" s="1" t="s">
        <v>41</v>
      </c>
      <c r="B23" s="1" t="s">
        <v>23</v>
      </c>
      <c r="C23" s="1">
        <v>109.5</v>
      </c>
      <c r="D23" s="1">
        <v>24</v>
      </c>
      <c r="E23" s="1">
        <v>239</v>
      </c>
      <c r="F23" s="1">
        <v>62</v>
      </c>
      <c r="G23" s="7">
        <f>VLOOKUP(A23,[1]TDSheet!$A:$H,8,0)</f>
        <v>0.25</v>
      </c>
      <c r="H23" s="1">
        <f>VLOOKUP(A23,[1]TDSheet!$A:$I,9,0)</f>
        <v>120</v>
      </c>
      <c r="I23" s="1"/>
      <c r="J23" s="1">
        <v>231</v>
      </c>
      <c r="K23" s="1">
        <f t="shared" si="2"/>
        <v>8</v>
      </c>
      <c r="L23" s="1"/>
      <c r="M23" s="1"/>
      <c r="N23" s="1"/>
      <c r="O23" s="1">
        <f t="shared" si="3"/>
        <v>47.8</v>
      </c>
      <c r="P23" s="5">
        <f>10*O23-N23-F23</f>
        <v>416</v>
      </c>
      <c r="Q23" s="5">
        <v>600</v>
      </c>
      <c r="R23" s="5"/>
      <c r="S23" s="1">
        <v>100</v>
      </c>
      <c r="T23" s="1">
        <f t="shared" si="5"/>
        <v>13.84937238493724</v>
      </c>
      <c r="U23" s="1">
        <f t="shared" si="6"/>
        <v>1.2970711297071131</v>
      </c>
      <c r="V23" s="1">
        <f>VLOOKUP(A23,[1]TDSheet!$A:$N,14,0)</f>
        <v>67</v>
      </c>
      <c r="W23" s="1">
        <f>VLOOKUP(A23,[1]TDSheet!$A:$Q,17,0)</f>
        <v>64.2</v>
      </c>
      <c r="X23" s="1">
        <f>VLOOKUP(A23,[1]TDSheet!$A:$R,18,0)</f>
        <v>14.2</v>
      </c>
      <c r="Y23" s="1"/>
      <c r="Z23" s="1">
        <f t="shared" si="7"/>
        <v>150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x14ac:dyDescent="0.25">
      <c r="A24" s="1" t="s">
        <v>42</v>
      </c>
      <c r="B24" s="1" t="s">
        <v>25</v>
      </c>
      <c r="C24" s="1">
        <v>8.5399999999999991</v>
      </c>
      <c r="D24" s="1">
        <v>78.790000000000006</v>
      </c>
      <c r="E24" s="1">
        <v>15.471</v>
      </c>
      <c r="F24" s="1">
        <v>71.332999999999998</v>
      </c>
      <c r="G24" s="7">
        <f>VLOOKUP(A24,[1]TDSheet!$A:$H,8,0)</f>
        <v>1</v>
      </c>
      <c r="H24" s="1">
        <f>VLOOKUP(A24,[1]TDSheet!$A:$I,9,0)</f>
        <v>120</v>
      </c>
      <c r="I24" s="1"/>
      <c r="J24" s="1">
        <v>15.412000000000001</v>
      </c>
      <c r="K24" s="1">
        <f t="shared" si="2"/>
        <v>5.8999999999999275E-2</v>
      </c>
      <c r="L24" s="1"/>
      <c r="M24" s="1"/>
      <c r="N24" s="1">
        <f>VLOOKUP(A24,[1]TDSheet!$A:$M,13,0)</f>
        <v>100</v>
      </c>
      <c r="O24" s="1">
        <f t="shared" si="3"/>
        <v>3.0941999999999998</v>
      </c>
      <c r="P24" s="5"/>
      <c r="Q24" s="5">
        <f t="shared" si="4"/>
        <v>0</v>
      </c>
      <c r="R24" s="5"/>
      <c r="S24" s="1"/>
      <c r="T24" s="1">
        <f t="shared" si="5"/>
        <v>55.37230948225713</v>
      </c>
      <c r="U24" s="1">
        <f t="shared" si="6"/>
        <v>55.37230948225713</v>
      </c>
      <c r="V24" s="1">
        <f>VLOOKUP(A24,[1]TDSheet!$A:$N,14,0)</f>
        <v>7.4513999999999996</v>
      </c>
      <c r="W24" s="1">
        <f>VLOOKUP(A24,[1]TDSheet!$A:$Q,17,0)</f>
        <v>7.0822000000000003</v>
      </c>
      <c r="X24" s="1">
        <f>VLOOKUP(A24,[1]TDSheet!$A:$R,18,0)</f>
        <v>7.4513999999999996</v>
      </c>
      <c r="Y24" s="1"/>
      <c r="Z24" s="1">
        <f t="shared" si="7"/>
        <v>0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x14ac:dyDescent="0.25">
      <c r="A25" s="1" t="s">
        <v>43</v>
      </c>
      <c r="B25" s="1" t="s">
        <v>23</v>
      </c>
      <c r="C25" s="1"/>
      <c r="D25" s="1">
        <v>99.2</v>
      </c>
      <c r="E25" s="1">
        <v>54</v>
      </c>
      <c r="F25" s="1">
        <v>77.599999999999994</v>
      </c>
      <c r="G25" s="7">
        <f>VLOOKUP(A25,[1]TDSheet!$A:$H,8,0)</f>
        <v>0</v>
      </c>
      <c r="H25" s="1">
        <f>VLOOKUP(A25,[1]TDSheet!$A:$I,9,0)</f>
        <v>45</v>
      </c>
      <c r="I25" s="1" t="str">
        <f>VLOOKUP(A25,[1]TDSheet!$A:$G,7,0)</f>
        <v>Не в матрице</v>
      </c>
      <c r="J25" s="1">
        <v>54</v>
      </c>
      <c r="K25" s="1">
        <f t="shared" si="2"/>
        <v>0</v>
      </c>
      <c r="L25" s="1"/>
      <c r="M25" s="1"/>
      <c r="N25" s="1">
        <f>VLOOKUP(A25,[1]TDSheet!$A:$M,13,0)</f>
        <v>50</v>
      </c>
      <c r="O25" s="1">
        <f t="shared" si="3"/>
        <v>10.8</v>
      </c>
      <c r="P25" s="5"/>
      <c r="Q25" s="5"/>
      <c r="R25" s="5"/>
      <c r="S25" s="1"/>
      <c r="T25" s="1">
        <f t="shared" si="5"/>
        <v>11.814814814814813</v>
      </c>
      <c r="U25" s="1">
        <f t="shared" si="6"/>
        <v>11.814814814814813</v>
      </c>
      <c r="V25" s="1">
        <f>VLOOKUP(A25,[1]TDSheet!$A:$N,14,0)</f>
        <v>0.2</v>
      </c>
      <c r="W25" s="1">
        <f>VLOOKUP(A25,[1]TDSheet!$A:$Q,17,0)</f>
        <v>0</v>
      </c>
      <c r="X25" s="1">
        <f>VLOOKUP(A25,[1]TDSheet!$A:$R,18,0)</f>
        <v>0.2</v>
      </c>
      <c r="Y25" s="1"/>
      <c r="Z25" s="1">
        <f t="shared" si="7"/>
        <v>0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x14ac:dyDescent="0.25">
      <c r="A26" s="1" t="s">
        <v>44</v>
      </c>
      <c r="B26" s="1" t="s">
        <v>25</v>
      </c>
      <c r="C26" s="1">
        <v>391.60899999999998</v>
      </c>
      <c r="D26" s="1">
        <v>291.572</v>
      </c>
      <c r="E26" s="1">
        <v>228.76400000000001</v>
      </c>
      <c r="F26" s="1">
        <v>396.964</v>
      </c>
      <c r="G26" s="7">
        <f>VLOOKUP(A26,[1]TDSheet!$A:$H,8,0)</f>
        <v>1</v>
      </c>
      <c r="H26" s="1">
        <f>VLOOKUP(A26,[1]TDSheet!$A:$I,9,0)</f>
        <v>60</v>
      </c>
      <c r="I26" s="1" t="str">
        <f>VLOOKUP(A26,[1]TDSheet!$A:$G,7,0)</f>
        <v>акция</v>
      </c>
      <c r="J26" s="1">
        <v>229.16800000000001</v>
      </c>
      <c r="K26" s="1">
        <f t="shared" si="2"/>
        <v>-0.40399999999999636</v>
      </c>
      <c r="L26" s="1"/>
      <c r="M26" s="1"/>
      <c r="N26" s="1"/>
      <c r="O26" s="1">
        <f t="shared" si="3"/>
        <v>45.752800000000001</v>
      </c>
      <c r="P26" s="5">
        <f t="shared" ref="P26:P46" si="9">14*O26-N26-F26</f>
        <v>243.57520000000005</v>
      </c>
      <c r="Q26" s="5">
        <v>350</v>
      </c>
      <c r="R26" s="5"/>
      <c r="S26" s="1"/>
      <c r="T26" s="1">
        <f t="shared" si="5"/>
        <v>16.326082775261842</v>
      </c>
      <c r="U26" s="1">
        <f t="shared" si="6"/>
        <v>8.6762777360074139</v>
      </c>
      <c r="V26" s="1">
        <f>VLOOKUP(A26,[1]TDSheet!$A:$N,14,0)</f>
        <v>46</v>
      </c>
      <c r="W26" s="1">
        <f>VLOOKUP(A26,[1]TDSheet!$A:$Q,17,0)</f>
        <v>46.308</v>
      </c>
      <c r="X26" s="1">
        <f>VLOOKUP(A26,[1]TDSheet!$A:$R,18,0)</f>
        <v>16.2944</v>
      </c>
      <c r="Y26" s="1"/>
      <c r="Z26" s="1">
        <f t="shared" si="7"/>
        <v>350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x14ac:dyDescent="0.25">
      <c r="A27" s="1" t="s">
        <v>45</v>
      </c>
      <c r="B27" s="1" t="s">
        <v>25</v>
      </c>
      <c r="C27" s="1"/>
      <c r="D27" s="1">
        <v>3.0259999999999998</v>
      </c>
      <c r="E27" s="1">
        <v>3.0259999999999998</v>
      </c>
      <c r="F27" s="1"/>
      <c r="G27" s="7">
        <f>VLOOKUP(A27,[1]TDSheet!$A:$H,8,0)</f>
        <v>1</v>
      </c>
      <c r="H27" s="1">
        <f>VLOOKUP(A27,[1]TDSheet!$A:$I,9,0)</f>
        <v>45</v>
      </c>
      <c r="I27" s="1"/>
      <c r="J27" s="1">
        <v>6.0650000000000004</v>
      </c>
      <c r="K27" s="1">
        <f t="shared" si="2"/>
        <v>-3.0390000000000006</v>
      </c>
      <c r="L27" s="1"/>
      <c r="M27" s="1"/>
      <c r="N27" s="1"/>
      <c r="O27" s="1">
        <f t="shared" si="3"/>
        <v>0.60519999999999996</v>
      </c>
      <c r="P27" s="5">
        <v>6</v>
      </c>
      <c r="Q27" s="5">
        <v>15</v>
      </c>
      <c r="R27" s="5"/>
      <c r="S27" s="1">
        <v>44</v>
      </c>
      <c r="T27" s="1">
        <f t="shared" si="5"/>
        <v>24.785194976867153</v>
      </c>
      <c r="U27" s="1">
        <f t="shared" si="6"/>
        <v>0</v>
      </c>
      <c r="V27" s="1">
        <f>VLOOKUP(A27,[1]TDSheet!$A:$N,14,0)</f>
        <v>0</v>
      </c>
      <c r="W27" s="1">
        <f>VLOOKUP(A27,[1]TDSheet!$A:$Q,17,0)</f>
        <v>0</v>
      </c>
      <c r="X27" s="1">
        <f>VLOOKUP(A27,[1]TDSheet!$A:$R,18,0)</f>
        <v>0</v>
      </c>
      <c r="Y27" s="1"/>
      <c r="Z27" s="1">
        <f t="shared" si="7"/>
        <v>15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x14ac:dyDescent="0.25">
      <c r="A28" s="12" t="s">
        <v>46</v>
      </c>
      <c r="B28" s="1" t="s">
        <v>25</v>
      </c>
      <c r="C28" s="1">
        <v>48.470999999999997</v>
      </c>
      <c r="D28" s="1">
        <v>210.3</v>
      </c>
      <c r="E28" s="1">
        <v>103.78700000000001</v>
      </c>
      <c r="F28" s="1">
        <v>88.084000000000003</v>
      </c>
      <c r="G28" s="7">
        <f>VLOOKUP(A28,[1]TDSheet!$A:$H,8,0)</f>
        <v>1</v>
      </c>
      <c r="H28" s="1">
        <f>VLOOKUP(A28,[1]TDSheet!$A:$I,9,0)</f>
        <v>60</v>
      </c>
      <c r="I28" s="11" t="str">
        <f>VLOOKUP(A28,[1]TDSheet!$A:$G,7,0)</f>
        <v>под заказ</v>
      </c>
      <c r="J28" s="1">
        <v>105.035</v>
      </c>
      <c r="K28" s="1">
        <f t="shared" si="2"/>
        <v>-1.2479999999999905</v>
      </c>
      <c r="L28" s="1"/>
      <c r="M28" s="1"/>
      <c r="N28" s="1"/>
      <c r="O28" s="1">
        <f t="shared" si="3"/>
        <v>20.757400000000001</v>
      </c>
      <c r="P28" s="5">
        <f>13*O28-N28-F28</f>
        <v>181.76220000000001</v>
      </c>
      <c r="Q28" s="5">
        <v>350</v>
      </c>
      <c r="R28" s="5"/>
      <c r="S28" s="1">
        <v>200</v>
      </c>
      <c r="T28" s="1">
        <f t="shared" si="5"/>
        <v>21.104955341227708</v>
      </c>
      <c r="U28" s="1">
        <f t="shared" si="6"/>
        <v>4.2434987040766181</v>
      </c>
      <c r="V28" s="1">
        <f>VLOOKUP(A28,[1]TDSheet!$A:$N,14,0)</f>
        <v>4.8391999999999999</v>
      </c>
      <c r="W28" s="1">
        <f>VLOOKUP(A28,[1]TDSheet!$A:$Q,17,0)</f>
        <v>7.6012000000000004</v>
      </c>
      <c r="X28" s="1">
        <f>VLOOKUP(A28,[1]TDSheet!$A:$R,18,0)</f>
        <v>4.8391999999999999</v>
      </c>
      <c r="Y28" s="12" t="s">
        <v>100</v>
      </c>
      <c r="Z28" s="1">
        <f t="shared" si="7"/>
        <v>350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x14ac:dyDescent="0.25">
      <c r="A29" s="1" t="s">
        <v>47</v>
      </c>
      <c r="B29" s="1" t="s">
        <v>25</v>
      </c>
      <c r="C29" s="1">
        <v>32.295000000000002</v>
      </c>
      <c r="D29" s="1"/>
      <c r="E29" s="1">
        <v>20.094999999999999</v>
      </c>
      <c r="F29" s="1">
        <v>2.0350000000000001</v>
      </c>
      <c r="G29" s="7">
        <f>VLOOKUP(A29,[1]TDSheet!$A:$H,8,0)</f>
        <v>1</v>
      </c>
      <c r="H29" s="1">
        <f>VLOOKUP(A29,[1]TDSheet!$A:$I,9,0)</f>
        <v>60</v>
      </c>
      <c r="I29" s="11" t="str">
        <f>VLOOKUP(A29,[1]TDSheet!$A:$G,7,0)</f>
        <v>под заказ</v>
      </c>
      <c r="J29" s="1">
        <v>25.135000000000002</v>
      </c>
      <c r="K29" s="1">
        <f t="shared" si="2"/>
        <v>-5.0400000000000027</v>
      </c>
      <c r="L29" s="1"/>
      <c r="M29" s="1"/>
      <c r="N29" s="1"/>
      <c r="O29" s="1">
        <f t="shared" si="3"/>
        <v>4.0190000000000001</v>
      </c>
      <c r="P29" s="5"/>
      <c r="Q29" s="5">
        <f t="shared" si="4"/>
        <v>0</v>
      </c>
      <c r="R29" s="5"/>
      <c r="S29" s="1"/>
      <c r="T29" s="1">
        <f t="shared" si="5"/>
        <v>0.50634486190594674</v>
      </c>
      <c r="U29" s="1">
        <f t="shared" si="6"/>
        <v>0.50634486190594674</v>
      </c>
      <c r="V29" s="1">
        <f>VLOOKUP(A29,[1]TDSheet!$A:$N,14,0)</f>
        <v>5</v>
      </c>
      <c r="W29" s="1">
        <f>VLOOKUP(A29,[1]TDSheet!$A:$Q,17,0)</f>
        <v>5.0780000000000003</v>
      </c>
      <c r="X29" s="1">
        <f>VLOOKUP(A29,[1]TDSheet!$A:$R,18,0)</f>
        <v>2.0329999999999999</v>
      </c>
      <c r="Y29" s="1"/>
      <c r="Z29" s="1">
        <f t="shared" si="7"/>
        <v>0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x14ac:dyDescent="0.25">
      <c r="A30" s="1" t="s">
        <v>48</v>
      </c>
      <c r="B30" s="1" t="s">
        <v>23</v>
      </c>
      <c r="C30" s="1">
        <v>66.400000000000006</v>
      </c>
      <c r="D30" s="1">
        <v>480</v>
      </c>
      <c r="E30" s="1">
        <v>364</v>
      </c>
      <c r="F30" s="1">
        <v>348.8</v>
      </c>
      <c r="G30" s="7">
        <f>VLOOKUP(A30,[1]TDSheet!$A:$H,8,0)</f>
        <v>0.4</v>
      </c>
      <c r="H30" s="1">
        <f>VLOOKUP(A30,[1]TDSheet!$A:$I,9,0)</f>
        <v>45</v>
      </c>
      <c r="I30" s="1" t="str">
        <f>VLOOKUP(A30,[1]TDSheet!$A:$G,7,0)</f>
        <v>акция</v>
      </c>
      <c r="J30" s="1">
        <v>342</v>
      </c>
      <c r="K30" s="1">
        <f t="shared" si="2"/>
        <v>22</v>
      </c>
      <c r="L30" s="1"/>
      <c r="M30" s="1"/>
      <c r="N30" s="1">
        <f>VLOOKUP(A30,[1]TDSheet!$A:$M,13,0)</f>
        <v>600</v>
      </c>
      <c r="O30" s="1">
        <f t="shared" si="3"/>
        <v>72.8</v>
      </c>
      <c r="P30" s="5">
        <f t="shared" si="9"/>
        <v>70.39999999999992</v>
      </c>
      <c r="Q30" s="5">
        <v>150</v>
      </c>
      <c r="R30" s="5"/>
      <c r="S30" s="1"/>
      <c r="T30" s="1">
        <f t="shared" si="5"/>
        <v>15.093406593406593</v>
      </c>
      <c r="U30" s="1">
        <f t="shared" si="6"/>
        <v>13.032967032967033</v>
      </c>
      <c r="V30" s="1">
        <f>VLOOKUP(A30,[1]TDSheet!$A:$N,14,0)</f>
        <v>67</v>
      </c>
      <c r="W30" s="1">
        <f>VLOOKUP(A30,[1]TDSheet!$A:$Q,17,0)</f>
        <v>58</v>
      </c>
      <c r="X30" s="1">
        <f>VLOOKUP(A30,[1]TDSheet!$A:$R,18,0)</f>
        <v>67</v>
      </c>
      <c r="Y30" s="1"/>
      <c r="Z30" s="1">
        <f t="shared" si="7"/>
        <v>60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x14ac:dyDescent="0.25">
      <c r="A31" s="1" t="s">
        <v>49</v>
      </c>
      <c r="B31" s="1" t="s">
        <v>25</v>
      </c>
      <c r="C31" s="1"/>
      <c r="D31" s="1">
        <v>359.64</v>
      </c>
      <c r="E31" s="1">
        <v>138.221</v>
      </c>
      <c r="F31" s="1">
        <v>221.41900000000001</v>
      </c>
      <c r="G31" s="7">
        <f>VLOOKUP(A31,[1]TDSheet!$A:$H,8,0)</f>
        <v>1</v>
      </c>
      <c r="H31" s="1">
        <f>VLOOKUP(A31,[1]TDSheet!$A:$I,9,0)</f>
        <v>45</v>
      </c>
      <c r="I31" s="1"/>
      <c r="J31" s="1">
        <v>137.626</v>
      </c>
      <c r="K31" s="1">
        <f t="shared" si="2"/>
        <v>0.59499999999999886</v>
      </c>
      <c r="L31" s="1"/>
      <c r="M31" s="1"/>
      <c r="N31" s="1">
        <f>VLOOKUP(A31,[1]TDSheet!$A:$M,13,0)</f>
        <v>250</v>
      </c>
      <c r="O31" s="1">
        <f t="shared" si="3"/>
        <v>27.644200000000001</v>
      </c>
      <c r="P31" s="5"/>
      <c r="Q31" s="5">
        <f t="shared" si="4"/>
        <v>0</v>
      </c>
      <c r="R31" s="5"/>
      <c r="S31" s="1"/>
      <c r="T31" s="1">
        <f t="shared" si="5"/>
        <v>17.053088893872854</v>
      </c>
      <c r="U31" s="1">
        <f t="shared" si="6"/>
        <v>17.053088893872854</v>
      </c>
      <c r="V31" s="1">
        <f>VLOOKUP(A31,[1]TDSheet!$A:$N,14,0)</f>
        <v>22.3888</v>
      </c>
      <c r="W31" s="1">
        <f>VLOOKUP(A31,[1]TDSheet!$A:$Q,17,0)</f>
        <v>21.468799999999998</v>
      </c>
      <c r="X31" s="1">
        <f>VLOOKUP(A31,[1]TDSheet!$A:$R,18,0)</f>
        <v>22.3888</v>
      </c>
      <c r="Y31" s="1"/>
      <c r="Z31" s="1">
        <f t="shared" si="7"/>
        <v>0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x14ac:dyDescent="0.25">
      <c r="A32" s="1" t="s">
        <v>50</v>
      </c>
      <c r="B32" s="1" t="s">
        <v>25</v>
      </c>
      <c r="C32" s="1">
        <v>332.01900000000001</v>
      </c>
      <c r="D32" s="1">
        <v>301.649</v>
      </c>
      <c r="E32" s="1">
        <v>171.928</v>
      </c>
      <c r="F32" s="1">
        <v>378.36</v>
      </c>
      <c r="G32" s="7">
        <f>VLOOKUP(A32,[1]TDSheet!$A:$H,8,0)</f>
        <v>1</v>
      </c>
      <c r="H32" s="1">
        <f>VLOOKUP(A32,[1]TDSheet!$A:$I,9,0)</f>
        <v>45</v>
      </c>
      <c r="I32" s="1" t="str">
        <f>VLOOKUP(A32,[1]TDSheet!$A:$G,7,0)</f>
        <v>акция</v>
      </c>
      <c r="J32" s="1">
        <v>167.876</v>
      </c>
      <c r="K32" s="1">
        <f t="shared" si="2"/>
        <v>4.0519999999999925</v>
      </c>
      <c r="L32" s="1"/>
      <c r="M32" s="1"/>
      <c r="N32" s="1"/>
      <c r="O32" s="1">
        <f t="shared" si="3"/>
        <v>34.385599999999997</v>
      </c>
      <c r="P32" s="5">
        <f t="shared" si="9"/>
        <v>103.03839999999991</v>
      </c>
      <c r="Q32" s="5">
        <v>140</v>
      </c>
      <c r="R32" s="5"/>
      <c r="S32" s="1"/>
      <c r="T32" s="1">
        <f t="shared" si="5"/>
        <v>15.07491508073147</v>
      </c>
      <c r="U32" s="1">
        <f t="shared" si="6"/>
        <v>11.003443301847286</v>
      </c>
      <c r="V32" s="1">
        <f>VLOOKUP(A32,[1]TDSheet!$A:$N,14,0)</f>
        <v>40</v>
      </c>
      <c r="W32" s="1">
        <f>VLOOKUP(A32,[1]TDSheet!$A:$Q,17,0)</f>
        <v>40.053399999999996</v>
      </c>
      <c r="X32" s="1">
        <f>VLOOKUP(A32,[1]TDSheet!$A:$R,18,0)</f>
        <v>12.097799999999999</v>
      </c>
      <c r="Y32" s="1"/>
      <c r="Z32" s="1">
        <f t="shared" si="7"/>
        <v>140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x14ac:dyDescent="0.25">
      <c r="A33" s="1" t="s">
        <v>51</v>
      </c>
      <c r="B33" s="1" t="s">
        <v>25</v>
      </c>
      <c r="C33" s="1">
        <v>167.386</v>
      </c>
      <c r="D33" s="1">
        <v>601.923</v>
      </c>
      <c r="E33" s="1">
        <v>221.738</v>
      </c>
      <c r="F33" s="1">
        <v>438.59300000000002</v>
      </c>
      <c r="G33" s="7">
        <f>VLOOKUP(A33,[1]TDSheet!$A:$H,8,0)</f>
        <v>1</v>
      </c>
      <c r="H33" s="1">
        <f>VLOOKUP(A33,[1]TDSheet!$A:$I,9,0)</f>
        <v>45</v>
      </c>
      <c r="I33" s="1"/>
      <c r="J33" s="1">
        <v>213.268</v>
      </c>
      <c r="K33" s="1">
        <f t="shared" si="2"/>
        <v>8.4699999999999989</v>
      </c>
      <c r="L33" s="1"/>
      <c r="M33" s="1"/>
      <c r="N33" s="1">
        <f>VLOOKUP(A33,[1]TDSheet!$A:$M,13,0)</f>
        <v>350</v>
      </c>
      <c r="O33" s="1">
        <f t="shared" si="3"/>
        <v>44.3476</v>
      </c>
      <c r="P33" s="5"/>
      <c r="Q33" s="5">
        <f t="shared" si="4"/>
        <v>0</v>
      </c>
      <c r="R33" s="5"/>
      <c r="S33" s="1"/>
      <c r="T33" s="1">
        <f t="shared" si="5"/>
        <v>17.782089673398335</v>
      </c>
      <c r="U33" s="1">
        <f t="shared" si="6"/>
        <v>17.782089673398335</v>
      </c>
      <c r="V33" s="1">
        <f>VLOOKUP(A33,[1]TDSheet!$A:$N,14,0)</f>
        <v>41</v>
      </c>
      <c r="W33" s="1">
        <f>VLOOKUP(A33,[1]TDSheet!$A:$Q,17,0)</f>
        <v>40.6248</v>
      </c>
      <c r="X33" s="1">
        <f>VLOOKUP(A33,[1]TDSheet!$A:$R,18,0)</f>
        <v>44.129800000000003</v>
      </c>
      <c r="Y33" s="1"/>
      <c r="Z33" s="1">
        <f t="shared" si="7"/>
        <v>0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x14ac:dyDescent="0.25">
      <c r="A34" s="1" t="s">
        <v>52</v>
      </c>
      <c r="B34" s="1" t="s">
        <v>23</v>
      </c>
      <c r="C34" s="1"/>
      <c r="D34" s="1">
        <v>25.2</v>
      </c>
      <c r="E34" s="1"/>
      <c r="F34" s="1">
        <v>25.2</v>
      </c>
      <c r="G34" s="7">
        <v>0.36</v>
      </c>
      <c r="H34" s="1" t="e">
        <f>VLOOKUP(A34,[1]TDSheet!$A:$I,9,0)</f>
        <v>#N/A</v>
      </c>
      <c r="I34" s="1"/>
      <c r="J34" s="1"/>
      <c r="K34" s="1">
        <f t="shared" si="2"/>
        <v>0</v>
      </c>
      <c r="L34" s="1"/>
      <c r="M34" s="1"/>
      <c r="N34" s="1"/>
      <c r="O34" s="1">
        <f t="shared" si="3"/>
        <v>0</v>
      </c>
      <c r="P34" s="5"/>
      <c r="Q34" s="5">
        <f t="shared" si="4"/>
        <v>0</v>
      </c>
      <c r="R34" s="5"/>
      <c r="S34" s="1"/>
      <c r="T34" s="1" t="e">
        <f t="shared" si="5"/>
        <v>#DIV/0!</v>
      </c>
      <c r="U34" s="1" t="e">
        <f t="shared" si="6"/>
        <v>#DIV/0!</v>
      </c>
      <c r="V34" s="1">
        <v>0</v>
      </c>
      <c r="W34" s="1">
        <v>0</v>
      </c>
      <c r="X34" s="1">
        <v>0</v>
      </c>
      <c r="Y34" s="10" t="s">
        <v>93</v>
      </c>
      <c r="Z34" s="1">
        <f t="shared" si="7"/>
        <v>0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x14ac:dyDescent="0.25">
      <c r="A35" s="1" t="s">
        <v>53</v>
      </c>
      <c r="B35" s="1" t="s">
        <v>25</v>
      </c>
      <c r="C35" s="1">
        <v>289.16300000000001</v>
      </c>
      <c r="D35" s="1">
        <v>502.30900000000003</v>
      </c>
      <c r="E35" s="1">
        <v>220.506</v>
      </c>
      <c r="F35" s="1">
        <v>536.00099999999998</v>
      </c>
      <c r="G35" s="7">
        <f>VLOOKUP(A35,[1]TDSheet!$A:$H,8,0)</f>
        <v>1</v>
      </c>
      <c r="H35" s="1">
        <f>VLOOKUP(A35,[1]TDSheet!$A:$I,9,0)</f>
        <v>60</v>
      </c>
      <c r="I35" s="1"/>
      <c r="J35" s="1">
        <v>203.393</v>
      </c>
      <c r="K35" s="1">
        <f t="shared" si="2"/>
        <v>17.113</v>
      </c>
      <c r="L35" s="1"/>
      <c r="M35" s="1"/>
      <c r="N35" s="1"/>
      <c r="O35" s="1">
        <f t="shared" si="3"/>
        <v>44.101199999999999</v>
      </c>
      <c r="P35" s="5">
        <f t="shared" si="9"/>
        <v>81.41579999999999</v>
      </c>
      <c r="Q35" s="5">
        <v>160</v>
      </c>
      <c r="R35" s="5"/>
      <c r="S35" s="1"/>
      <c r="T35" s="1">
        <f t="shared" si="5"/>
        <v>15.781906161283594</v>
      </c>
      <c r="U35" s="1">
        <f t="shared" si="6"/>
        <v>12.153886969062066</v>
      </c>
      <c r="V35" s="1">
        <f>VLOOKUP(A35,[1]TDSheet!$A:$N,14,0)</f>
        <v>41</v>
      </c>
      <c r="W35" s="1">
        <f>VLOOKUP(A35,[1]TDSheet!$A:$Q,17,0)</f>
        <v>41.470199999999998</v>
      </c>
      <c r="X35" s="1">
        <f>VLOOKUP(A35,[1]TDSheet!$A:$R,18,0)</f>
        <v>25.580400000000001</v>
      </c>
      <c r="Y35" s="1"/>
      <c r="Z35" s="1">
        <f t="shared" si="7"/>
        <v>160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x14ac:dyDescent="0.25">
      <c r="A36" s="1" t="s">
        <v>54</v>
      </c>
      <c r="B36" s="1" t="s">
        <v>23</v>
      </c>
      <c r="C36" s="1">
        <v>64</v>
      </c>
      <c r="D36" s="1">
        <v>44.8</v>
      </c>
      <c r="E36" s="1">
        <v>127</v>
      </c>
      <c r="F36" s="1">
        <v>50.4</v>
      </c>
      <c r="G36" s="7">
        <v>0.4</v>
      </c>
      <c r="H36" s="1" t="e">
        <v>#N/A</v>
      </c>
      <c r="I36" s="1"/>
      <c r="J36" s="1">
        <v>125</v>
      </c>
      <c r="K36" s="1">
        <f t="shared" si="2"/>
        <v>2</v>
      </c>
      <c r="L36" s="1"/>
      <c r="M36" s="1"/>
      <c r="N36" s="1"/>
      <c r="O36" s="1">
        <f t="shared" si="3"/>
        <v>25.4</v>
      </c>
      <c r="P36" s="5">
        <f>11*O36-N36-F36</f>
        <v>228.99999999999997</v>
      </c>
      <c r="Q36" s="5">
        <v>300</v>
      </c>
      <c r="R36" s="5"/>
      <c r="S36" s="1">
        <v>80</v>
      </c>
      <c r="T36" s="1">
        <f t="shared" si="5"/>
        <v>13.795275590551181</v>
      </c>
      <c r="U36" s="1">
        <f t="shared" si="6"/>
        <v>1.984251968503937</v>
      </c>
      <c r="V36" s="1">
        <f>VLOOKUP(A36,[1]TDSheet!$A:$N,14,0)</f>
        <v>19</v>
      </c>
      <c r="W36" s="1">
        <f>VLOOKUP(A36,[1]TDSheet!$A:$Q,17,0)</f>
        <v>19.2</v>
      </c>
      <c r="X36" s="1">
        <f>VLOOKUP(A36,[1]TDSheet!$A:$R,18,0)</f>
        <v>5.8</v>
      </c>
      <c r="Y36" s="1"/>
      <c r="Z36" s="1">
        <f t="shared" si="7"/>
        <v>120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x14ac:dyDescent="0.25">
      <c r="A37" s="1" t="s">
        <v>55</v>
      </c>
      <c r="B37" s="1" t="s">
        <v>25</v>
      </c>
      <c r="C37" s="1">
        <v>241.167</v>
      </c>
      <c r="D37" s="1">
        <v>279.50400000000002</v>
      </c>
      <c r="E37" s="1">
        <v>150.80099999999999</v>
      </c>
      <c r="F37" s="1">
        <v>334.44900000000001</v>
      </c>
      <c r="G37" s="7">
        <f>VLOOKUP(A37,[1]TDSheet!$A:$H,8,0)</f>
        <v>1</v>
      </c>
      <c r="H37" s="1">
        <f>VLOOKUP(A37,[1]TDSheet!$A:$I,9,0)</f>
        <v>60</v>
      </c>
      <c r="I37" s="1"/>
      <c r="J37" s="1">
        <v>150.33600000000001</v>
      </c>
      <c r="K37" s="1">
        <f t="shared" si="2"/>
        <v>0.46499999999997499</v>
      </c>
      <c r="L37" s="1"/>
      <c r="M37" s="1"/>
      <c r="N37" s="1"/>
      <c r="O37" s="1">
        <f t="shared" si="3"/>
        <v>30.160199999999996</v>
      </c>
      <c r="P37" s="5">
        <f t="shared" si="9"/>
        <v>87.793799999999919</v>
      </c>
      <c r="Q37" s="5">
        <v>150</v>
      </c>
      <c r="R37" s="5"/>
      <c r="S37" s="1"/>
      <c r="T37" s="1">
        <f t="shared" si="5"/>
        <v>16.062526110569561</v>
      </c>
      <c r="U37" s="1">
        <f t="shared" si="6"/>
        <v>11.089084289891979</v>
      </c>
      <c r="V37" s="1">
        <f>VLOOKUP(A37,[1]TDSheet!$A:$N,14,0)</f>
        <v>32</v>
      </c>
      <c r="W37" s="1">
        <f>VLOOKUP(A37,[1]TDSheet!$A:$Q,17,0)</f>
        <v>32.115400000000001</v>
      </c>
      <c r="X37" s="1">
        <f>VLOOKUP(A37,[1]TDSheet!$A:$R,18,0)</f>
        <v>9.89</v>
      </c>
      <c r="Y37" s="1"/>
      <c r="Z37" s="1">
        <f t="shared" si="7"/>
        <v>150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x14ac:dyDescent="0.25">
      <c r="A38" s="1" t="s">
        <v>56</v>
      </c>
      <c r="B38" s="1" t="s">
        <v>23</v>
      </c>
      <c r="C38" s="1">
        <v>0.7</v>
      </c>
      <c r="D38" s="1">
        <v>13</v>
      </c>
      <c r="E38" s="1">
        <v>41</v>
      </c>
      <c r="F38" s="1">
        <v>8.8000000000000007</v>
      </c>
      <c r="G38" s="7">
        <f>VLOOKUP(A38,[1]TDSheet!$A:$H,8,0)</f>
        <v>0.09</v>
      </c>
      <c r="H38" s="1">
        <f>VLOOKUP(A38,[1]TDSheet!$A:$I,9,0)</f>
        <v>45</v>
      </c>
      <c r="I38" s="1"/>
      <c r="J38" s="1">
        <v>45</v>
      </c>
      <c r="K38" s="1">
        <f t="shared" ref="K38:K69" si="10">E38-J38</f>
        <v>-4</v>
      </c>
      <c r="L38" s="1"/>
      <c r="M38" s="1"/>
      <c r="N38" s="1">
        <f>VLOOKUP(A38,[1]TDSheet!$A:$M,13,0)</f>
        <v>150</v>
      </c>
      <c r="O38" s="1">
        <f t="shared" si="3"/>
        <v>8.1999999999999993</v>
      </c>
      <c r="P38" s="5"/>
      <c r="Q38" s="5">
        <f t="shared" si="4"/>
        <v>0</v>
      </c>
      <c r="R38" s="5"/>
      <c r="S38" s="1"/>
      <c r="T38" s="1">
        <f t="shared" si="5"/>
        <v>19.36585365853659</v>
      </c>
      <c r="U38" s="1">
        <f t="shared" si="6"/>
        <v>19.36585365853659</v>
      </c>
      <c r="V38" s="1">
        <f>VLOOKUP(A38,[1]TDSheet!$A:$N,14,0)</f>
        <v>13.6</v>
      </c>
      <c r="W38" s="1">
        <f>VLOOKUP(A38,[1]TDSheet!$A:$Q,17,0)</f>
        <v>12.8</v>
      </c>
      <c r="X38" s="1">
        <f>VLOOKUP(A38,[1]TDSheet!$A:$R,18,0)</f>
        <v>13.6</v>
      </c>
      <c r="Y38" s="13" t="s">
        <v>103</v>
      </c>
      <c r="Z38" s="1">
        <f t="shared" si="7"/>
        <v>0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x14ac:dyDescent="0.25">
      <c r="A39" s="1" t="s">
        <v>57</v>
      </c>
      <c r="B39" s="1" t="s">
        <v>23</v>
      </c>
      <c r="C39" s="1"/>
      <c r="D39" s="1">
        <v>16.2</v>
      </c>
      <c r="E39" s="1">
        <v>35</v>
      </c>
      <c r="F39" s="1">
        <v>12.87</v>
      </c>
      <c r="G39" s="7">
        <f>VLOOKUP(A39,[1]TDSheet!$A:$H,8,0)</f>
        <v>0.09</v>
      </c>
      <c r="H39" s="1">
        <f>VLOOKUP(A39,[1]TDSheet!$A:$I,9,0)</f>
        <v>45</v>
      </c>
      <c r="I39" s="1"/>
      <c r="J39" s="1">
        <v>37</v>
      </c>
      <c r="K39" s="1">
        <f t="shared" si="10"/>
        <v>-2</v>
      </c>
      <c r="L39" s="1"/>
      <c r="M39" s="1"/>
      <c r="N39" s="1">
        <f>VLOOKUP(A39,[1]TDSheet!$A:$M,13,0)</f>
        <v>120</v>
      </c>
      <c r="O39" s="1">
        <f t="shared" si="3"/>
        <v>7</v>
      </c>
      <c r="P39" s="5"/>
      <c r="Q39" s="5">
        <f t="shared" si="4"/>
        <v>0</v>
      </c>
      <c r="R39" s="5"/>
      <c r="S39" s="1"/>
      <c r="T39" s="1">
        <f t="shared" si="5"/>
        <v>18.981428571428573</v>
      </c>
      <c r="U39" s="1">
        <f t="shared" si="6"/>
        <v>18.981428571428573</v>
      </c>
      <c r="V39" s="1">
        <f>VLOOKUP(A39,[1]TDSheet!$A:$N,14,0)</f>
        <v>8.4</v>
      </c>
      <c r="W39" s="1">
        <f>VLOOKUP(A39,[1]TDSheet!$A:$Q,17,0)</f>
        <v>0</v>
      </c>
      <c r="X39" s="1">
        <f>VLOOKUP(A39,[1]TDSheet!$A:$R,18,0)</f>
        <v>8.4</v>
      </c>
      <c r="Y39" s="1"/>
      <c r="Z39" s="1">
        <f t="shared" si="7"/>
        <v>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x14ac:dyDescent="0.25">
      <c r="A40" s="1" t="s">
        <v>58</v>
      </c>
      <c r="B40" s="1" t="s">
        <v>23</v>
      </c>
      <c r="C40" s="1">
        <v>9.4499999999999993</v>
      </c>
      <c r="D40" s="1">
        <v>148.5</v>
      </c>
      <c r="E40" s="1">
        <v>147</v>
      </c>
      <c r="F40" s="1">
        <v>82.35</v>
      </c>
      <c r="G40" s="7">
        <f>VLOOKUP(A40,[1]TDSheet!$A:$H,8,0)</f>
        <v>0.45</v>
      </c>
      <c r="H40" s="1">
        <f>VLOOKUP(A40,[1]TDSheet!$A:$I,9,0)</f>
        <v>45</v>
      </c>
      <c r="I40" s="1"/>
      <c r="J40" s="1">
        <v>147</v>
      </c>
      <c r="K40" s="1">
        <f t="shared" si="10"/>
        <v>0</v>
      </c>
      <c r="L40" s="1"/>
      <c r="M40" s="1"/>
      <c r="N40" s="1">
        <f>VLOOKUP(A40,[1]TDSheet!$A:$M,13,0)</f>
        <v>150</v>
      </c>
      <c r="O40" s="1">
        <f t="shared" si="3"/>
        <v>29.4</v>
      </c>
      <c r="P40" s="5">
        <f t="shared" si="9"/>
        <v>179.24999999999997</v>
      </c>
      <c r="Q40" s="5">
        <v>210</v>
      </c>
      <c r="R40" s="5"/>
      <c r="S40" s="1"/>
      <c r="T40" s="1">
        <f t="shared" si="5"/>
        <v>15.045918367346941</v>
      </c>
      <c r="U40" s="1">
        <f t="shared" si="6"/>
        <v>7.9030612244897958</v>
      </c>
      <c r="V40" s="1">
        <f>VLOOKUP(A40,[1]TDSheet!$A:$N,14,0)</f>
        <v>18</v>
      </c>
      <c r="W40" s="1">
        <f>VLOOKUP(A40,[1]TDSheet!$A:$Q,17,0)</f>
        <v>18.2</v>
      </c>
      <c r="X40" s="1">
        <f>VLOOKUP(A40,[1]TDSheet!$A:$R,18,0)</f>
        <v>12.6</v>
      </c>
      <c r="Y40" s="1"/>
      <c r="Z40" s="1">
        <f t="shared" si="7"/>
        <v>94.5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x14ac:dyDescent="0.25">
      <c r="A41" s="1" t="s">
        <v>59</v>
      </c>
      <c r="B41" s="1" t="s">
        <v>23</v>
      </c>
      <c r="C41" s="1">
        <v>73.2</v>
      </c>
      <c r="D41" s="1"/>
      <c r="E41" s="1">
        <v>129</v>
      </c>
      <c r="F41" s="1">
        <v>-0.3</v>
      </c>
      <c r="G41" s="7">
        <f>VLOOKUP(A41,[1]TDSheet!$A:$H,8,0)</f>
        <v>0.3</v>
      </c>
      <c r="H41" s="1">
        <f>VLOOKUP(A41,[1]TDSheet!$A:$I,9,0)</f>
        <v>45</v>
      </c>
      <c r="I41" s="1"/>
      <c r="J41" s="1">
        <v>120</v>
      </c>
      <c r="K41" s="1">
        <f t="shared" si="10"/>
        <v>9</v>
      </c>
      <c r="L41" s="1"/>
      <c r="M41" s="1"/>
      <c r="N41" s="1">
        <f>VLOOKUP(A41,[1]TDSheet!$A:$M,13,0)</f>
        <v>100</v>
      </c>
      <c r="O41" s="1">
        <f t="shared" si="3"/>
        <v>25.8</v>
      </c>
      <c r="P41" s="5">
        <f>13*O41-N41-F41</f>
        <v>235.70000000000005</v>
      </c>
      <c r="Q41" s="5">
        <v>400</v>
      </c>
      <c r="R41" s="5"/>
      <c r="S41" s="1">
        <v>600</v>
      </c>
      <c r="T41" s="1">
        <f t="shared" si="5"/>
        <v>19.368217054263564</v>
      </c>
      <c r="U41" s="1">
        <f t="shared" si="6"/>
        <v>3.864341085271318</v>
      </c>
      <c r="V41" s="1">
        <f>VLOOKUP(A41,[1]TDSheet!$A:$N,14,0)</f>
        <v>36.799999999999997</v>
      </c>
      <c r="W41" s="1">
        <f>VLOOKUP(A41,[1]TDSheet!$A:$Q,17,0)</f>
        <v>39.6</v>
      </c>
      <c r="X41" s="1">
        <f>VLOOKUP(A41,[1]TDSheet!$A:$R,18,0)</f>
        <v>36.799999999999997</v>
      </c>
      <c r="Y41" s="17" t="s">
        <v>108</v>
      </c>
      <c r="Z41" s="1">
        <f t="shared" si="7"/>
        <v>120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x14ac:dyDescent="0.25">
      <c r="A42" s="1" t="s">
        <v>60</v>
      </c>
      <c r="B42" s="1" t="s">
        <v>25</v>
      </c>
      <c r="C42" s="1"/>
      <c r="D42" s="1">
        <v>121.71899999999999</v>
      </c>
      <c r="E42" s="1">
        <v>13.157999999999999</v>
      </c>
      <c r="F42" s="1">
        <v>108.56100000000001</v>
      </c>
      <c r="G42" s="7">
        <f>VLOOKUP(A42,[1]TDSheet!$A:$H,8,0)</f>
        <v>1</v>
      </c>
      <c r="H42" s="1">
        <f>VLOOKUP(A42,[1]TDSheet!$A:$I,9,0)</f>
        <v>45</v>
      </c>
      <c r="I42" s="1"/>
      <c r="J42" s="1">
        <v>13.157</v>
      </c>
      <c r="K42" s="1">
        <f t="shared" si="10"/>
        <v>9.9999999999944578E-4</v>
      </c>
      <c r="L42" s="1"/>
      <c r="M42" s="1"/>
      <c r="N42" s="1">
        <f>VLOOKUP(A42,[1]TDSheet!$A:$M,13,0)</f>
        <v>100</v>
      </c>
      <c r="O42" s="1">
        <f t="shared" si="3"/>
        <v>2.6315999999999997</v>
      </c>
      <c r="P42" s="5"/>
      <c r="Q42" s="5">
        <f t="shared" si="4"/>
        <v>0</v>
      </c>
      <c r="R42" s="5"/>
      <c r="S42" s="1"/>
      <c r="T42" s="1">
        <f t="shared" si="5"/>
        <v>79.252545979632174</v>
      </c>
      <c r="U42" s="1">
        <f t="shared" si="6"/>
        <v>79.252545979632174</v>
      </c>
      <c r="V42" s="1">
        <f>VLOOKUP(A42,[1]TDSheet!$A:$N,14,0)</f>
        <v>7.9396000000000004</v>
      </c>
      <c r="W42" s="1">
        <f>VLOOKUP(A42,[1]TDSheet!$A:$Q,17,0)</f>
        <v>8.5846</v>
      </c>
      <c r="X42" s="1">
        <f>VLOOKUP(A42,[1]TDSheet!$A:$R,18,0)</f>
        <v>7.9396000000000004</v>
      </c>
      <c r="Y42" s="1"/>
      <c r="Z42" s="1">
        <f t="shared" si="7"/>
        <v>0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x14ac:dyDescent="0.25">
      <c r="A43" s="1" t="s">
        <v>61</v>
      </c>
      <c r="B43" s="1" t="s">
        <v>23</v>
      </c>
      <c r="C43" s="1">
        <v>117.99</v>
      </c>
      <c r="D43" s="1">
        <v>38.880000000000003</v>
      </c>
      <c r="E43" s="1">
        <v>303</v>
      </c>
      <c r="F43" s="1">
        <v>44.82</v>
      </c>
      <c r="G43" s="7">
        <f>VLOOKUP(A43,[1]TDSheet!$A:$H,8,0)</f>
        <v>0.27</v>
      </c>
      <c r="H43" s="1">
        <f>VLOOKUP(A43,[1]TDSheet!$A:$I,9,0)</f>
        <v>45</v>
      </c>
      <c r="I43" s="1"/>
      <c r="J43" s="1">
        <v>294</v>
      </c>
      <c r="K43" s="1">
        <f t="shared" si="10"/>
        <v>9</v>
      </c>
      <c r="L43" s="1"/>
      <c r="M43" s="1"/>
      <c r="N43" s="1">
        <f>VLOOKUP(A43,[1]TDSheet!$A:$M,13,0)</f>
        <v>40</v>
      </c>
      <c r="O43" s="1">
        <f t="shared" si="3"/>
        <v>60.6</v>
      </c>
      <c r="P43" s="5">
        <f>10*O43-N43-F43</f>
        <v>521.17999999999995</v>
      </c>
      <c r="Q43" s="5">
        <v>670</v>
      </c>
      <c r="R43" s="5"/>
      <c r="S43" s="1">
        <v>150</v>
      </c>
      <c r="T43" s="1">
        <f t="shared" si="5"/>
        <v>12.455775577557754</v>
      </c>
      <c r="U43" s="1">
        <f t="shared" si="6"/>
        <v>1.3996699669966994</v>
      </c>
      <c r="V43" s="1">
        <f>VLOOKUP(A43,[1]TDSheet!$A:$N,14,0)</f>
        <v>72</v>
      </c>
      <c r="W43" s="1">
        <f>VLOOKUP(A43,[1]TDSheet!$A:$Q,17,0)</f>
        <v>72.2</v>
      </c>
      <c r="X43" s="1">
        <f>VLOOKUP(A43,[1]TDSheet!$A:$R,18,0)</f>
        <v>36</v>
      </c>
      <c r="Y43" s="1"/>
      <c r="Z43" s="1">
        <f t="shared" si="7"/>
        <v>180.9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x14ac:dyDescent="0.25">
      <c r="A44" s="1" t="s">
        <v>62</v>
      </c>
      <c r="B44" s="1" t="s">
        <v>25</v>
      </c>
      <c r="C44" s="1"/>
      <c r="D44" s="1">
        <v>235.36799999999999</v>
      </c>
      <c r="E44" s="1">
        <v>14.412000000000001</v>
      </c>
      <c r="F44" s="1">
        <v>220.95599999999999</v>
      </c>
      <c r="G44" s="7">
        <f>VLOOKUP(A44,[1]TDSheet!$A:$H,8,0)</f>
        <v>1</v>
      </c>
      <c r="H44" s="1">
        <f>VLOOKUP(A44,[1]TDSheet!$A:$I,9,0)</f>
        <v>45</v>
      </c>
      <c r="I44" s="1"/>
      <c r="J44" s="1">
        <v>14.222</v>
      </c>
      <c r="K44" s="1">
        <f t="shared" si="10"/>
        <v>0.19000000000000128</v>
      </c>
      <c r="L44" s="1"/>
      <c r="M44" s="1"/>
      <c r="N44" s="1">
        <f>VLOOKUP(A44,[1]TDSheet!$A:$M,13,0)</f>
        <v>80</v>
      </c>
      <c r="O44" s="1">
        <f t="shared" si="3"/>
        <v>2.8824000000000001</v>
      </c>
      <c r="P44" s="5"/>
      <c r="Q44" s="5">
        <f t="shared" si="4"/>
        <v>0</v>
      </c>
      <c r="R44" s="5"/>
      <c r="S44" s="1"/>
      <c r="T44" s="1">
        <f t="shared" si="5"/>
        <v>104.41160144324175</v>
      </c>
      <c r="U44" s="1">
        <f t="shared" si="6"/>
        <v>104.41160144324175</v>
      </c>
      <c r="V44" s="1">
        <v>0</v>
      </c>
      <c r="W44" s="1">
        <v>0</v>
      </c>
      <c r="X44" s="1">
        <v>0</v>
      </c>
      <c r="Y44" s="1"/>
      <c r="Z44" s="1">
        <f t="shared" si="7"/>
        <v>0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x14ac:dyDescent="0.25">
      <c r="A45" s="1" t="s">
        <v>63</v>
      </c>
      <c r="B45" s="1" t="s">
        <v>25</v>
      </c>
      <c r="C45" s="1"/>
      <c r="D45" s="1">
        <v>144.00200000000001</v>
      </c>
      <c r="E45" s="1">
        <v>52.128999999999998</v>
      </c>
      <c r="F45" s="1">
        <v>88.846999999999994</v>
      </c>
      <c r="G45" s="7">
        <f>VLOOKUP(A45,[1]TDSheet!$A:$H,8,0)</f>
        <v>1</v>
      </c>
      <c r="H45" s="1">
        <f>VLOOKUP(A45,[1]TDSheet!$A:$I,9,0)</f>
        <v>45</v>
      </c>
      <c r="I45" s="1"/>
      <c r="J45" s="1">
        <v>48.115000000000002</v>
      </c>
      <c r="K45" s="1">
        <f t="shared" si="10"/>
        <v>4.0139999999999958</v>
      </c>
      <c r="L45" s="1"/>
      <c r="M45" s="1"/>
      <c r="N45" s="1">
        <f>VLOOKUP(A45,[1]TDSheet!$A:$M,13,0)</f>
        <v>80</v>
      </c>
      <c r="O45" s="1">
        <f t="shared" si="3"/>
        <v>10.425799999999999</v>
      </c>
      <c r="P45" s="5"/>
      <c r="Q45" s="5">
        <f t="shared" si="4"/>
        <v>0</v>
      </c>
      <c r="R45" s="5"/>
      <c r="S45" s="1"/>
      <c r="T45" s="1">
        <f t="shared" si="5"/>
        <v>16.195112125688198</v>
      </c>
      <c r="U45" s="1">
        <f t="shared" si="6"/>
        <v>16.195112125688198</v>
      </c>
      <c r="V45" s="1">
        <f>VLOOKUP(A45,[1]TDSheet!$A:$N,14,0)</f>
        <v>0.58979999999999999</v>
      </c>
      <c r="W45" s="1">
        <f>VLOOKUP(A45,[1]TDSheet!$A:$Q,17,0)</f>
        <v>0</v>
      </c>
      <c r="X45" s="1">
        <f>VLOOKUP(A45,[1]TDSheet!$A:$R,18,0)</f>
        <v>0.58979999999999999</v>
      </c>
      <c r="Y45" s="1"/>
      <c r="Z45" s="1">
        <f t="shared" si="7"/>
        <v>0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x14ac:dyDescent="0.25">
      <c r="A46" s="1" t="s">
        <v>64</v>
      </c>
      <c r="B46" s="1" t="s">
        <v>23</v>
      </c>
      <c r="C46" s="1"/>
      <c r="D46" s="1">
        <v>160</v>
      </c>
      <c r="E46" s="1">
        <v>270</v>
      </c>
      <c r="F46" s="1">
        <v>52</v>
      </c>
      <c r="G46" s="7">
        <f>VLOOKUP(A46,[1]TDSheet!$A:$H,8,0)</f>
        <v>0.4</v>
      </c>
      <c r="H46" s="1">
        <f>VLOOKUP(A46,[1]TDSheet!$A:$I,9,0)</f>
        <v>60</v>
      </c>
      <c r="I46" s="1" t="str">
        <f>VLOOKUP(A46,[1]TDSheet!$A:$G,7,0)</f>
        <v>акция</v>
      </c>
      <c r="J46" s="1">
        <v>273</v>
      </c>
      <c r="K46" s="1">
        <f t="shared" si="10"/>
        <v>-3</v>
      </c>
      <c r="L46" s="1"/>
      <c r="M46" s="1"/>
      <c r="N46" s="1">
        <f>VLOOKUP(A46,[1]TDSheet!$A:$M,13,0)</f>
        <v>350</v>
      </c>
      <c r="O46" s="1">
        <f t="shared" si="3"/>
        <v>54</v>
      </c>
      <c r="P46" s="5">
        <f t="shared" si="9"/>
        <v>354</v>
      </c>
      <c r="Q46" s="5">
        <f t="shared" si="4"/>
        <v>354</v>
      </c>
      <c r="R46" s="5"/>
      <c r="S46" s="1"/>
      <c r="T46" s="1">
        <f t="shared" si="5"/>
        <v>14</v>
      </c>
      <c r="U46" s="1">
        <f t="shared" si="6"/>
        <v>7.4444444444444446</v>
      </c>
      <c r="V46" s="1">
        <f>VLOOKUP(A46,[1]TDSheet!$A:$N,14,0)</f>
        <v>27.2</v>
      </c>
      <c r="W46" s="1">
        <f>VLOOKUP(A46,[1]TDSheet!$A:$Q,17,0)</f>
        <v>25.8</v>
      </c>
      <c r="X46" s="1">
        <f>VLOOKUP(A46,[1]TDSheet!$A:$R,18,0)</f>
        <v>27.2</v>
      </c>
      <c r="Y46" s="1"/>
      <c r="Z46" s="1">
        <f t="shared" si="7"/>
        <v>141.6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x14ac:dyDescent="0.25">
      <c r="A47" s="1" t="s">
        <v>65</v>
      </c>
      <c r="B47" s="1" t="s">
        <v>23</v>
      </c>
      <c r="C47" s="1">
        <v>240</v>
      </c>
      <c r="D47" s="1">
        <v>160</v>
      </c>
      <c r="E47" s="1">
        <v>445</v>
      </c>
      <c r="F47" s="1">
        <v>166</v>
      </c>
      <c r="G47" s="7">
        <f>VLOOKUP(A47,[1]TDSheet!$A:$H,8,0)</f>
        <v>0.4</v>
      </c>
      <c r="H47" s="1">
        <f>VLOOKUP(A47,[1]TDSheet!$A:$I,9,0)</f>
        <v>60</v>
      </c>
      <c r="I47" s="1" t="str">
        <f>VLOOKUP(A47,[1]TDSheet!$A:$G,7,0)</f>
        <v>акция</v>
      </c>
      <c r="J47" s="1">
        <v>415</v>
      </c>
      <c r="K47" s="1">
        <f t="shared" si="10"/>
        <v>30</v>
      </c>
      <c r="L47" s="1"/>
      <c r="M47" s="1"/>
      <c r="N47" s="1"/>
      <c r="O47" s="1">
        <f t="shared" si="3"/>
        <v>89</v>
      </c>
      <c r="P47" s="5">
        <f>11*O47-N47-F47</f>
        <v>813</v>
      </c>
      <c r="Q47" s="5">
        <v>1150</v>
      </c>
      <c r="R47" s="5"/>
      <c r="S47" s="1">
        <v>250</v>
      </c>
      <c r="T47" s="1">
        <f t="shared" si="5"/>
        <v>14.786516853932584</v>
      </c>
      <c r="U47" s="1">
        <f t="shared" si="6"/>
        <v>1.8651685393258426</v>
      </c>
      <c r="V47" s="1">
        <f>VLOOKUP(A47,[1]TDSheet!$A:$N,14,0)</f>
        <v>45.6</v>
      </c>
      <c r="W47" s="1">
        <f>VLOOKUP(A47,[1]TDSheet!$A:$Q,17,0)</f>
        <v>72.2</v>
      </c>
      <c r="X47" s="1">
        <f>VLOOKUP(A47,[1]TDSheet!$A:$R,18,0)</f>
        <v>45.6</v>
      </c>
      <c r="Y47" s="1"/>
      <c r="Z47" s="1">
        <f t="shared" si="7"/>
        <v>460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x14ac:dyDescent="0.25">
      <c r="A48" s="1" t="s">
        <v>66</v>
      </c>
      <c r="B48" s="1" t="s">
        <v>23</v>
      </c>
      <c r="C48" s="1"/>
      <c r="D48" s="1">
        <v>339.2</v>
      </c>
      <c r="E48" s="1">
        <v>198</v>
      </c>
      <c r="F48" s="1">
        <v>260</v>
      </c>
      <c r="G48" s="7">
        <f>VLOOKUP(A48,[1]TDSheet!$A:$H,8,0)</f>
        <v>0.4</v>
      </c>
      <c r="H48" s="1">
        <f>VLOOKUP(A48,[1]TDSheet!$A:$I,9,0)</f>
        <v>60</v>
      </c>
      <c r="I48" s="1"/>
      <c r="J48" s="1">
        <v>202</v>
      </c>
      <c r="K48" s="1">
        <f t="shared" si="10"/>
        <v>-4</v>
      </c>
      <c r="L48" s="1"/>
      <c r="M48" s="1"/>
      <c r="N48" s="1">
        <f>VLOOKUP(A48,[1]TDSheet!$A:$M,13,0)</f>
        <v>600</v>
      </c>
      <c r="O48" s="1">
        <f t="shared" si="3"/>
        <v>39.6</v>
      </c>
      <c r="P48" s="5"/>
      <c r="Q48" s="5">
        <f t="shared" si="4"/>
        <v>0</v>
      </c>
      <c r="R48" s="5"/>
      <c r="S48" s="1"/>
      <c r="T48" s="1">
        <f t="shared" si="5"/>
        <v>21.717171717171716</v>
      </c>
      <c r="U48" s="1">
        <f t="shared" si="6"/>
        <v>21.717171717171716</v>
      </c>
      <c r="V48" s="1">
        <f>VLOOKUP(A48,[1]TDSheet!$A:$N,14,0)</f>
        <v>46</v>
      </c>
      <c r="W48" s="1">
        <f>VLOOKUP(A48,[1]TDSheet!$A:$Q,17,0)</f>
        <v>3.6</v>
      </c>
      <c r="X48" s="1">
        <f>VLOOKUP(A48,[1]TDSheet!$A:$R,18,0)</f>
        <v>46</v>
      </c>
      <c r="Y48" s="1"/>
      <c r="Z48" s="1">
        <f t="shared" si="7"/>
        <v>0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x14ac:dyDescent="0.25">
      <c r="A49" s="1" t="s">
        <v>67</v>
      </c>
      <c r="B49" s="1" t="s">
        <v>23</v>
      </c>
      <c r="C49" s="1"/>
      <c r="D49" s="1">
        <v>40.799999999999997</v>
      </c>
      <c r="E49" s="1"/>
      <c r="F49" s="1">
        <v>40.799999999999997</v>
      </c>
      <c r="G49" s="7">
        <f>VLOOKUP(A49,[1]TDSheet!$A:$H,8,0)</f>
        <v>0</v>
      </c>
      <c r="H49" s="1">
        <f>VLOOKUP(A49,[1]TDSheet!$A:$I,9,0)</f>
        <v>45</v>
      </c>
      <c r="I49" s="1" t="str">
        <f>VLOOKUP(A49,[1]TDSheet!$A:$G,7,0)</f>
        <v>Не в матрице</v>
      </c>
      <c r="J49" s="1">
        <v>15</v>
      </c>
      <c r="K49" s="1">
        <f t="shared" si="10"/>
        <v>-15</v>
      </c>
      <c r="L49" s="1"/>
      <c r="M49" s="1"/>
      <c r="N49" s="1"/>
      <c r="O49" s="1">
        <f t="shared" si="3"/>
        <v>0</v>
      </c>
      <c r="P49" s="5"/>
      <c r="Q49" s="5">
        <f t="shared" si="4"/>
        <v>0</v>
      </c>
      <c r="R49" s="5"/>
      <c r="S49" s="1"/>
      <c r="T49" s="1" t="e">
        <f t="shared" si="5"/>
        <v>#DIV/0!</v>
      </c>
      <c r="U49" s="1" t="e">
        <f t="shared" si="6"/>
        <v>#DIV/0!</v>
      </c>
      <c r="V49" s="1">
        <v>0</v>
      </c>
      <c r="W49" s="1">
        <v>0</v>
      </c>
      <c r="X49" s="1">
        <v>0</v>
      </c>
      <c r="Y49" s="1"/>
      <c r="Z49" s="1">
        <f t="shared" si="7"/>
        <v>0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x14ac:dyDescent="0.25">
      <c r="A50" s="1" t="s">
        <v>68</v>
      </c>
      <c r="B50" s="1" t="s">
        <v>25</v>
      </c>
      <c r="C50" s="1">
        <v>256.39299999999997</v>
      </c>
      <c r="D50" s="1">
        <v>356.85599999999999</v>
      </c>
      <c r="E50" s="1">
        <v>196.05199999999999</v>
      </c>
      <c r="F50" s="1">
        <v>376.59399999999999</v>
      </c>
      <c r="G50" s="7">
        <f>VLOOKUP(A50,[1]TDSheet!$A:$H,8,0)</f>
        <v>1</v>
      </c>
      <c r="H50" s="1">
        <f>VLOOKUP(A50,[1]TDSheet!$A:$I,9,0)</f>
        <v>45</v>
      </c>
      <c r="I50" s="1"/>
      <c r="J50" s="1">
        <v>193.55099999999999</v>
      </c>
      <c r="K50" s="1">
        <f t="shared" si="10"/>
        <v>2.5010000000000048</v>
      </c>
      <c r="L50" s="1"/>
      <c r="M50" s="1"/>
      <c r="N50" s="1">
        <f>VLOOKUP(A50,[1]TDSheet!$A:$M,13,0)</f>
        <v>70</v>
      </c>
      <c r="O50" s="1">
        <f t="shared" si="3"/>
        <v>39.2104</v>
      </c>
      <c r="P50" s="5">
        <f t="shared" ref="P50" si="11">14*O50-N50-F50</f>
        <v>102.35160000000002</v>
      </c>
      <c r="Q50" s="5">
        <v>150</v>
      </c>
      <c r="R50" s="5"/>
      <c r="S50" s="1"/>
      <c r="T50" s="1">
        <f t="shared" si="5"/>
        <v>15.215198008691573</v>
      </c>
      <c r="U50" s="1">
        <f t="shared" si="6"/>
        <v>11.389682329177973</v>
      </c>
      <c r="V50" s="1">
        <f>VLOOKUP(A50,[1]TDSheet!$A:$N,14,0)</f>
        <v>41</v>
      </c>
      <c r="W50" s="1">
        <f>VLOOKUP(A50,[1]TDSheet!$A:$Q,17,0)</f>
        <v>41.255200000000002</v>
      </c>
      <c r="X50" s="1">
        <f>VLOOKUP(A50,[1]TDSheet!$A:$R,18,0)</f>
        <v>26.9024</v>
      </c>
      <c r="Y50" s="1"/>
      <c r="Z50" s="1">
        <f t="shared" si="7"/>
        <v>150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x14ac:dyDescent="0.25">
      <c r="A51" s="1" t="s">
        <v>69</v>
      </c>
      <c r="B51" s="1" t="s">
        <v>23</v>
      </c>
      <c r="C51" s="1">
        <v>13.44</v>
      </c>
      <c r="D51" s="1">
        <v>26.88</v>
      </c>
      <c r="E51" s="1">
        <v>-2</v>
      </c>
      <c r="F51" s="1">
        <v>27.44</v>
      </c>
      <c r="G51" s="7">
        <f>VLOOKUP(A51,[1]TDSheet!$A:$H,8,0)</f>
        <v>0.28000000000000003</v>
      </c>
      <c r="H51" s="1">
        <f>VLOOKUP(A51,[1]TDSheet!$A:$I,9,0)</f>
        <v>45</v>
      </c>
      <c r="I51" s="1"/>
      <c r="J51" s="1">
        <v>2</v>
      </c>
      <c r="K51" s="1">
        <f t="shared" si="10"/>
        <v>-4</v>
      </c>
      <c r="L51" s="1"/>
      <c r="M51" s="1"/>
      <c r="N51" s="1">
        <f>VLOOKUP(A51,[1]TDSheet!$A:$M,13,0)</f>
        <v>60</v>
      </c>
      <c r="O51" s="1">
        <f t="shared" si="3"/>
        <v>-0.4</v>
      </c>
      <c r="P51" s="5"/>
      <c r="Q51" s="5">
        <f t="shared" si="4"/>
        <v>0</v>
      </c>
      <c r="R51" s="5"/>
      <c r="S51" s="1"/>
      <c r="T51" s="1">
        <f t="shared" si="5"/>
        <v>-218.6</v>
      </c>
      <c r="U51" s="1">
        <f t="shared" si="6"/>
        <v>-218.6</v>
      </c>
      <c r="V51" s="1">
        <f>VLOOKUP(A51,[1]TDSheet!$A:$N,14,0)</f>
        <v>9.4</v>
      </c>
      <c r="W51" s="1">
        <f>VLOOKUP(A51,[1]TDSheet!$A:$Q,17,0)</f>
        <v>6.2</v>
      </c>
      <c r="X51" s="1">
        <f>VLOOKUP(A51,[1]TDSheet!$A:$R,18,0)</f>
        <v>9.4</v>
      </c>
      <c r="Y51" s="1"/>
      <c r="Z51" s="1">
        <f t="shared" si="7"/>
        <v>0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x14ac:dyDescent="0.25">
      <c r="A52" s="1" t="s">
        <v>70</v>
      </c>
      <c r="B52" s="1" t="s">
        <v>25</v>
      </c>
      <c r="C52" s="1">
        <v>57.447000000000003</v>
      </c>
      <c r="D52" s="1">
        <v>0.95399999999999996</v>
      </c>
      <c r="E52" s="1">
        <v>44.526000000000003</v>
      </c>
      <c r="F52" s="1"/>
      <c r="G52" s="7">
        <f>VLOOKUP(A52,[1]TDSheet!$A:$H,8,0)</f>
        <v>1</v>
      </c>
      <c r="H52" s="1">
        <f>VLOOKUP(A52,[1]TDSheet!$A:$I,9,0)</f>
        <v>45</v>
      </c>
      <c r="I52" s="1"/>
      <c r="J52" s="1">
        <v>43.171999999999997</v>
      </c>
      <c r="K52" s="1">
        <f t="shared" si="10"/>
        <v>1.3540000000000063</v>
      </c>
      <c r="L52" s="1"/>
      <c r="M52" s="1"/>
      <c r="N52" s="1"/>
      <c r="O52" s="1">
        <f t="shared" si="3"/>
        <v>8.9052000000000007</v>
      </c>
      <c r="P52" s="5">
        <f>9*O52-N52-F52</f>
        <v>80.146800000000013</v>
      </c>
      <c r="Q52" s="5">
        <v>110</v>
      </c>
      <c r="R52" s="5"/>
      <c r="S52" s="1">
        <v>30</v>
      </c>
      <c r="T52" s="1">
        <f t="shared" si="5"/>
        <v>12.35233346808606</v>
      </c>
      <c r="U52" s="1">
        <f t="shared" si="6"/>
        <v>0</v>
      </c>
      <c r="V52" s="1">
        <f>VLOOKUP(A52,[1]TDSheet!$A:$N,14,0)</f>
        <v>7</v>
      </c>
      <c r="W52" s="1">
        <f>VLOOKUP(A52,[1]TDSheet!$A:$Q,17,0)</f>
        <v>6.8450000000000006</v>
      </c>
      <c r="X52" s="1">
        <f>VLOOKUP(A52,[1]TDSheet!$A:$R,18,0)</f>
        <v>2.7749999999999999</v>
      </c>
      <c r="Y52" s="1"/>
      <c r="Z52" s="1">
        <f t="shared" si="7"/>
        <v>110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x14ac:dyDescent="0.25">
      <c r="A53" s="1" t="s">
        <v>71</v>
      </c>
      <c r="B53" s="1" t="s">
        <v>23</v>
      </c>
      <c r="C53" s="1">
        <v>134.4</v>
      </c>
      <c r="D53" s="1">
        <v>70</v>
      </c>
      <c r="E53" s="1">
        <v>239</v>
      </c>
      <c r="F53" s="1">
        <v>93.1</v>
      </c>
      <c r="G53" s="7">
        <f>VLOOKUP(A53,[1]TDSheet!$A:$H,8,0)</f>
        <v>0.35</v>
      </c>
      <c r="H53" s="1">
        <f>VLOOKUP(A53,[1]TDSheet!$A:$I,9,0)</f>
        <v>45</v>
      </c>
      <c r="I53" s="1"/>
      <c r="J53" s="1">
        <v>238</v>
      </c>
      <c r="K53" s="1">
        <f t="shared" si="10"/>
        <v>1</v>
      </c>
      <c r="L53" s="1"/>
      <c r="M53" s="1"/>
      <c r="N53" s="1"/>
      <c r="O53" s="1">
        <f t="shared" si="3"/>
        <v>47.8</v>
      </c>
      <c r="P53" s="5">
        <f>11*O53-N53-F53</f>
        <v>432.69999999999993</v>
      </c>
      <c r="Q53" s="5">
        <v>550</v>
      </c>
      <c r="R53" s="5"/>
      <c r="S53" s="1">
        <v>112</v>
      </c>
      <c r="T53" s="1">
        <f t="shared" si="5"/>
        <v>13.45397489539749</v>
      </c>
      <c r="U53" s="1">
        <f t="shared" si="6"/>
        <v>1.9476987447698744</v>
      </c>
      <c r="V53" s="1">
        <f>VLOOKUP(A53,[1]TDSheet!$A:$N,14,0)</f>
        <v>55</v>
      </c>
      <c r="W53" s="1">
        <f>VLOOKUP(A53,[1]TDSheet!$A:$Q,17,0)</f>
        <v>55</v>
      </c>
      <c r="X53" s="1">
        <f>VLOOKUP(A53,[1]TDSheet!$A:$R,18,0)</f>
        <v>21.2</v>
      </c>
      <c r="Y53" s="1"/>
      <c r="Z53" s="1">
        <f t="shared" si="7"/>
        <v>192.5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x14ac:dyDescent="0.25">
      <c r="A54" s="10" t="s">
        <v>72</v>
      </c>
      <c r="B54" s="1" t="s">
        <v>23</v>
      </c>
      <c r="C54" s="1">
        <v>20.25</v>
      </c>
      <c r="D54" s="1"/>
      <c r="E54" s="1">
        <v>4</v>
      </c>
      <c r="F54" s="1">
        <v>2.25</v>
      </c>
      <c r="G54" s="7">
        <v>0</v>
      </c>
      <c r="H54" s="1" t="e">
        <f>VLOOKUP(A54,[1]TDSheet!$A:$I,9,0)</f>
        <v>#N/A</v>
      </c>
      <c r="I54" s="10" t="s">
        <v>97</v>
      </c>
      <c r="J54" s="1"/>
      <c r="K54" s="1">
        <f t="shared" si="10"/>
        <v>4</v>
      </c>
      <c r="L54" s="1"/>
      <c r="M54" s="1"/>
      <c r="N54" s="1"/>
      <c r="O54" s="1">
        <f t="shared" si="3"/>
        <v>0.8</v>
      </c>
      <c r="P54" s="5"/>
      <c r="Q54" s="5">
        <f t="shared" si="4"/>
        <v>0</v>
      </c>
      <c r="R54" s="5"/>
      <c r="S54" s="1"/>
      <c r="T54" s="1">
        <f t="shared" si="5"/>
        <v>2.8125</v>
      </c>
      <c r="U54" s="1">
        <f t="shared" si="6"/>
        <v>2.8125</v>
      </c>
      <c r="V54" s="1">
        <v>0</v>
      </c>
      <c r="W54" s="1">
        <v>0</v>
      </c>
      <c r="X54" s="1">
        <v>0</v>
      </c>
      <c r="Y54" s="1"/>
      <c r="Z54" s="1">
        <f t="shared" si="7"/>
        <v>0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x14ac:dyDescent="0.25">
      <c r="A55" s="1" t="s">
        <v>73</v>
      </c>
      <c r="B55" s="1" t="s">
        <v>25</v>
      </c>
      <c r="C55" s="1">
        <v>69.715999999999994</v>
      </c>
      <c r="D55" s="1">
        <v>189.41</v>
      </c>
      <c r="E55" s="1">
        <v>133.61000000000001</v>
      </c>
      <c r="F55" s="1">
        <v>86.65</v>
      </c>
      <c r="G55" s="7">
        <f>VLOOKUP(A55,[1]TDSheet!$A:$H,8,0)</f>
        <v>1</v>
      </c>
      <c r="H55" s="1">
        <f>VLOOKUP(A55,[1]TDSheet!$A:$I,9,0)</f>
        <v>45</v>
      </c>
      <c r="I55" s="1"/>
      <c r="J55" s="1">
        <v>127.795</v>
      </c>
      <c r="K55" s="1">
        <f t="shared" si="10"/>
        <v>5.8150000000000119</v>
      </c>
      <c r="L55" s="1"/>
      <c r="M55" s="1"/>
      <c r="N55" s="1">
        <f>VLOOKUP(A55,[1]TDSheet!$A:$M,13,0)</f>
        <v>230</v>
      </c>
      <c r="O55" s="1">
        <f t="shared" si="3"/>
        <v>26.722000000000001</v>
      </c>
      <c r="P55" s="5">
        <f t="shared" ref="P55:P66" si="12">14*O55-N55-F55</f>
        <v>57.457999999999998</v>
      </c>
      <c r="Q55" s="5">
        <v>75</v>
      </c>
      <c r="R55" s="5"/>
      <c r="S55" s="1"/>
      <c r="T55" s="1">
        <f t="shared" si="5"/>
        <v>14.656462839607812</v>
      </c>
      <c r="U55" s="1">
        <f t="shared" si="6"/>
        <v>11.849786692612827</v>
      </c>
      <c r="V55" s="1">
        <f>VLOOKUP(A55,[1]TDSheet!$A:$N,14,0)</f>
        <v>25.392800000000001</v>
      </c>
      <c r="W55" s="1">
        <f>VLOOKUP(A55,[1]TDSheet!$A:$Q,17,0)</f>
        <v>23.814399999999999</v>
      </c>
      <c r="X55" s="1">
        <f>VLOOKUP(A55,[1]TDSheet!$A:$R,18,0)</f>
        <v>25.392800000000001</v>
      </c>
      <c r="Y55" s="1"/>
      <c r="Z55" s="1">
        <f t="shared" si="7"/>
        <v>75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x14ac:dyDescent="0.25">
      <c r="A56" s="1" t="s">
        <v>74</v>
      </c>
      <c r="B56" s="1" t="s">
        <v>23</v>
      </c>
      <c r="C56" s="1">
        <v>14.85</v>
      </c>
      <c r="D56" s="1"/>
      <c r="E56" s="1">
        <v>15</v>
      </c>
      <c r="F56" s="1">
        <v>6.6</v>
      </c>
      <c r="G56" s="7">
        <f>VLOOKUP(A56,[1]TDSheet!$A:$H,8,0)</f>
        <v>0.33</v>
      </c>
      <c r="H56" s="1">
        <f>VLOOKUP(A56,[1]TDSheet!$A:$I,9,0)</f>
        <v>45</v>
      </c>
      <c r="I56" s="1"/>
      <c r="J56" s="1">
        <v>21</v>
      </c>
      <c r="K56" s="1">
        <f t="shared" si="10"/>
        <v>-6</v>
      </c>
      <c r="L56" s="1"/>
      <c r="M56" s="1"/>
      <c r="N56" s="1"/>
      <c r="O56" s="1">
        <f t="shared" si="3"/>
        <v>3</v>
      </c>
      <c r="P56" s="5">
        <f>11*O56-N56-F56</f>
        <v>26.4</v>
      </c>
      <c r="Q56" s="5">
        <v>40</v>
      </c>
      <c r="R56" s="5"/>
      <c r="S56" s="1">
        <v>10</v>
      </c>
      <c r="T56" s="1">
        <f t="shared" si="5"/>
        <v>15.533333333333333</v>
      </c>
      <c r="U56" s="1">
        <f t="shared" si="6"/>
        <v>2.1999999999999997</v>
      </c>
      <c r="V56" s="1">
        <f>VLOOKUP(A56,[1]TDSheet!$A:$N,14,0)</f>
        <v>7</v>
      </c>
      <c r="W56" s="1">
        <f>VLOOKUP(A56,[1]TDSheet!$A:$Q,17,0)</f>
        <v>7</v>
      </c>
      <c r="X56" s="1">
        <f>VLOOKUP(A56,[1]TDSheet!$A:$R,18,0)</f>
        <v>1.6</v>
      </c>
      <c r="Y56" s="1"/>
      <c r="Z56" s="1">
        <f t="shared" si="7"/>
        <v>13.200000000000001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x14ac:dyDescent="0.25">
      <c r="A57" s="1" t="s">
        <v>75</v>
      </c>
      <c r="B57" s="1" t="s">
        <v>23</v>
      </c>
      <c r="C57" s="1"/>
      <c r="D57" s="1">
        <v>224</v>
      </c>
      <c r="E57" s="1">
        <v>237</v>
      </c>
      <c r="F57" s="1">
        <v>157.63999999999999</v>
      </c>
      <c r="G57" s="7">
        <f>VLOOKUP(A57,[1]TDSheet!$A:$H,8,0)</f>
        <v>0.28000000000000003</v>
      </c>
      <c r="H57" s="1">
        <f>VLOOKUP(A57,[1]TDSheet!$A:$I,9,0)</f>
        <v>45</v>
      </c>
      <c r="I57" s="1"/>
      <c r="J57" s="1">
        <v>249</v>
      </c>
      <c r="K57" s="1">
        <f t="shared" si="10"/>
        <v>-12</v>
      </c>
      <c r="L57" s="1"/>
      <c r="M57" s="1"/>
      <c r="N57" s="1">
        <f>VLOOKUP(A57,[1]TDSheet!$A:$M,13,0)</f>
        <v>600</v>
      </c>
      <c r="O57" s="1">
        <f t="shared" si="3"/>
        <v>47.4</v>
      </c>
      <c r="P57" s="5"/>
      <c r="Q57" s="5">
        <f t="shared" si="4"/>
        <v>0</v>
      </c>
      <c r="R57" s="5"/>
      <c r="S57" s="1"/>
      <c r="T57" s="1">
        <f t="shared" si="5"/>
        <v>15.983966244725739</v>
      </c>
      <c r="U57" s="1">
        <f t="shared" si="6"/>
        <v>15.983966244725739</v>
      </c>
      <c r="V57" s="1">
        <f>VLOOKUP(A57,[1]TDSheet!$A:$N,14,0)</f>
        <v>45.2</v>
      </c>
      <c r="W57" s="1">
        <f>VLOOKUP(A57,[1]TDSheet!$A:$Q,17,0)</f>
        <v>20.2</v>
      </c>
      <c r="X57" s="1">
        <f>VLOOKUP(A57,[1]TDSheet!$A:$R,18,0)</f>
        <v>45.2</v>
      </c>
      <c r="Y57" s="1"/>
      <c r="Z57" s="1">
        <f t="shared" si="7"/>
        <v>0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x14ac:dyDescent="0.25">
      <c r="A58" s="1" t="s">
        <v>76</v>
      </c>
      <c r="B58" s="1" t="s">
        <v>23</v>
      </c>
      <c r="C58" s="1"/>
      <c r="D58" s="1">
        <v>181.44</v>
      </c>
      <c r="E58" s="1">
        <v>171</v>
      </c>
      <c r="F58" s="1">
        <v>132.16</v>
      </c>
      <c r="G58" s="7">
        <f>VLOOKUP(A58,[1]TDSheet!$A:$H,8,0)</f>
        <v>0.28000000000000003</v>
      </c>
      <c r="H58" s="1">
        <f>VLOOKUP(A58,[1]TDSheet!$A:$I,9,0)</f>
        <v>45</v>
      </c>
      <c r="I58" s="1"/>
      <c r="J58" s="1">
        <v>178</v>
      </c>
      <c r="K58" s="1">
        <f t="shared" si="10"/>
        <v>-7</v>
      </c>
      <c r="L58" s="1"/>
      <c r="M58" s="1"/>
      <c r="N58" s="1">
        <f>VLOOKUP(A58,[1]TDSheet!$A:$M,13,0)</f>
        <v>500</v>
      </c>
      <c r="O58" s="1">
        <f t="shared" si="3"/>
        <v>34.200000000000003</v>
      </c>
      <c r="P58" s="5"/>
      <c r="Q58" s="5">
        <f t="shared" si="4"/>
        <v>0</v>
      </c>
      <c r="R58" s="5"/>
      <c r="S58" s="1"/>
      <c r="T58" s="1">
        <f t="shared" si="5"/>
        <v>18.484210526315788</v>
      </c>
      <c r="U58" s="1">
        <f t="shared" si="6"/>
        <v>18.484210526315788</v>
      </c>
      <c r="V58" s="1">
        <f>VLOOKUP(A58,[1]TDSheet!$A:$N,14,0)</f>
        <v>41.4</v>
      </c>
      <c r="W58" s="1">
        <f>VLOOKUP(A58,[1]TDSheet!$A:$Q,17,0)</f>
        <v>0.6</v>
      </c>
      <c r="X58" s="1">
        <f>VLOOKUP(A58,[1]TDSheet!$A:$R,18,0)</f>
        <v>41.4</v>
      </c>
      <c r="Y58" s="1"/>
      <c r="Z58" s="1">
        <f t="shared" si="7"/>
        <v>0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x14ac:dyDescent="0.25">
      <c r="A59" s="1" t="s">
        <v>77</v>
      </c>
      <c r="B59" s="1" t="s">
        <v>23</v>
      </c>
      <c r="C59" s="1"/>
      <c r="D59" s="1">
        <v>350</v>
      </c>
      <c r="E59" s="1">
        <v>194</v>
      </c>
      <c r="F59" s="1">
        <v>281.75</v>
      </c>
      <c r="G59" s="7">
        <f>VLOOKUP(A59,[1]TDSheet!$A:$H,8,0)</f>
        <v>0.35</v>
      </c>
      <c r="H59" s="1">
        <f>VLOOKUP(A59,[1]TDSheet!$A:$I,9,0)</f>
        <v>45</v>
      </c>
      <c r="I59" s="1"/>
      <c r="J59" s="1">
        <v>207</v>
      </c>
      <c r="K59" s="1">
        <f t="shared" si="10"/>
        <v>-13</v>
      </c>
      <c r="L59" s="1"/>
      <c r="M59" s="1"/>
      <c r="N59" s="1">
        <f>VLOOKUP(A59,[1]TDSheet!$A:$M,13,0)</f>
        <v>300</v>
      </c>
      <c r="O59" s="1">
        <f t="shared" si="3"/>
        <v>38.799999999999997</v>
      </c>
      <c r="P59" s="5"/>
      <c r="Q59" s="5">
        <f t="shared" si="4"/>
        <v>0</v>
      </c>
      <c r="R59" s="5"/>
      <c r="S59" s="1"/>
      <c r="T59" s="1">
        <f t="shared" si="5"/>
        <v>14.993556701030929</v>
      </c>
      <c r="U59" s="1">
        <f t="shared" si="6"/>
        <v>14.993556701030929</v>
      </c>
      <c r="V59" s="1">
        <f>VLOOKUP(A59,[1]TDSheet!$A:$N,14,0)</f>
        <v>21.4</v>
      </c>
      <c r="W59" s="1">
        <f>VLOOKUP(A59,[1]TDSheet!$A:$Q,17,0)</f>
        <v>22.2</v>
      </c>
      <c r="X59" s="1">
        <f>VLOOKUP(A59,[1]TDSheet!$A:$R,18,0)</f>
        <v>21.4</v>
      </c>
      <c r="Y59" s="1"/>
      <c r="Z59" s="1">
        <f t="shared" si="7"/>
        <v>0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x14ac:dyDescent="0.25">
      <c r="A60" s="1" t="s">
        <v>78</v>
      </c>
      <c r="B60" s="1" t="s">
        <v>23</v>
      </c>
      <c r="C60" s="1">
        <v>0.28000000000000003</v>
      </c>
      <c r="D60" s="1">
        <v>264.32</v>
      </c>
      <c r="E60" s="1">
        <v>301</v>
      </c>
      <c r="F60" s="1">
        <v>179.48</v>
      </c>
      <c r="G60" s="7">
        <f>VLOOKUP(A60,[1]TDSheet!$A:$H,8,0)</f>
        <v>0.28000000000000003</v>
      </c>
      <c r="H60" s="1">
        <f>VLOOKUP(A60,[1]TDSheet!$A:$I,9,0)</f>
        <v>45</v>
      </c>
      <c r="I60" s="1"/>
      <c r="J60" s="1">
        <v>307</v>
      </c>
      <c r="K60" s="1">
        <f t="shared" si="10"/>
        <v>-6</v>
      </c>
      <c r="L60" s="1"/>
      <c r="M60" s="1"/>
      <c r="N60" s="1">
        <f>VLOOKUP(A60,[1]TDSheet!$A:$M,13,0)</f>
        <v>480</v>
      </c>
      <c r="O60" s="1">
        <f t="shared" si="3"/>
        <v>60.2</v>
      </c>
      <c r="P60" s="5">
        <f t="shared" si="12"/>
        <v>183.32000000000008</v>
      </c>
      <c r="Q60" s="5">
        <v>240</v>
      </c>
      <c r="R60" s="5"/>
      <c r="S60" s="1"/>
      <c r="T60" s="1">
        <f t="shared" si="5"/>
        <v>14.941528239202658</v>
      </c>
      <c r="U60" s="1">
        <f t="shared" si="6"/>
        <v>10.954817275747509</v>
      </c>
      <c r="V60" s="1">
        <f>VLOOKUP(A60,[1]TDSheet!$A:$N,14,0)</f>
        <v>33.799999999999997</v>
      </c>
      <c r="W60" s="1">
        <f>VLOOKUP(A60,[1]TDSheet!$A:$Q,17,0)</f>
        <v>7</v>
      </c>
      <c r="X60" s="1">
        <f>VLOOKUP(A60,[1]TDSheet!$A:$R,18,0)</f>
        <v>33.799999999999997</v>
      </c>
      <c r="Y60" s="1"/>
      <c r="Z60" s="1">
        <f t="shared" si="7"/>
        <v>67.2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x14ac:dyDescent="0.25">
      <c r="A61" s="1" t="s">
        <v>79</v>
      </c>
      <c r="B61" s="1" t="s">
        <v>23</v>
      </c>
      <c r="C61" s="1"/>
      <c r="D61" s="1">
        <v>296.8</v>
      </c>
      <c r="E61" s="1">
        <v>209</v>
      </c>
      <c r="F61" s="1">
        <v>221.9</v>
      </c>
      <c r="G61" s="7">
        <f>VLOOKUP(A61,[1]TDSheet!$A:$H,8,0)</f>
        <v>0.35</v>
      </c>
      <c r="H61" s="1">
        <f>VLOOKUP(A61,[1]TDSheet!$A:$I,9,0)</f>
        <v>45</v>
      </c>
      <c r="I61" s="1" t="str">
        <f>VLOOKUP(A61,[1]TDSheet!$A:$G,7,0)</f>
        <v>акция</v>
      </c>
      <c r="J61" s="1">
        <v>218</v>
      </c>
      <c r="K61" s="1">
        <f t="shared" si="10"/>
        <v>-9</v>
      </c>
      <c r="L61" s="1"/>
      <c r="M61" s="1"/>
      <c r="N61" s="1">
        <f>VLOOKUP(A61,[1]TDSheet!$A:$M,13,0)</f>
        <v>300</v>
      </c>
      <c r="O61" s="1">
        <f t="shared" si="3"/>
        <v>41.8</v>
      </c>
      <c r="P61" s="5">
        <f t="shared" si="12"/>
        <v>63.299999999999926</v>
      </c>
      <c r="Q61" s="5">
        <v>100</v>
      </c>
      <c r="R61" s="5"/>
      <c r="S61" s="1"/>
      <c r="T61" s="1">
        <f t="shared" si="5"/>
        <v>14.87799043062201</v>
      </c>
      <c r="U61" s="1">
        <f t="shared" si="6"/>
        <v>12.485645933014354</v>
      </c>
      <c r="V61" s="1">
        <f>VLOOKUP(A61,[1]TDSheet!$A:$N,14,0)</f>
        <v>20.6</v>
      </c>
      <c r="W61" s="1">
        <f>VLOOKUP(A61,[1]TDSheet!$A:$Q,17,0)</f>
        <v>27.4</v>
      </c>
      <c r="X61" s="1">
        <f>VLOOKUP(A61,[1]TDSheet!$A:$R,18,0)</f>
        <v>20.6</v>
      </c>
      <c r="Y61" s="1"/>
      <c r="Z61" s="1">
        <f t="shared" si="7"/>
        <v>35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x14ac:dyDescent="0.25">
      <c r="A62" s="1" t="s">
        <v>80</v>
      </c>
      <c r="B62" s="1" t="s">
        <v>23</v>
      </c>
      <c r="C62" s="1">
        <v>130.47999999999999</v>
      </c>
      <c r="D62" s="1"/>
      <c r="E62" s="1">
        <v>334</v>
      </c>
      <c r="F62" s="1">
        <v>1.4</v>
      </c>
      <c r="G62" s="7">
        <f>VLOOKUP(A62,[1]TDSheet!$A:$H,8,0)</f>
        <v>0.28000000000000003</v>
      </c>
      <c r="H62" s="1">
        <f>VLOOKUP(A62,[1]TDSheet!$A:$I,9,0)</f>
        <v>45</v>
      </c>
      <c r="I62" s="1"/>
      <c r="J62" s="1">
        <v>320</v>
      </c>
      <c r="K62" s="1">
        <f t="shared" si="10"/>
        <v>14</v>
      </c>
      <c r="L62" s="1"/>
      <c r="M62" s="1"/>
      <c r="N62" s="1"/>
      <c r="O62" s="1">
        <f t="shared" si="3"/>
        <v>66.8</v>
      </c>
      <c r="P62" s="5">
        <f>9*O62-N62-F62</f>
        <v>599.79999999999995</v>
      </c>
      <c r="Q62" s="5">
        <v>680</v>
      </c>
      <c r="R62" s="5"/>
      <c r="S62" s="1">
        <v>80</v>
      </c>
      <c r="T62" s="1">
        <f t="shared" si="5"/>
        <v>10.200598802395209</v>
      </c>
      <c r="U62" s="1">
        <f t="shared" si="6"/>
        <v>2.0958083832335328E-2</v>
      </c>
      <c r="V62" s="1">
        <f>VLOOKUP(A62,[1]TDSheet!$A:$N,14,0)</f>
        <v>36.799999999999997</v>
      </c>
      <c r="W62" s="1">
        <f>VLOOKUP(A62,[1]TDSheet!$A:$Q,17,0)</f>
        <v>78.2</v>
      </c>
      <c r="X62" s="1">
        <f>VLOOKUP(A62,[1]TDSheet!$A:$R,18,0)</f>
        <v>36.799999999999997</v>
      </c>
      <c r="Y62" s="1"/>
      <c r="Z62" s="1">
        <f t="shared" si="7"/>
        <v>190.4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x14ac:dyDescent="0.25">
      <c r="A63" s="1" t="s">
        <v>81</v>
      </c>
      <c r="B63" s="1" t="s">
        <v>23</v>
      </c>
      <c r="C63" s="1">
        <v>155.75</v>
      </c>
      <c r="D63" s="1">
        <v>33.6</v>
      </c>
      <c r="E63" s="1">
        <v>297</v>
      </c>
      <c r="F63" s="1">
        <v>33.6</v>
      </c>
      <c r="G63" s="7">
        <f>VLOOKUP(A63,[1]TDSheet!$A:$H,8,0)</f>
        <v>0.35</v>
      </c>
      <c r="H63" s="1">
        <f>VLOOKUP(A63,[1]TDSheet!$A:$I,9,0)</f>
        <v>45</v>
      </c>
      <c r="I63" s="1" t="str">
        <f>VLOOKUP(A63,[1]TDSheet!$A:$G,7,0)</f>
        <v>акция</v>
      </c>
      <c r="J63" s="1">
        <v>336</v>
      </c>
      <c r="K63" s="1">
        <f t="shared" si="10"/>
        <v>-39</v>
      </c>
      <c r="L63" s="1"/>
      <c r="M63" s="1"/>
      <c r="N63" s="1"/>
      <c r="O63" s="1">
        <f t="shared" si="3"/>
        <v>59.4</v>
      </c>
      <c r="P63" s="5">
        <f>10*O63-N63-F63</f>
        <v>560.4</v>
      </c>
      <c r="Q63" s="5">
        <v>710</v>
      </c>
      <c r="R63" s="5"/>
      <c r="S63" s="1">
        <v>150</v>
      </c>
      <c r="T63" s="1">
        <f t="shared" si="5"/>
        <v>12.518518518518519</v>
      </c>
      <c r="U63" s="1">
        <f t="shared" si="6"/>
        <v>0.56565656565656575</v>
      </c>
      <c r="V63" s="1">
        <f>VLOOKUP(A63,[1]TDSheet!$A:$N,14,0)</f>
        <v>43.8</v>
      </c>
      <c r="W63" s="1">
        <f>VLOOKUP(A63,[1]TDSheet!$A:$Q,17,0)</f>
        <v>94.4</v>
      </c>
      <c r="X63" s="1">
        <f>VLOOKUP(A63,[1]TDSheet!$A:$R,18,0)</f>
        <v>43.8</v>
      </c>
      <c r="Y63" s="1"/>
      <c r="Z63" s="1">
        <f t="shared" si="7"/>
        <v>248.49999999999997</v>
      </c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x14ac:dyDescent="0.25">
      <c r="A64" s="1" t="s">
        <v>82</v>
      </c>
      <c r="B64" s="1" t="s">
        <v>23</v>
      </c>
      <c r="C64" s="1">
        <v>3.28</v>
      </c>
      <c r="D64" s="1">
        <v>328</v>
      </c>
      <c r="E64" s="1">
        <v>327</v>
      </c>
      <c r="F64" s="1">
        <v>197.21</v>
      </c>
      <c r="G64" s="7">
        <f>VLOOKUP(A64,[1]TDSheet!$A:$H,8,0)</f>
        <v>0.41</v>
      </c>
      <c r="H64" s="1">
        <f>VLOOKUP(A64,[1]TDSheet!$A:$I,9,0)</f>
        <v>45</v>
      </c>
      <c r="I64" s="1"/>
      <c r="J64" s="1">
        <v>337</v>
      </c>
      <c r="K64" s="1">
        <f t="shared" si="10"/>
        <v>-10</v>
      </c>
      <c r="L64" s="1"/>
      <c r="M64" s="1"/>
      <c r="N64" s="1">
        <f>VLOOKUP(A64,[1]TDSheet!$A:$M,13,0)</f>
        <v>200</v>
      </c>
      <c r="O64" s="1">
        <f t="shared" si="3"/>
        <v>65.400000000000006</v>
      </c>
      <c r="P64" s="5">
        <f t="shared" si="12"/>
        <v>518.3900000000001</v>
      </c>
      <c r="Q64" s="5">
        <v>570</v>
      </c>
      <c r="R64" s="5"/>
      <c r="S64" s="1">
        <v>50</v>
      </c>
      <c r="T64" s="1">
        <f t="shared" si="5"/>
        <v>14.789143730886849</v>
      </c>
      <c r="U64" s="1">
        <f t="shared" si="6"/>
        <v>6.0735474006116208</v>
      </c>
      <c r="V64" s="1">
        <f>VLOOKUP(A64,[1]TDSheet!$A:$N,14,0)</f>
        <v>16</v>
      </c>
      <c r="W64" s="1">
        <f>VLOOKUP(A64,[1]TDSheet!$A:$Q,17,0)</f>
        <v>16</v>
      </c>
      <c r="X64" s="1">
        <f>VLOOKUP(A64,[1]TDSheet!$A:$R,18,0)</f>
        <v>1.4</v>
      </c>
      <c r="Y64" s="1"/>
      <c r="Z64" s="1">
        <f t="shared" si="7"/>
        <v>233.7</v>
      </c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x14ac:dyDescent="0.25">
      <c r="A65" s="1" t="s">
        <v>83</v>
      </c>
      <c r="B65" s="1" t="s">
        <v>23</v>
      </c>
      <c r="C65" s="1">
        <v>79.5</v>
      </c>
      <c r="D65" s="1">
        <v>100</v>
      </c>
      <c r="E65" s="1">
        <v>129</v>
      </c>
      <c r="F65" s="1">
        <v>78</v>
      </c>
      <c r="G65" s="7">
        <f>VLOOKUP(A65,[1]TDSheet!$A:$H,8,0)</f>
        <v>0.5</v>
      </c>
      <c r="H65" s="1">
        <f>VLOOKUP(A65,[1]TDSheet!$A:$I,9,0)</f>
        <v>45</v>
      </c>
      <c r="I65" s="1"/>
      <c r="J65" s="1">
        <v>136</v>
      </c>
      <c r="K65" s="1">
        <f t="shared" si="10"/>
        <v>-7</v>
      </c>
      <c r="L65" s="1"/>
      <c r="M65" s="1"/>
      <c r="N65" s="1">
        <f>VLOOKUP(A65,[1]TDSheet!$A:$M,13,0)</f>
        <v>150</v>
      </c>
      <c r="O65" s="1">
        <f t="shared" si="3"/>
        <v>25.8</v>
      </c>
      <c r="P65" s="5">
        <f t="shared" si="12"/>
        <v>133.19999999999999</v>
      </c>
      <c r="Q65" s="5">
        <v>150</v>
      </c>
      <c r="R65" s="5"/>
      <c r="S65" s="1"/>
      <c r="T65" s="1">
        <f t="shared" si="5"/>
        <v>14.651162790697674</v>
      </c>
      <c r="U65" s="1">
        <f t="shared" si="6"/>
        <v>8.8372093023255811</v>
      </c>
      <c r="V65" s="1">
        <f>VLOOKUP(A65,[1]TDSheet!$A:$N,14,0)</f>
        <v>30</v>
      </c>
      <c r="W65" s="1">
        <f>VLOOKUP(A65,[1]TDSheet!$A:$Q,17,0)</f>
        <v>29.8</v>
      </c>
      <c r="X65" s="1">
        <f>VLOOKUP(A65,[1]TDSheet!$A:$R,18,0)</f>
        <v>10</v>
      </c>
      <c r="Y65" s="1"/>
      <c r="Z65" s="1">
        <f t="shared" si="7"/>
        <v>75</v>
      </c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x14ac:dyDescent="0.25">
      <c r="A66" s="1" t="s">
        <v>84</v>
      </c>
      <c r="B66" s="1" t="s">
        <v>23</v>
      </c>
      <c r="C66" s="1">
        <v>180.4</v>
      </c>
      <c r="D66" s="1">
        <v>287</v>
      </c>
      <c r="E66" s="1">
        <v>416</v>
      </c>
      <c r="F66" s="1">
        <v>164.41</v>
      </c>
      <c r="G66" s="7">
        <f>VLOOKUP(A66,[1]TDSheet!$A:$H,8,0)</f>
        <v>0.41</v>
      </c>
      <c r="H66" s="1">
        <f>VLOOKUP(A66,[1]TDSheet!$A:$I,9,0)</f>
        <v>45</v>
      </c>
      <c r="I66" s="12" t="str">
        <f>VLOOKUP(A66,[1]TDSheet!$A:$G,7,0)</f>
        <v>акция</v>
      </c>
      <c r="J66" s="1">
        <v>393</v>
      </c>
      <c r="K66" s="1">
        <f t="shared" si="10"/>
        <v>23</v>
      </c>
      <c r="L66" s="1"/>
      <c r="M66" s="1"/>
      <c r="N66" s="1">
        <f>VLOOKUP(A66,[1]TDSheet!$A:$M,13,0)</f>
        <v>400</v>
      </c>
      <c r="O66" s="1">
        <f t="shared" si="3"/>
        <v>83.2</v>
      </c>
      <c r="P66" s="5">
        <f t="shared" si="12"/>
        <v>600.39</v>
      </c>
      <c r="Q66" s="5">
        <v>750</v>
      </c>
      <c r="R66" s="5"/>
      <c r="S66" s="1">
        <v>150</v>
      </c>
      <c r="T66" s="1">
        <f t="shared" si="5"/>
        <v>15.798197115384614</v>
      </c>
      <c r="U66" s="1">
        <f t="shared" si="6"/>
        <v>6.7837740384615381</v>
      </c>
      <c r="V66" s="1">
        <f>VLOOKUP(A66,[1]TDSheet!$A:$N,14,0)</f>
        <v>95</v>
      </c>
      <c r="W66" s="1">
        <f>VLOOKUP(A66,[1]TDSheet!$A:$Q,17,0)</f>
        <v>94.6</v>
      </c>
      <c r="X66" s="1">
        <f>VLOOKUP(A66,[1]TDSheet!$A:$R,18,0)</f>
        <v>63.805199999999999</v>
      </c>
      <c r="Y66" s="1"/>
      <c r="Z66" s="1">
        <f t="shared" si="7"/>
        <v>307.5</v>
      </c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x14ac:dyDescent="0.25">
      <c r="A67" s="1" t="s">
        <v>85</v>
      </c>
      <c r="B67" s="1" t="s">
        <v>23</v>
      </c>
      <c r="C67" s="1">
        <v>28</v>
      </c>
      <c r="D67" s="1">
        <v>88</v>
      </c>
      <c r="E67" s="1">
        <v>41</v>
      </c>
      <c r="F67" s="1">
        <v>79</v>
      </c>
      <c r="G67" s="7">
        <f>VLOOKUP(A67,[1]TDSheet!$A:$H,8,0)</f>
        <v>0.5</v>
      </c>
      <c r="H67" s="1">
        <f>VLOOKUP(A67,[1]TDSheet!$A:$I,9,0)</f>
        <v>45</v>
      </c>
      <c r="I67" s="1"/>
      <c r="J67" s="1">
        <v>33</v>
      </c>
      <c r="K67" s="1">
        <f t="shared" si="10"/>
        <v>8</v>
      </c>
      <c r="L67" s="1"/>
      <c r="M67" s="1"/>
      <c r="N67" s="1">
        <f>VLOOKUP(A67,[1]TDSheet!$A:$M,13,0)</f>
        <v>40</v>
      </c>
      <c r="O67" s="1">
        <f t="shared" si="3"/>
        <v>8.1999999999999993</v>
      </c>
      <c r="P67" s="5"/>
      <c r="Q67" s="5">
        <f t="shared" si="4"/>
        <v>0</v>
      </c>
      <c r="R67" s="5"/>
      <c r="S67" s="1"/>
      <c r="T67" s="1">
        <f t="shared" si="5"/>
        <v>14.512195121951221</v>
      </c>
      <c r="U67" s="1">
        <f t="shared" si="6"/>
        <v>14.512195121951221</v>
      </c>
      <c r="V67" s="1">
        <f>VLOOKUP(A67,[1]TDSheet!$A:$N,14,0)</f>
        <v>8.1999999999999993</v>
      </c>
      <c r="W67" s="1">
        <f>VLOOKUP(A67,[1]TDSheet!$A:$Q,17,0)</f>
        <v>9.6</v>
      </c>
      <c r="X67" s="1">
        <f>VLOOKUP(A67,[1]TDSheet!$A:$R,18,0)</f>
        <v>8.1999999999999993</v>
      </c>
      <c r="Y67" s="1"/>
      <c r="Z67" s="1">
        <f t="shared" si="7"/>
        <v>0</v>
      </c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x14ac:dyDescent="0.25">
      <c r="A68" s="1" t="s">
        <v>86</v>
      </c>
      <c r="B68" s="1" t="s">
        <v>23</v>
      </c>
      <c r="C68" s="1">
        <v>118.9</v>
      </c>
      <c r="D68" s="1">
        <v>20.5</v>
      </c>
      <c r="E68" s="1">
        <v>193</v>
      </c>
      <c r="F68" s="1">
        <v>12.3</v>
      </c>
      <c r="G68" s="7">
        <f>VLOOKUP(A68,[1]TDSheet!$A:$H,8,0)</f>
        <v>0.41</v>
      </c>
      <c r="H68" s="1">
        <f>VLOOKUP(A68,[1]TDSheet!$A:$I,9,0)</f>
        <v>45</v>
      </c>
      <c r="I68" s="1"/>
      <c r="J68" s="1">
        <v>179</v>
      </c>
      <c r="K68" s="1">
        <f t="shared" si="10"/>
        <v>14</v>
      </c>
      <c r="L68" s="1"/>
      <c r="M68" s="1"/>
      <c r="N68" s="1"/>
      <c r="O68" s="1">
        <f t="shared" si="3"/>
        <v>38.6</v>
      </c>
      <c r="P68" s="5">
        <f>9*O68-N68-F68</f>
        <v>335.1</v>
      </c>
      <c r="Q68" s="5">
        <v>400</v>
      </c>
      <c r="R68" s="5"/>
      <c r="S68" s="1">
        <v>71</v>
      </c>
      <c r="T68" s="1">
        <f t="shared" si="5"/>
        <v>10.681347150259068</v>
      </c>
      <c r="U68" s="1">
        <f t="shared" si="6"/>
        <v>0.31865284974093266</v>
      </c>
      <c r="V68" s="1">
        <f>VLOOKUP(A68,[1]TDSheet!$A:$N,14,0)</f>
        <v>41</v>
      </c>
      <c r="W68" s="1">
        <f>VLOOKUP(A68,[1]TDSheet!$A:$Q,17,0)</f>
        <v>40.799999999999997</v>
      </c>
      <c r="X68" s="1">
        <f>VLOOKUP(A68,[1]TDSheet!$A:$R,18,0)</f>
        <v>28.4</v>
      </c>
      <c r="Y68" s="1"/>
      <c r="Z68" s="1">
        <f t="shared" si="7"/>
        <v>164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x14ac:dyDescent="0.25">
      <c r="A69" s="1" t="s">
        <v>87</v>
      </c>
      <c r="B69" s="1" t="s">
        <v>25</v>
      </c>
      <c r="C69" s="1">
        <v>573.81600000000003</v>
      </c>
      <c r="D69" s="1"/>
      <c r="E69" s="1">
        <v>128.215</v>
      </c>
      <c r="F69" s="1">
        <v>417.78</v>
      </c>
      <c r="G69" s="7">
        <f>VLOOKUP(A69,[1]TDSheet!$A:$H,8,0)</f>
        <v>1</v>
      </c>
      <c r="H69" s="1">
        <f>VLOOKUP(A69,[1]TDSheet!$A:$I,9,0)</f>
        <v>60</v>
      </c>
      <c r="I69" s="1"/>
      <c r="J69" s="1">
        <v>130.11500000000001</v>
      </c>
      <c r="K69" s="1">
        <f t="shared" si="10"/>
        <v>-1.9000000000000057</v>
      </c>
      <c r="L69" s="1"/>
      <c r="M69" s="1"/>
      <c r="N69" s="1"/>
      <c r="O69" s="1">
        <f t="shared" si="3"/>
        <v>25.643000000000001</v>
      </c>
      <c r="P69" s="5"/>
      <c r="Q69" s="5">
        <f t="shared" si="4"/>
        <v>0</v>
      </c>
      <c r="R69" s="5"/>
      <c r="S69" s="1"/>
      <c r="T69" s="1">
        <f t="shared" si="5"/>
        <v>16.292165503256246</v>
      </c>
      <c r="U69" s="1">
        <f t="shared" si="6"/>
        <v>16.292165503256246</v>
      </c>
      <c r="V69" s="1">
        <f>VLOOKUP(A69,[1]TDSheet!$A:$N,14,0)</f>
        <v>33.677</v>
      </c>
      <c r="W69" s="1">
        <f>VLOOKUP(A69,[1]TDSheet!$A:$Q,17,0)</f>
        <v>32.2624</v>
      </c>
      <c r="X69" s="1">
        <f>VLOOKUP(A69,[1]TDSheet!$A:$R,18,0)</f>
        <v>0</v>
      </c>
      <c r="Y69" s="1"/>
      <c r="Z69" s="1">
        <f t="shared" si="7"/>
        <v>0</v>
      </c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 x14ac:dyDescent="0.25">
      <c r="A70" s="1" t="s">
        <v>88</v>
      </c>
      <c r="B70" s="1" t="s">
        <v>25</v>
      </c>
      <c r="C70" s="1"/>
      <c r="D70" s="1">
        <v>44.045000000000002</v>
      </c>
      <c r="E70" s="1">
        <v>6.7359999999999998</v>
      </c>
      <c r="F70" s="1">
        <v>37.308999999999997</v>
      </c>
      <c r="G70" s="7">
        <v>0</v>
      </c>
      <c r="H70" s="1" t="e">
        <f>VLOOKUP(A70,[1]TDSheet!$A:$I,9,0)</f>
        <v>#N/A</v>
      </c>
      <c r="I70" s="1"/>
      <c r="J70" s="1">
        <v>6.7359999999999998</v>
      </c>
      <c r="K70" s="1">
        <f t="shared" ref="K70:K73" si="13">E70-J70</f>
        <v>0</v>
      </c>
      <c r="L70" s="1"/>
      <c r="M70" s="1"/>
      <c r="N70" s="1"/>
      <c r="O70" s="1">
        <f t="shared" si="3"/>
        <v>1.3472</v>
      </c>
      <c r="P70" s="5"/>
      <c r="Q70" s="5">
        <f t="shared" si="4"/>
        <v>0</v>
      </c>
      <c r="R70" s="5"/>
      <c r="S70" s="1"/>
      <c r="T70" s="1">
        <f t="shared" si="5"/>
        <v>27.693735154394297</v>
      </c>
      <c r="U70" s="1">
        <f t="shared" si="6"/>
        <v>27.693735154394297</v>
      </c>
      <c r="V70" s="1">
        <v>0</v>
      </c>
      <c r="W70" s="1">
        <v>0</v>
      </c>
      <c r="X70" s="1">
        <v>0</v>
      </c>
      <c r="Y70" s="1"/>
      <c r="Z70" s="1">
        <f t="shared" si="7"/>
        <v>0</v>
      </c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x14ac:dyDescent="0.25">
      <c r="A71" s="1" t="s">
        <v>89</v>
      </c>
      <c r="B71" s="1" t="s">
        <v>23</v>
      </c>
      <c r="C71" s="1"/>
      <c r="D71" s="1">
        <v>15</v>
      </c>
      <c r="E71" s="1">
        <v>8</v>
      </c>
      <c r="F71" s="1">
        <v>11</v>
      </c>
      <c r="G71" s="7">
        <v>0</v>
      </c>
      <c r="H71" s="1" t="e">
        <f>VLOOKUP(A71,[1]TDSheet!$A:$I,9,0)</f>
        <v>#N/A</v>
      </c>
      <c r="I71" s="1"/>
      <c r="J71" s="1">
        <v>10</v>
      </c>
      <c r="K71" s="1">
        <f t="shared" si="13"/>
        <v>-2</v>
      </c>
      <c r="L71" s="1"/>
      <c r="M71" s="1"/>
      <c r="N71" s="1"/>
      <c r="O71" s="1">
        <f t="shared" ref="O71:O73" si="14">E71/5</f>
        <v>1.6</v>
      </c>
      <c r="P71" s="5"/>
      <c r="Q71" s="5">
        <f t="shared" ref="Q71:Q73" si="15">P71</f>
        <v>0</v>
      </c>
      <c r="R71" s="5"/>
      <c r="S71" s="1"/>
      <c r="T71" s="1">
        <f t="shared" ref="T71:T73" si="16">(F71+N71+Q71)/O71</f>
        <v>6.875</v>
      </c>
      <c r="U71" s="1">
        <f t="shared" ref="U71:U73" si="17">(F71+N71)/O71</f>
        <v>6.875</v>
      </c>
      <c r="V71" s="1">
        <v>0</v>
      </c>
      <c r="W71" s="1">
        <v>0</v>
      </c>
      <c r="X71" s="1">
        <v>0</v>
      </c>
      <c r="Y71" s="1"/>
      <c r="Z71" s="1">
        <f t="shared" ref="Z71:Z76" si="18">Q71*G71</f>
        <v>0</v>
      </c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x14ac:dyDescent="0.25">
      <c r="A72" s="1" t="s">
        <v>90</v>
      </c>
      <c r="B72" s="1" t="s">
        <v>23</v>
      </c>
      <c r="C72" s="1"/>
      <c r="D72" s="1">
        <v>49.61</v>
      </c>
      <c r="E72" s="1">
        <v>41</v>
      </c>
      <c r="F72" s="1">
        <v>32.799999999999997</v>
      </c>
      <c r="G72" s="7">
        <v>0</v>
      </c>
      <c r="H72" s="1">
        <f>VLOOKUP(A72,[1]TDSheet!$A:$I,9,0)</f>
        <v>45</v>
      </c>
      <c r="I72" s="1"/>
      <c r="J72" s="1">
        <v>42</v>
      </c>
      <c r="K72" s="1">
        <f t="shared" si="13"/>
        <v>-1</v>
      </c>
      <c r="L72" s="1"/>
      <c r="M72" s="1"/>
      <c r="N72" s="1"/>
      <c r="O72" s="1">
        <f t="shared" si="14"/>
        <v>8.1999999999999993</v>
      </c>
      <c r="P72" s="5"/>
      <c r="Q72" s="5">
        <f t="shared" si="15"/>
        <v>0</v>
      </c>
      <c r="R72" s="5"/>
      <c r="S72" s="1"/>
      <c r="T72" s="1">
        <f t="shared" si="16"/>
        <v>4</v>
      </c>
      <c r="U72" s="1">
        <f t="shared" si="17"/>
        <v>4</v>
      </c>
      <c r="V72" s="1">
        <v>0</v>
      </c>
      <c r="W72" s="1">
        <f>VLOOKUP(A72,[1]TDSheet!$A:$Q,17,0)</f>
        <v>4.8</v>
      </c>
      <c r="X72" s="1">
        <v>0</v>
      </c>
      <c r="Y72" s="1"/>
      <c r="Z72" s="1">
        <f t="shared" si="18"/>
        <v>0</v>
      </c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x14ac:dyDescent="0.25">
      <c r="A73" s="1" t="s">
        <v>91</v>
      </c>
      <c r="B73" s="1" t="s">
        <v>25</v>
      </c>
      <c r="C73" s="1"/>
      <c r="D73" s="1">
        <v>50</v>
      </c>
      <c r="E73" s="1">
        <v>14.964</v>
      </c>
      <c r="F73" s="1">
        <v>35.036000000000001</v>
      </c>
      <c r="G73" s="7">
        <v>0</v>
      </c>
      <c r="H73" s="1">
        <f>VLOOKUP(A73,[1]TDSheet!$A:$I,9,0)</f>
        <v>45</v>
      </c>
      <c r="I73" s="1"/>
      <c r="J73" s="1">
        <v>13.532</v>
      </c>
      <c r="K73" s="1">
        <f t="shared" si="13"/>
        <v>1.4320000000000004</v>
      </c>
      <c r="L73" s="1"/>
      <c r="M73" s="1"/>
      <c r="N73" s="1"/>
      <c r="O73" s="1">
        <f t="shared" si="14"/>
        <v>2.9927999999999999</v>
      </c>
      <c r="P73" s="14"/>
      <c r="Q73" s="5">
        <f t="shared" si="15"/>
        <v>0</v>
      </c>
      <c r="R73" s="14"/>
      <c r="S73" s="1"/>
      <c r="T73" s="1">
        <f t="shared" si="16"/>
        <v>11.706762897620958</v>
      </c>
      <c r="U73" s="1">
        <f t="shared" si="17"/>
        <v>11.706762897620958</v>
      </c>
      <c r="V73" s="1">
        <v>0</v>
      </c>
      <c r="W73" s="1">
        <f>VLOOKUP(A73,[1]TDSheet!$A:$Q,17,0)</f>
        <v>9.9813999999999989</v>
      </c>
      <c r="X73" s="1">
        <v>0</v>
      </c>
      <c r="Y73" s="1"/>
      <c r="Z73" s="1">
        <f t="shared" si="18"/>
        <v>0</v>
      </c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x14ac:dyDescent="0.25">
      <c r="A74" s="1" t="s">
        <v>104</v>
      </c>
      <c r="B74" s="16" t="s">
        <v>23</v>
      </c>
      <c r="C74" s="1"/>
      <c r="D74" s="1"/>
      <c r="E74" s="1"/>
      <c r="F74" s="1"/>
      <c r="G74" s="7">
        <v>0.4</v>
      </c>
      <c r="H74" s="1" t="e">
        <v>#N/A</v>
      </c>
      <c r="I74" s="1"/>
      <c r="J74" s="1"/>
      <c r="K74" s="1"/>
      <c r="L74" s="1"/>
      <c r="M74" s="1"/>
      <c r="N74" s="1"/>
      <c r="O74" s="1"/>
      <c r="P74" s="15"/>
      <c r="Q74" s="5">
        <v>50</v>
      </c>
      <c r="R74" s="15"/>
      <c r="S74" s="1">
        <v>50</v>
      </c>
      <c r="T74" s="1"/>
      <c r="U74" s="1"/>
      <c r="V74" s="1"/>
      <c r="W74" s="1"/>
      <c r="X74" s="1"/>
      <c r="Y74" s="1" t="s">
        <v>107</v>
      </c>
      <c r="Z74" s="1">
        <f t="shared" si="18"/>
        <v>20</v>
      </c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 x14ac:dyDescent="0.25">
      <c r="A75" t="s">
        <v>101</v>
      </c>
      <c r="B75" s="16" t="s">
        <v>25</v>
      </c>
      <c r="C75" s="1"/>
      <c r="D75" s="1"/>
      <c r="E75" s="1"/>
      <c r="F75" s="1"/>
      <c r="G75" s="7">
        <v>1</v>
      </c>
      <c r="H75" s="1" t="e">
        <v>#N/A</v>
      </c>
      <c r="I75" s="1"/>
      <c r="J75" s="1"/>
      <c r="K75" s="1"/>
      <c r="L75" s="1"/>
      <c r="M75" s="1"/>
      <c r="N75" s="1"/>
      <c r="O75" s="1"/>
      <c r="P75" s="15"/>
      <c r="Q75" s="5">
        <v>100</v>
      </c>
      <c r="R75" s="15"/>
      <c r="S75" s="1">
        <v>100</v>
      </c>
      <c r="T75" s="1"/>
      <c r="U75" s="1"/>
      <c r="V75" s="1"/>
      <c r="W75" s="1"/>
      <c r="X75" s="1"/>
      <c r="Y75" s="12" t="s">
        <v>100</v>
      </c>
      <c r="Z75" s="1">
        <f t="shared" si="18"/>
        <v>100</v>
      </c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 x14ac:dyDescent="0.25">
      <c r="A76" t="s">
        <v>102</v>
      </c>
      <c r="B76" s="16" t="s">
        <v>25</v>
      </c>
      <c r="C76" s="1"/>
      <c r="D76" s="1"/>
      <c r="E76" s="1"/>
      <c r="F76" s="1"/>
      <c r="G76" s="7">
        <v>1</v>
      </c>
      <c r="H76" s="1" t="e">
        <v>#N/A</v>
      </c>
      <c r="I76" s="1"/>
      <c r="J76" s="1"/>
      <c r="K76" s="1"/>
      <c r="L76" s="1"/>
      <c r="M76" s="1"/>
      <c r="N76" s="1"/>
      <c r="O76" s="1"/>
      <c r="P76" s="15"/>
      <c r="Q76" s="5">
        <v>250</v>
      </c>
      <c r="R76" s="15"/>
      <c r="S76" s="1">
        <v>250</v>
      </c>
      <c r="T76" s="1"/>
      <c r="U76" s="1"/>
      <c r="V76" s="1"/>
      <c r="W76" s="1"/>
      <c r="X76" s="1"/>
      <c r="Y76" s="12" t="s">
        <v>100</v>
      </c>
      <c r="Z76" s="1">
        <f t="shared" si="18"/>
        <v>250</v>
      </c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spans="1:55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spans="1:55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spans="1:55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spans="1:55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spans="1:55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spans="1:55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spans="1:55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spans="1:55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spans="1:55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spans="1:55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spans="1:55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spans="1:55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spans="1:55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spans="1:55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spans="1:55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spans="1:55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spans="1:55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spans="1:55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spans="1:55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spans="1:55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spans="1:55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spans="1:55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spans="1:55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spans="1:55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spans="1:55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spans="1:55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spans="1:55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spans="1:55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spans="1:55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spans="1:55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spans="1:55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spans="1:55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spans="1:55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spans="1:55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spans="1:55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spans="1:55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spans="1:55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</row>
    <row r="289" spans="1:55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spans="1:55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spans="1:55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spans="1:55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spans="1:55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</row>
    <row r="294" spans="1:55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spans="1:55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spans="1:55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spans="1:55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spans="1:55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spans="1:55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spans="1:55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</row>
    <row r="301" spans="1:55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spans="1:55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spans="1:55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spans="1:55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spans="1:55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spans="1:55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  <row r="307" spans="1:55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</row>
    <row r="308" spans="1:55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</row>
    <row r="309" spans="1:55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</row>
    <row r="310" spans="1:55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</row>
    <row r="311" spans="1:55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</row>
    <row r="312" spans="1:55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</row>
    <row r="313" spans="1:55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</row>
    <row r="314" spans="1:55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</row>
    <row r="315" spans="1:55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</row>
    <row r="316" spans="1:55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</row>
    <row r="317" spans="1:55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</row>
    <row r="318" spans="1:55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</row>
    <row r="319" spans="1:55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</row>
    <row r="320" spans="1:55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</row>
    <row r="321" spans="1:55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</row>
    <row r="322" spans="1:55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</row>
    <row r="323" spans="1:55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</row>
    <row r="324" spans="1:55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</row>
    <row r="325" spans="1:55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</row>
    <row r="326" spans="1:55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</row>
    <row r="327" spans="1:55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</row>
    <row r="328" spans="1:55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</row>
    <row r="329" spans="1:55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</row>
    <row r="330" spans="1:55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</row>
    <row r="331" spans="1:55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</row>
    <row r="332" spans="1:55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</row>
    <row r="333" spans="1:55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</row>
    <row r="334" spans="1:55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</row>
    <row r="335" spans="1:55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</row>
    <row r="336" spans="1:55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</row>
    <row r="337" spans="1:55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</row>
    <row r="338" spans="1:55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</row>
    <row r="339" spans="1:55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</row>
    <row r="340" spans="1:55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</row>
    <row r="341" spans="1:55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</row>
    <row r="342" spans="1:55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</row>
    <row r="343" spans="1:55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</row>
    <row r="344" spans="1:55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</row>
    <row r="345" spans="1:55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</row>
    <row r="346" spans="1:55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</row>
    <row r="347" spans="1:55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</row>
    <row r="348" spans="1:55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</row>
    <row r="349" spans="1:55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</row>
    <row r="350" spans="1:55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</row>
    <row r="351" spans="1:55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</row>
    <row r="352" spans="1:55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</row>
    <row r="353" spans="1:55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</row>
    <row r="354" spans="1:55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</row>
    <row r="355" spans="1:55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</row>
    <row r="356" spans="1:55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</row>
    <row r="357" spans="1:55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</row>
    <row r="358" spans="1:55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</row>
    <row r="359" spans="1:55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</row>
    <row r="360" spans="1:55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</row>
    <row r="361" spans="1:55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</row>
    <row r="362" spans="1:55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</row>
    <row r="363" spans="1:55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</row>
    <row r="364" spans="1:55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</row>
    <row r="365" spans="1:55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</row>
    <row r="366" spans="1:55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</row>
    <row r="367" spans="1:55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</row>
    <row r="368" spans="1:55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</row>
    <row r="369" spans="1:55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</row>
    <row r="370" spans="1:55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</row>
    <row r="371" spans="1:55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</row>
    <row r="372" spans="1:55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</row>
    <row r="373" spans="1:55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</row>
    <row r="374" spans="1:55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</row>
    <row r="375" spans="1:55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</row>
    <row r="376" spans="1:55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</row>
    <row r="377" spans="1:55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</row>
    <row r="378" spans="1:55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</row>
    <row r="379" spans="1:55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</row>
    <row r="380" spans="1:55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</row>
    <row r="381" spans="1:55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</row>
    <row r="382" spans="1:55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</row>
    <row r="383" spans="1:55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</row>
    <row r="384" spans="1:55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</row>
    <row r="385" spans="1:55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</row>
    <row r="386" spans="1:55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</row>
    <row r="387" spans="1:55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</row>
    <row r="388" spans="1:55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</row>
    <row r="389" spans="1:55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</row>
    <row r="390" spans="1:55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</row>
    <row r="391" spans="1:55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</row>
    <row r="392" spans="1:55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</row>
    <row r="393" spans="1:55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</row>
    <row r="394" spans="1:55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</row>
    <row r="395" spans="1:55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</row>
    <row r="396" spans="1:55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</row>
    <row r="397" spans="1:55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</row>
    <row r="398" spans="1:55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</row>
    <row r="399" spans="1:55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</row>
    <row r="400" spans="1:55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</row>
    <row r="401" spans="1:55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</row>
    <row r="402" spans="1:55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</row>
    <row r="403" spans="1:55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</row>
    <row r="404" spans="1:55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</row>
    <row r="405" spans="1:55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</row>
    <row r="406" spans="1:55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</row>
    <row r="407" spans="1:55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</row>
    <row r="408" spans="1:55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</row>
    <row r="409" spans="1:55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</row>
    <row r="410" spans="1:55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</row>
    <row r="411" spans="1:55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</row>
    <row r="412" spans="1:55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</row>
    <row r="413" spans="1:55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</row>
    <row r="414" spans="1:55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</row>
    <row r="415" spans="1:55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</row>
    <row r="416" spans="1:55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</row>
    <row r="417" spans="1:55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</row>
    <row r="418" spans="1:55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</row>
    <row r="419" spans="1:55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</row>
    <row r="420" spans="1:55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</row>
    <row r="421" spans="1:55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</row>
    <row r="422" spans="1:55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</row>
    <row r="423" spans="1:55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</row>
    <row r="424" spans="1:55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</row>
    <row r="425" spans="1:55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</row>
    <row r="426" spans="1:55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</row>
    <row r="427" spans="1:55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</row>
    <row r="428" spans="1:55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</row>
    <row r="429" spans="1:55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</row>
    <row r="430" spans="1:55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</row>
    <row r="431" spans="1:55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</row>
    <row r="432" spans="1:55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</row>
    <row r="433" spans="1:55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</row>
    <row r="434" spans="1:55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</row>
    <row r="435" spans="1:55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</row>
    <row r="436" spans="1:55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</row>
    <row r="437" spans="1:55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</row>
    <row r="438" spans="1:55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</row>
    <row r="439" spans="1:55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</row>
    <row r="440" spans="1:55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</row>
    <row r="441" spans="1:55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</row>
    <row r="442" spans="1:55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</row>
    <row r="443" spans="1:55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</row>
    <row r="444" spans="1:55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</row>
    <row r="445" spans="1:55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</row>
    <row r="446" spans="1:55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</row>
    <row r="447" spans="1:55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</row>
    <row r="448" spans="1:55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</row>
    <row r="449" spans="1:55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</row>
    <row r="450" spans="1:55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</row>
    <row r="451" spans="1:55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</row>
    <row r="452" spans="1:55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</row>
    <row r="453" spans="1:55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</row>
    <row r="454" spans="1:55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</row>
    <row r="455" spans="1:55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</row>
    <row r="456" spans="1:55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</row>
    <row r="457" spans="1:55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</row>
    <row r="458" spans="1:55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</row>
    <row r="459" spans="1:55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</row>
    <row r="460" spans="1:55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</row>
    <row r="461" spans="1:55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</row>
    <row r="462" spans="1:55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</row>
    <row r="463" spans="1:55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</row>
    <row r="464" spans="1:55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</row>
    <row r="465" spans="1:55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</row>
    <row r="466" spans="1:55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</row>
    <row r="467" spans="1:55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</row>
    <row r="468" spans="1:55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</row>
    <row r="469" spans="1:55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</row>
    <row r="470" spans="1:55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</row>
    <row r="471" spans="1:55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</row>
    <row r="472" spans="1:55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</row>
    <row r="473" spans="1:55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</row>
    <row r="474" spans="1:55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</row>
    <row r="475" spans="1:55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</row>
    <row r="476" spans="1:55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</row>
    <row r="477" spans="1:55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</row>
    <row r="478" spans="1:55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</row>
    <row r="479" spans="1:55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</row>
    <row r="480" spans="1:55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</row>
    <row r="481" spans="1:55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</row>
    <row r="482" spans="1:55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</row>
    <row r="483" spans="1:55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</row>
    <row r="484" spans="1:55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</row>
    <row r="485" spans="1:55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</row>
    <row r="486" spans="1:55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</row>
    <row r="487" spans="1:55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</row>
    <row r="488" spans="1:55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</row>
    <row r="489" spans="1:55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</row>
    <row r="490" spans="1:55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</row>
    <row r="491" spans="1:55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</row>
    <row r="492" spans="1:55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</row>
    <row r="493" spans="1:55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</row>
    <row r="494" spans="1:55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</row>
    <row r="495" spans="1:55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</row>
    <row r="496" spans="1:55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</row>
    <row r="497" spans="1:55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</row>
    <row r="498" spans="1:55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</row>
    <row r="499" spans="1:55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</row>
    <row r="500" spans="1:55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</row>
  </sheetData>
  <autoFilter ref="A3:Z76" xr:uid="{B5A96F40-8959-4064-A5A0-A453BB785EF4}"/>
  <phoneticPr fontId="4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2024-02-13T12:15:13Z</dcterms:created>
  <dcterms:modified xsi:type="dcterms:W3CDTF">2024-02-28T06:00:43Z</dcterms:modified>
</cp:coreProperties>
</file>