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02,24 Останкино СЫР филиалы\Донецк\"/>
    </mc:Choice>
  </mc:AlternateContent>
  <xr:revisionPtr revIDLastSave="0" documentId="13_ncr:1_{F60AE765-91EA-4DA8-95E7-1588FD647E3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TDSheet!$A$8:$Z$24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2" i="1" l="1"/>
  <c r="U13" i="1"/>
  <c r="U14" i="1"/>
  <c r="U15" i="1"/>
  <c r="U16" i="1"/>
  <c r="O16" i="1" s="1"/>
  <c r="P16" i="1" s="1"/>
  <c r="U17" i="1"/>
  <c r="U18" i="1"/>
  <c r="O18" i="1" s="1"/>
  <c r="P18" i="1" s="1"/>
  <c r="U19" i="1"/>
  <c r="U20" i="1"/>
  <c r="U21" i="1"/>
  <c r="U22" i="1"/>
  <c r="U23" i="1"/>
  <c r="U11" i="1"/>
  <c r="Q18" i="1" l="1"/>
  <c r="R18" i="1"/>
  <c r="R16" i="1"/>
  <c r="Q16" i="1"/>
  <c r="Z14" i="1"/>
  <c r="Z19" i="1"/>
  <c r="Z20" i="1"/>
  <c r="Z23" i="1"/>
  <c r="Z11" i="1"/>
  <c r="Z16" i="1" l="1"/>
  <c r="O11" i="1"/>
  <c r="O12" i="1"/>
  <c r="P12" i="1" s="1"/>
  <c r="O13" i="1"/>
  <c r="P13" i="1" s="1"/>
  <c r="O14" i="1"/>
  <c r="O15" i="1"/>
  <c r="P15" i="1" s="1"/>
  <c r="O17" i="1"/>
  <c r="O19" i="1"/>
  <c r="O20" i="1"/>
  <c r="O21" i="1"/>
  <c r="P21" i="1" s="1"/>
  <c r="O22" i="1"/>
  <c r="O23" i="1"/>
  <c r="O24" i="1"/>
  <c r="P24" i="1" s="1"/>
  <c r="K11" i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F10" i="1"/>
  <c r="E10" i="1"/>
  <c r="W10" i="1"/>
  <c r="V10" i="1"/>
  <c r="U10" i="1"/>
  <c r="N10" i="1"/>
  <c r="M10" i="1"/>
  <c r="L10" i="1"/>
  <c r="Q24" i="1" l="1"/>
  <c r="R24" i="1"/>
  <c r="P22" i="1"/>
  <c r="R22" i="1"/>
  <c r="R20" i="1"/>
  <c r="Q20" i="1"/>
  <c r="P17" i="1"/>
  <c r="Q17" i="1" s="1"/>
  <c r="R17" i="1"/>
  <c r="Q14" i="1"/>
  <c r="R14" i="1"/>
  <c r="Q12" i="1"/>
  <c r="R12" i="1"/>
  <c r="R23" i="1"/>
  <c r="Q23" i="1"/>
  <c r="Q21" i="1"/>
  <c r="R21" i="1"/>
  <c r="Q19" i="1"/>
  <c r="R19" i="1"/>
  <c r="R15" i="1"/>
  <c r="R13" i="1"/>
  <c r="Q11" i="1"/>
  <c r="R11" i="1"/>
  <c r="Z18" i="1"/>
  <c r="O10" i="1"/>
  <c r="J10" i="1"/>
  <c r="K10" i="1"/>
  <c r="Z17" i="1" l="1"/>
  <c r="P10" i="1"/>
  <c r="Q15" i="1"/>
  <c r="Z15" i="1"/>
  <c r="Z12" i="1"/>
  <c r="Z21" i="1"/>
  <c r="Q13" i="1"/>
  <c r="Z13" i="1"/>
  <c r="Q22" i="1"/>
  <c r="Z22" i="1"/>
  <c r="Z24" i="1"/>
  <c r="Z10" i="1" l="1"/>
</calcChain>
</file>

<file path=xl/sharedStrings.xml><?xml version="1.0" encoding="utf-8"?>
<sst xmlns="http://schemas.openxmlformats.org/spreadsheetml/2006/main" count="59" uniqueCount="42">
  <si>
    <t>Ведомость по товарам на складах</t>
  </si>
  <si>
    <t>Период: 13.02.2024 - 20.02.2024</t>
  </si>
  <si>
    <t>Склад В списке "Склад ДОНЕЦК" И
Номенклатура В группе из списка "Останкино СЫР"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</si>
  <si>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</si>
  <si>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</si>
  <si>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</si>
  <si>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</si>
  <si>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</si>
  <si>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</si>
  <si>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</si>
  <si>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шт</t>
  </si>
  <si>
    <t>Сыр "Пармезан" 40% колотый 100 гр  ОСТАНКИНО</t>
  </si>
  <si>
    <t>Сыр "Пармезан" 40% кусок 180 гр  ОСТАНКИНО</t>
  </si>
  <si>
    <t>Сыр Папа Может Гауда  45% 200гр     Останкино</t>
  </si>
  <si>
    <t>Сыр Папа Может Гауда  45% вес     Останкино</t>
  </si>
  <si>
    <t>кг</t>
  </si>
  <si>
    <t>Сыр Папа Может Голландский  45% 200гр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</si>
  <si>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</si>
  <si>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</si>
  <si>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</si>
  <si>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</si>
  <si>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</si>
  <si>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</si>
  <si>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Творожный с зеленью 60% Папа может 140 гр.  Останкино</t>
  </si>
  <si>
    <t>Сыч/Прод Коровино Российский Оригин 50% ВЕС НОВАЯ (5 кг)  ОСТАНКИНО</t>
  </si>
  <si>
    <t>Сыч/Прод Коровино Тильзитер Оригин 50% ВЕС НОВАЯ (5 кг брус) СЗМЖ  ОСТАНКИНО</t>
  </si>
  <si>
    <t>метка</t>
  </si>
  <si>
    <t>кратное</t>
  </si>
  <si>
    <t>сроки</t>
  </si>
  <si>
    <t>заяв</t>
  </si>
  <si>
    <t>разн</t>
  </si>
  <si>
    <t>заказ</t>
  </si>
  <si>
    <t>сред. в день</t>
  </si>
  <si>
    <t>кон ост</t>
  </si>
  <si>
    <t>факт</t>
  </si>
  <si>
    <t>оппр</t>
  </si>
  <si>
    <t>тк пр</t>
  </si>
  <si>
    <t>ср</t>
  </si>
  <si>
    <t>комен</t>
  </si>
  <si>
    <t>скид</t>
  </si>
  <si>
    <t>вес</t>
  </si>
  <si>
    <t>06,02,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</si>
</sst>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b/>
      <sz val="18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0" fillId="0" borderId="0" xfId="0" applyAlignment="1"/>
    <xf numFmtId="0" fontId="2" fillId="2" borderId="2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0" borderId="0" xfId="0" applyFont="1" applyAlignment="1">
      <alignment horizontal="center" vertical="top" wrapText="1"/>
    </xf>
    <xf numFmtId="164" fontId="0" fillId="0" borderId="4" xfId="0" applyNumberFormat="1" applyBorder="1" applyAlignment="1">
      <alignment horizontal="right" vertical="top"/>
    </xf>
    <xf numFmtId="164" fontId="0" fillId="0" borderId="0" xfId="0" applyNumberFormat="1" applyAlignment="1"/>
    <xf numFmtId="164" fontId="0" fillId="0" borderId="5" xfId="0" applyNumberFormat="1" applyBorder="1" applyAlignment="1">
      <alignment horizontal="right" vertical="top"/>
    </xf>
    <xf numFmtId="0" fontId="2" fillId="2" borderId="4" xfId="0" applyFont="1" applyFill="1" applyBorder="1" applyAlignment="1">
      <alignment horizontal="center" vertical="top" wrapText="1"/>
    </xf>
    <xf numFmtId="16" fontId="2" fillId="2" borderId="4" xfId="0" applyNumberFormat="1" applyFont="1" applyFill="1" applyBorder="1" applyAlignment="1">
      <alignment horizontal="left" vertical="top"/>
    </xf>
    <xf numFmtId="164" fontId="5" fillId="4" borderId="6" xfId="0" applyNumberFormat="1" applyFont="1" applyFill="1" applyBorder="1" applyAlignment="1">
      <alignment horizontal="right" vertical="top"/>
    </xf>
    <xf numFmtId="1" fontId="0" fillId="0" borderId="0" xfId="0" applyNumberFormat="1" applyAlignment="1">
      <alignment horizontal="left"/>
    </xf>
    <xf numFmtId="1" fontId="0" fillId="0" borderId="0" xfId="0" applyNumberFormat="1" applyAlignment="1"/>
    <xf numFmtId="1" fontId="2" fillId="2" borderId="4" xfId="0" applyNumberFormat="1" applyFont="1" applyFill="1" applyBorder="1" applyAlignment="1">
      <alignment horizontal="left" vertical="top"/>
    </xf>
    <xf numFmtId="1" fontId="5" fillId="4" borderId="6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3" fillId="3" borderId="0" xfId="0" applyNumberFormat="1" applyFont="1" applyFill="1" applyAlignment="1">
      <alignment horizontal="center" vertical="top"/>
    </xf>
    <xf numFmtId="164" fontId="2" fillId="2" borderId="4" xfId="0" applyNumberFormat="1" applyFont="1" applyFill="1" applyBorder="1" applyAlignment="1">
      <alignment horizontal="left" vertical="top"/>
    </xf>
    <xf numFmtId="164" fontId="0" fillId="0" borderId="7" xfId="0" applyNumberFormat="1" applyBorder="1" applyAlignment="1"/>
    <xf numFmtId="164" fontId="0" fillId="3" borderId="7" xfId="0" applyNumberFormat="1" applyFill="1" applyBorder="1" applyAlignment="1"/>
    <xf numFmtId="1" fontId="4" fillId="2" borderId="4" xfId="0" applyNumberFormat="1" applyFont="1" applyFill="1" applyBorder="1" applyAlignment="1">
      <alignment horizontal="left" vertical="top"/>
    </xf>
    <xf numFmtId="164" fontId="4" fillId="2" borderId="4" xfId="0" applyNumberFormat="1" applyFont="1" applyFill="1" applyBorder="1" applyAlignment="1">
      <alignment horizontal="left" vertical="top"/>
    </xf>
    <xf numFmtId="2" fontId="0" fillId="0" borderId="0" xfId="0" applyNumberFormat="1" applyAlignment="1">
      <alignment horizontal="left"/>
    </xf>
    <xf numFmtId="2" fontId="0" fillId="0" borderId="0" xfId="0" applyNumberFormat="1" applyAlignment="1"/>
    <xf numFmtId="2" fontId="2" fillId="2" borderId="4" xfId="0" applyNumberFormat="1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0,02,24%20&#1054;&#1089;&#1090;%20&#1089;&#1099;&#1088;&#1099;/&#1044;&#1086;&#1085;&#1077;&#1094;&#1082;/&#1087;&#1088;&#1086;&#1076;&#1072;&#1078;&#1080;%20&#1044;&#1086;&#1085;&#1077;&#1094;&#1082;%2031,01,24-06,02,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1047;&#1072;&#1082;&#1072;&#1079;&#1072;&#1085;&#1086;-&#1086;&#1090;&#1075;&#1088;&#1091;&#1078;&#1077;&#1085;&#1086;%20&#1044;&#1086;&#1085;&#1077;&#1094;&#1082;%20&#1057;&#1099;&#1088;%2020,02,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/>
          <cell r="C2" t="str">
            <v>Период отчета: 31.01.2024 - 06.02.2024</v>
          </cell>
          <cell r="D2"/>
        </row>
        <row r="3">
          <cell r="A3" t="str">
            <v>Отбор:</v>
          </cell>
          <cell r="B3"/>
          <cell r="C3" t="str">
            <v>Склад / комиссионер  / подразделение В группе из списка "Склад ДОНЕЦК; Донецк" И
Номенклатура В группе из списка "Останкино СЫР" И
Это тара Равно "Нет"</v>
          </cell>
          <cell r="D3"/>
          <cell r="E3"/>
        </row>
        <row r="5">
          <cell r="A5" t="str">
            <v>Номенклатура</v>
          </cell>
          <cell r="B5"/>
          <cell r="C5"/>
          <cell r="D5" t="str">
            <v>кол-во</v>
          </cell>
          <cell r="E5"/>
          <cell r="F5"/>
        </row>
        <row r="6">
          <cell r="A6"/>
          <cell r="B6"/>
          <cell r="C6"/>
          <cell r="D6" t="str">
            <v>Вес</v>
          </cell>
          <cell r="E6"/>
          <cell r="F6" t="str">
            <v>Количество</v>
          </cell>
        </row>
        <row r="7">
          <cell r="A7" t="str">
            <v>Масло "Папа может" 72,5% 180 гр. Фольга   УВА  ОСТАНКИНО</v>
          </cell>
          <cell r="B7"/>
          <cell r="C7"/>
          <cell r="D7">
            <v>64.98</v>
          </cell>
          <cell r="E7"/>
          <cell r="F7">
            <v>361</v>
          </cell>
        </row>
        <row r="8">
          <cell r="A8" t="str">
            <v>Сыр "Пармезан" 40% колотый 100 гр  ОСТАНКИНО</v>
          </cell>
          <cell r="B8"/>
          <cell r="C8"/>
          <cell r="D8">
            <v>0.6</v>
          </cell>
          <cell r="E8"/>
          <cell r="F8">
            <v>6</v>
          </cell>
        </row>
        <row r="9">
          <cell r="A9" t="str">
            <v>Сыр "Пармезан" 40% кусок 180 гр  ОСТАНКИНО</v>
          </cell>
          <cell r="B9"/>
          <cell r="C9"/>
          <cell r="D9">
            <v>1.08</v>
          </cell>
          <cell r="E9"/>
          <cell r="F9">
            <v>6</v>
          </cell>
        </row>
        <row r="10">
          <cell r="A10" t="str">
            <v>Сыр Папа Может Гауда  45% 200гр     Останкино</v>
          </cell>
          <cell r="B10"/>
          <cell r="C10"/>
          <cell r="D10">
            <v>9.8000000000000007</v>
          </cell>
          <cell r="E10"/>
          <cell r="F10">
            <v>49</v>
          </cell>
        </row>
        <row r="11">
          <cell r="A11" t="str">
            <v>Сыр Папа Может Гауда  45% вес     Останкино</v>
          </cell>
          <cell r="B11"/>
          <cell r="C11"/>
          <cell r="D11">
            <v>30.57</v>
          </cell>
          <cell r="E11"/>
          <cell r="F11">
            <v>30.57</v>
          </cell>
        </row>
        <row r="12">
          <cell r="A12" t="str">
            <v>Сыр Папа Может Голландский  45% 200гр     Останкино</v>
          </cell>
          <cell r="B12"/>
          <cell r="C12"/>
          <cell r="D12">
            <v>13.2</v>
          </cell>
          <cell r="E12"/>
          <cell r="F12">
            <v>66</v>
          </cell>
        </row>
        <row r="13">
          <cell r="A13" t="str">
            <v>Сыр Папа Может Голландский  45% вес      Останкино</v>
          </cell>
          <cell r="B13"/>
          <cell r="C13"/>
          <cell r="D13">
            <v>41.29</v>
          </cell>
          <cell r="E13"/>
          <cell r="F13">
            <v>41.29</v>
          </cell>
        </row>
        <row r="14">
          <cell r="A14" t="str">
            <v>Сыр Папа Может Российский  50% 200гр    Останкино</v>
          </cell>
          <cell r="B14"/>
          <cell r="C14"/>
          <cell r="D14">
            <v>0.6</v>
          </cell>
          <cell r="E14"/>
          <cell r="F14">
            <v>3</v>
          </cell>
        </row>
        <row r="15">
          <cell r="A15" t="str">
            <v>Сыр Папа Может Российский  50% вес    Останкино</v>
          </cell>
          <cell r="B15"/>
          <cell r="C15"/>
          <cell r="D15">
            <v>33.036000000000001</v>
          </cell>
          <cell r="E15"/>
          <cell r="F15">
            <v>33.036000000000001</v>
          </cell>
        </row>
        <row r="16">
          <cell r="A16" t="str">
            <v>Сыр Папа Может Сливочный со вкусом.топл.молока 50% вес (=3,5кг)  Останкино</v>
          </cell>
          <cell r="B16"/>
          <cell r="C16"/>
          <cell r="D16">
            <v>19.946000000000002</v>
          </cell>
          <cell r="E16"/>
          <cell r="F16">
            <v>19.946000000000002</v>
          </cell>
        </row>
        <row r="17">
          <cell r="A17" t="str">
            <v>Сыр Папа Может Тильзитер   45% 200гр     Останкино</v>
          </cell>
          <cell r="B17"/>
          <cell r="C17"/>
          <cell r="D17">
            <v>6.6</v>
          </cell>
          <cell r="E17"/>
          <cell r="F17">
            <v>33</v>
          </cell>
        </row>
        <row r="18">
          <cell r="A18" t="str">
            <v>Сыр Папа Может Тильзитер   45% вес      Останкино</v>
          </cell>
          <cell r="B18"/>
          <cell r="C18"/>
          <cell r="D18">
            <v>7.63</v>
          </cell>
          <cell r="E18"/>
          <cell r="F18">
            <v>7.63</v>
          </cell>
        </row>
        <row r="19">
          <cell r="A19" t="str">
            <v>Сыр Плавленый Сливочный Папа Может 55% 190гр  Останкино</v>
          </cell>
          <cell r="B19"/>
          <cell r="C19"/>
          <cell r="D19">
            <v>7.22</v>
          </cell>
          <cell r="E19"/>
          <cell r="F19">
            <v>38</v>
          </cell>
        </row>
        <row r="20">
          <cell r="A20" t="str">
            <v>Сыр Творожный с зеленью 60% Папа может 140 гр.  Останкино</v>
          </cell>
          <cell r="B20"/>
          <cell r="C20"/>
          <cell r="D20">
            <v>5.74</v>
          </cell>
          <cell r="E20"/>
          <cell r="F20">
            <v>41</v>
          </cell>
        </row>
        <row r="21">
          <cell r="A21" t="str">
            <v>Сыч/Прод Коровино Российский Оригин 50% ВЕС НОВАЯ (5 кг)  ОСТАНКИНО</v>
          </cell>
          <cell r="B21"/>
          <cell r="C21"/>
          <cell r="D21">
            <v>-0.435</v>
          </cell>
          <cell r="E21"/>
          <cell r="F21">
            <v>-0.435</v>
          </cell>
        </row>
        <row r="22">
          <cell r="A22" t="str">
            <v>Сыч/Прод Коровино Тильзитер 50% 200г НОВАЯ СЗМЖ  ОСТАНКИНО</v>
          </cell>
          <cell r="B22"/>
          <cell r="C22"/>
          <cell r="D22">
            <v>27.6</v>
          </cell>
          <cell r="E22"/>
          <cell r="F22">
            <v>138</v>
          </cell>
        </row>
        <row r="23">
          <cell r="A23" t="str">
            <v>Сыч/Прод Коровино Тильзитер Оригин 50% ВЕС (5 кг брус) СЗМЖ  ОСТАНКИНО</v>
          </cell>
          <cell r="B23"/>
          <cell r="C23"/>
          <cell r="D23">
            <v>45.728000000000002</v>
          </cell>
          <cell r="E23"/>
          <cell r="F23">
            <v>45.728000000000002</v>
          </cell>
        </row>
        <row r="24">
          <cell r="A24" t="str">
            <v>Итого</v>
          </cell>
          <cell r="B24"/>
          <cell r="C24"/>
          <cell r="D24">
            <v>315.185</v>
          </cell>
          <cell r="E24"/>
          <cell r="F24">
            <v>918.76499999999999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4">
          <cell r="A4" t="str">
            <v>Останкино СЫР</v>
          </cell>
          <cell r="B4">
            <v>3906.9259999999999</v>
          </cell>
        </row>
        <row r="5">
          <cell r="A5" t="str">
            <v>Масло "Папа может" 72,5% 180 гр. Фольга   УВА  ОСТАНКИНО</v>
          </cell>
          <cell r="B5">
            <v>615</v>
          </cell>
        </row>
        <row r="6">
          <cell r="A6" t="str">
            <v>Сыр "Пармезан" 40% кусок 180 гр  ОСТАНКИНО</v>
          </cell>
          <cell r="B6">
            <v>24</v>
          </cell>
        </row>
        <row r="7">
          <cell r="A7" t="str">
            <v>Сыр Папа Может Гауда  45% 200гр     Останкино</v>
          </cell>
          <cell r="B7">
            <v>259</v>
          </cell>
        </row>
        <row r="8">
          <cell r="A8" t="str">
            <v>Сыр Папа Может Гауда  45% вес     Останкино</v>
          </cell>
          <cell r="B8">
            <v>190.10499999999999</v>
          </cell>
        </row>
        <row r="9">
          <cell r="A9" t="str">
            <v>Сыр Папа Может Голландский  45% 200гр     Останкино</v>
          </cell>
          <cell r="B9">
            <v>389</v>
          </cell>
        </row>
        <row r="10">
          <cell r="A10" t="str">
            <v>Сыр Папа Может Голландский  45% вес      Останкино</v>
          </cell>
          <cell r="B10">
            <v>164.965</v>
          </cell>
        </row>
        <row r="11">
          <cell r="A11" t="str">
            <v>Сыр Папа Может Российский  50% 200гр    Останкино</v>
          </cell>
          <cell r="B11">
            <v>1</v>
          </cell>
        </row>
        <row r="12">
          <cell r="A12" t="str">
            <v>Сыр Папа Может Российский  50% вес    Останкино</v>
          </cell>
          <cell r="B12">
            <v>196.01499999999999</v>
          </cell>
        </row>
        <row r="13">
          <cell r="A13" t="str">
            <v>Сыр Папа Может Сливочный со вкусом.топл.молока 50% вес (=3,5кг)  Останкино</v>
          </cell>
          <cell r="B13">
            <v>269.92899999999997</v>
          </cell>
        </row>
        <row r="14">
          <cell r="A14" t="str">
            <v>Сыр Папа Может Тильзитер   45% вес      Останкино</v>
          </cell>
          <cell r="B14">
            <v>16</v>
          </cell>
        </row>
        <row r="15">
          <cell r="A15" t="str">
            <v>Сыр Папа Может Эдам 45% вес (=3,5кг)  Останкино</v>
          </cell>
          <cell r="B15">
            <v>67.463999999999999</v>
          </cell>
        </row>
        <row r="16">
          <cell r="A16" t="str">
            <v>Сыр Плавленый Сливочный Папа Может 55% 190гр  Останкино</v>
          </cell>
          <cell r="B16">
            <v>83</v>
          </cell>
        </row>
        <row r="17">
          <cell r="A17" t="str">
            <v>Сыр Творожный с зеленью 60% Папа может 140 гр.  Останкино</v>
          </cell>
          <cell r="B17">
            <v>42</v>
          </cell>
        </row>
        <row r="18">
          <cell r="A18" t="str">
            <v>Сыч/Прод Коровино Российский Оригин 50% ВЕС (5 кг)  ОСТАНКИНО</v>
          </cell>
          <cell r="B18">
            <v>5</v>
          </cell>
        </row>
        <row r="19">
          <cell r="A19" t="str">
            <v>Сыч/Прод Коровино Российский Оригин 50% ВЕС НОВАЯ (5 кг)  ОСТАНКИНО</v>
          </cell>
          <cell r="B19">
            <v>316.726</v>
          </cell>
        </row>
        <row r="20">
          <cell r="A20" t="str">
            <v>Сыч/Прод Коровино Тильзитер Оригин 50% ВЕС (5 кг брус) СЗМЖ  ОСТАНКИНО</v>
          </cell>
          <cell r="B20">
            <v>25</v>
          </cell>
        </row>
        <row r="21">
          <cell r="A21" t="str">
            <v>Сыч/Прод Коровино Тильзитер Оригин 50% ВЕС НОВАЯ (5 кг брус) СЗМЖ  ОСТАНКИНО</v>
          </cell>
          <cell r="B21">
            <v>1242.722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24"/>
  <sheetViews>
    <sheetView tabSelected="1" workbookViewId="0">
      <selection activeCell="E24" sqref="E24"/>
    </sheetView>
  </sheetViews>
  <sheetFormatPr defaultColWidth="10.5" defaultRowHeight="11.45" customHeight="1" outlineLevelRow="1" x14ac:dyDescent="0.2"/>
  <cols>
    <col min="1" max="1" width="79.1640625" style="1" bestFit="1" customWidth="1"/>
    <col min="2" max="2" width="5" style="1" customWidth="1"/>
    <col min="3" max="3" width="6.83203125" style="1" customWidth="1"/>
    <col min="4" max="4" width="6.1640625" style="1" customWidth="1"/>
    <col min="5" max="5" width="8.6640625" style="1" bestFit="1" customWidth="1"/>
    <col min="6" max="6" width="7.5" style="1" customWidth="1"/>
    <col min="7" max="7" width="6" style="5" customWidth="1"/>
    <col min="8" max="8" width="6.6640625" style="29" customWidth="1"/>
    <col min="9" max="9" width="6.83203125" style="5" bestFit="1" customWidth="1"/>
    <col min="10" max="11" width="5.6640625" style="5" bestFit="1" customWidth="1"/>
    <col min="12" max="12" width="8" style="5" bestFit="1" customWidth="1"/>
    <col min="13" max="13" width="7.1640625" style="5" bestFit="1" customWidth="1"/>
    <col min="14" max="14" width="6.5" style="5" bestFit="1" customWidth="1"/>
    <col min="15" max="15" width="6.83203125" style="5" customWidth="1"/>
    <col min="16" max="16" width="7.1640625" style="12" bestFit="1" customWidth="1"/>
    <col min="17" max="18" width="5.83203125" style="12" customWidth="1"/>
    <col min="19" max="19" width="5.83203125" style="5" bestFit="1" customWidth="1"/>
    <col min="20" max="20" width="6" style="5" bestFit="1" customWidth="1"/>
    <col min="21" max="21" width="7.6640625" style="18" bestFit="1" customWidth="1"/>
    <col min="22" max="23" width="7.6640625" style="5" bestFit="1" customWidth="1"/>
    <col min="24" max="24" width="7.1640625" style="5" bestFit="1" customWidth="1"/>
    <col min="25" max="25" width="5.83203125" style="5" bestFit="1" customWidth="1"/>
    <col min="26" max="26" width="7.1640625" style="18" bestFit="1" customWidth="1"/>
    <col min="27" max="16384" width="10.5" style="5"/>
  </cols>
  <sheetData>
    <row r="1" spans="1:26" s="1" customFormat="1" ht="9.9499999999999993" customHeight="1" x14ac:dyDescent="0.2">
      <c r="H1" s="28"/>
      <c r="P1" s="21"/>
      <c r="Q1" s="21"/>
      <c r="R1" s="21"/>
      <c r="U1" s="17"/>
      <c r="Z1" s="17"/>
    </row>
    <row r="2" spans="1:26" ht="24.95" customHeight="1" x14ac:dyDescent="0.2">
      <c r="A2" s="2" t="s">
        <v>0</v>
      </c>
    </row>
    <row r="3" spans="1:26" s="1" customFormat="1" ht="9.9499999999999993" customHeight="1" x14ac:dyDescent="0.2">
      <c r="H3" s="28"/>
      <c r="P3" s="21"/>
      <c r="Q3" s="21"/>
      <c r="R3" s="21"/>
      <c r="U3" s="17"/>
      <c r="Z3" s="17"/>
    </row>
    <row r="4" spans="1:26" ht="12.95" customHeight="1" outlineLevel="1" x14ac:dyDescent="0.2">
      <c r="A4" s="3" t="s">
        <v>1</v>
      </c>
      <c r="B4" s="3"/>
      <c r="C4" s="3"/>
    </row>
    <row r="5" spans="1:26" ht="12.95" customHeight="1" outlineLevel="1" x14ac:dyDescent="0.2">
      <c r="B5" s="3"/>
      <c r="C5" s="3"/>
    </row>
    <row r="6" spans="1:26" ht="26.1" customHeight="1" outlineLevel="1" x14ac:dyDescent="0.2">
      <c r="A6" s="10" t="s">
        <v>2</v>
      </c>
      <c r="B6" s="3"/>
      <c r="C6" s="3"/>
      <c r="D6" s="3"/>
      <c r="E6" s="3"/>
      <c r="F6" s="3"/>
    </row>
    <row r="7" spans="1:26" s="1" customFormat="1" ht="9.9499999999999993" customHeight="1" x14ac:dyDescent="0.2">
      <c r="H7" s="28"/>
      <c r="P7" s="21"/>
      <c r="Q7" s="21"/>
      <c r="R7" s="21"/>
      <c r="U7" s="17"/>
      <c r="Z7" s="17"/>
    </row>
    <row r="8" spans="1:26" ht="12.95" customHeight="1" x14ac:dyDescent="0.2">
      <c r="A8" s="6" t="s">
        <v>3</v>
      </c>
      <c r="B8" s="6" t="s">
        <v>4</v>
      </c>
      <c r="C8" s="4" t="s">
        <v>5</v>
      </c>
      <c r="D8" s="4"/>
      <c r="E8" s="4"/>
      <c r="F8" s="4"/>
      <c r="G8" s="4" t="s">
        <v>26</v>
      </c>
      <c r="H8" s="30" t="s">
        <v>27</v>
      </c>
      <c r="I8" s="4" t="s">
        <v>28</v>
      </c>
      <c r="J8" s="4" t="s">
        <v>29</v>
      </c>
      <c r="K8" s="4" t="s">
        <v>30</v>
      </c>
      <c r="L8" s="4" t="s">
        <v>31</v>
      </c>
      <c r="M8" s="4" t="s">
        <v>31</v>
      </c>
      <c r="N8" s="4" t="s">
        <v>31</v>
      </c>
      <c r="O8" s="4" t="s">
        <v>32</v>
      </c>
      <c r="P8" s="22" t="s">
        <v>31</v>
      </c>
      <c r="Q8" s="23" t="s">
        <v>33</v>
      </c>
      <c r="R8" s="27" t="s">
        <v>34</v>
      </c>
      <c r="S8" s="4" t="s">
        <v>35</v>
      </c>
      <c r="T8" s="4" t="s">
        <v>36</v>
      </c>
      <c r="U8" s="19" t="s">
        <v>37</v>
      </c>
      <c r="V8" s="4" t="s">
        <v>37</v>
      </c>
      <c r="W8" s="4" t="s">
        <v>37</v>
      </c>
      <c r="X8" s="4" t="s">
        <v>38</v>
      </c>
      <c r="Y8" s="4" t="s">
        <v>39</v>
      </c>
      <c r="Z8" s="26" t="s">
        <v>40</v>
      </c>
    </row>
    <row r="9" spans="1:26" ht="26.1" customHeight="1" x14ac:dyDescent="0.2">
      <c r="A9" s="7"/>
      <c r="B9" s="8"/>
      <c r="C9" s="4" t="s">
        <v>6</v>
      </c>
      <c r="D9" s="4" t="s">
        <v>7</v>
      </c>
      <c r="E9" s="4" t="s">
        <v>8</v>
      </c>
      <c r="F9" s="14" t="s">
        <v>9</v>
      </c>
      <c r="G9" s="4"/>
      <c r="H9" s="30"/>
      <c r="I9" s="4"/>
      <c r="J9" s="4"/>
      <c r="K9" s="4"/>
      <c r="L9" s="15"/>
      <c r="M9" s="4"/>
      <c r="N9" s="4"/>
      <c r="O9" s="4"/>
      <c r="P9" s="23"/>
      <c r="Q9" s="23"/>
      <c r="R9" s="23"/>
      <c r="S9" s="4"/>
      <c r="T9" s="4"/>
      <c r="U9" s="19" t="s">
        <v>41</v>
      </c>
      <c r="V9" s="15"/>
      <c r="W9" s="15"/>
      <c r="X9" s="4"/>
      <c r="Y9" s="4"/>
      <c r="Z9" s="19"/>
    </row>
    <row r="10" spans="1:26" ht="11.1" customHeight="1" x14ac:dyDescent="0.2">
      <c r="A10" s="7"/>
      <c r="B10" s="8"/>
      <c r="C10" s="4"/>
      <c r="D10" s="4"/>
      <c r="E10" s="16" t="e">
        <f>SUM(E11:E104)</f>
        <v>#N/A</v>
      </c>
      <c r="F10" s="16">
        <f>SUM(F11:F104)</f>
        <v>1550.2959999999998</v>
      </c>
      <c r="G10" s="4"/>
      <c r="H10" s="30"/>
      <c r="I10" s="4"/>
      <c r="J10" s="16">
        <f t="shared" ref="J10:P10" si="0">SUM(J11:J104)</f>
        <v>3260.9260000000004</v>
      </c>
      <c r="K10" s="16" t="e">
        <f t="shared" si="0"/>
        <v>#N/A</v>
      </c>
      <c r="L10" s="16">
        <f t="shared" si="0"/>
        <v>0</v>
      </c>
      <c r="M10" s="16">
        <f t="shared" si="0"/>
        <v>0</v>
      </c>
      <c r="N10" s="16">
        <f t="shared" si="0"/>
        <v>0</v>
      </c>
      <c r="O10" s="16">
        <f t="shared" si="0"/>
        <v>158.38900000000001</v>
      </c>
      <c r="P10" s="16">
        <f t="shared" si="0"/>
        <v>1474.615</v>
      </c>
      <c r="Q10" s="23"/>
      <c r="R10" s="23"/>
      <c r="S10" s="4"/>
      <c r="T10" s="4"/>
      <c r="U10" s="20" t="e">
        <f>SUM(U11:U104)</f>
        <v>#N/A</v>
      </c>
      <c r="V10" s="16">
        <f>SUM(V11:V104)</f>
        <v>0</v>
      </c>
      <c r="W10" s="16">
        <f>SUM(W11:W104)</f>
        <v>0</v>
      </c>
      <c r="X10" s="4"/>
      <c r="Y10" s="4"/>
      <c r="Z10" s="20">
        <f>SUM(Z11:Z104)</f>
        <v>1089.1950000000002</v>
      </c>
    </row>
    <row r="11" spans="1:26" ht="11.1" customHeight="1" x14ac:dyDescent="0.2">
      <c r="A11" s="9" t="s">
        <v>11</v>
      </c>
      <c r="B11" s="9" t="s">
        <v>10</v>
      </c>
      <c r="C11" s="11">
        <v>101</v>
      </c>
      <c r="D11" s="11"/>
      <c r="E11" s="11">
        <v>3</v>
      </c>
      <c r="F11" s="11">
        <v>98</v>
      </c>
      <c r="G11" s="12"/>
      <c r="H11" s="29">
        <v>0.1</v>
      </c>
      <c r="I11" s="12"/>
      <c r="J11" s="12">
        <v>0</v>
      </c>
      <c r="K11" s="12">
        <f t="shared" ref="K11:K24" si="1">E11-J11</f>
        <v>3</v>
      </c>
      <c r="L11" s="12"/>
      <c r="O11" s="12">
        <f t="shared" ref="O11:O24" si="2">E11/5</f>
        <v>0.6</v>
      </c>
      <c r="P11" s="24"/>
      <c r="Q11" s="12">
        <f>(F11+P11)/O11</f>
        <v>163.33333333333334</v>
      </c>
      <c r="R11" s="12">
        <f>F11/O11</f>
        <v>163.33333333333334</v>
      </c>
      <c r="U11" s="18">
        <f>VLOOKUP(A11,[1]TDSheet!$A:$F,6,0)/5</f>
        <v>1.2</v>
      </c>
      <c r="Z11" s="18">
        <f>P11*H11</f>
        <v>0</v>
      </c>
    </row>
    <row r="12" spans="1:26" ht="11.1" customHeight="1" x14ac:dyDescent="0.2">
      <c r="A12" s="9" t="s">
        <v>12</v>
      </c>
      <c r="B12" s="9" t="s">
        <v>10</v>
      </c>
      <c r="C12" s="11">
        <v>39</v>
      </c>
      <c r="D12" s="11"/>
      <c r="E12" s="11">
        <v>20</v>
      </c>
      <c r="F12" s="11">
        <v>14</v>
      </c>
      <c r="G12" s="12"/>
      <c r="H12" s="29">
        <v>0.18</v>
      </c>
      <c r="I12" s="12"/>
      <c r="J12" s="12">
        <f>VLOOKUP(A:A,[2]TDSheet!$A:$B,2,0)</f>
        <v>24</v>
      </c>
      <c r="K12" s="12">
        <f t="shared" si="1"/>
        <v>-4</v>
      </c>
      <c r="L12" s="12"/>
      <c r="O12" s="12">
        <f t="shared" si="2"/>
        <v>4</v>
      </c>
      <c r="P12" s="24">
        <f>13*O12-F12</f>
        <v>38</v>
      </c>
      <c r="Q12" s="12">
        <f t="shared" ref="Q12:Q24" si="3">(F12+P12)/O12</f>
        <v>13</v>
      </c>
      <c r="R12" s="12">
        <f t="shared" ref="R12:R24" si="4">F12/O12</f>
        <v>3.5</v>
      </c>
      <c r="U12" s="18">
        <f>VLOOKUP(A12,[1]TDSheet!$A:$F,6,0)/5</f>
        <v>1.2</v>
      </c>
      <c r="Z12" s="18">
        <f t="shared" ref="Z12:Z24" si="5">P12*H12</f>
        <v>6.84</v>
      </c>
    </row>
    <row r="13" spans="1:26" ht="11.1" customHeight="1" x14ac:dyDescent="0.2">
      <c r="A13" s="9" t="s">
        <v>13</v>
      </c>
      <c r="B13" s="9" t="s">
        <v>10</v>
      </c>
      <c r="C13" s="11">
        <v>254</v>
      </c>
      <c r="D13" s="11"/>
      <c r="E13" s="11">
        <v>58</v>
      </c>
      <c r="F13" s="11"/>
      <c r="G13" s="12"/>
      <c r="H13" s="29">
        <v>0.2</v>
      </c>
      <c r="I13" s="12"/>
      <c r="J13" s="12">
        <f>VLOOKUP(A:A,[2]TDSheet!$A:$B,2,0)</f>
        <v>259</v>
      </c>
      <c r="K13" s="12">
        <f t="shared" si="1"/>
        <v>-201</v>
      </c>
      <c r="L13" s="12"/>
      <c r="O13" s="12">
        <f t="shared" si="2"/>
        <v>11.6</v>
      </c>
      <c r="P13" s="24">
        <f>8*O13-F13</f>
        <v>92.8</v>
      </c>
      <c r="Q13" s="12">
        <f t="shared" si="3"/>
        <v>8</v>
      </c>
      <c r="R13" s="12">
        <f t="shared" si="4"/>
        <v>0</v>
      </c>
      <c r="U13" s="18">
        <f>VLOOKUP(A13,[1]TDSheet!$A:$F,6,0)/5</f>
        <v>9.8000000000000007</v>
      </c>
      <c r="Z13" s="18">
        <f t="shared" si="5"/>
        <v>18.559999999999999</v>
      </c>
    </row>
    <row r="14" spans="1:26" ht="11.1" customHeight="1" x14ac:dyDescent="0.2">
      <c r="A14" s="9" t="s">
        <v>14</v>
      </c>
      <c r="B14" s="9" t="s">
        <v>15</v>
      </c>
      <c r="C14" s="11">
        <v>388.97</v>
      </c>
      <c r="D14" s="11">
        <v>401.60700000000003</v>
      </c>
      <c r="E14" s="11">
        <v>39.002000000000002</v>
      </c>
      <c r="F14" s="11">
        <v>611.54499999999996</v>
      </c>
      <c r="G14" s="12"/>
      <c r="H14" s="29">
        <v>1</v>
      </c>
      <c r="I14" s="12"/>
      <c r="J14" s="12">
        <f>VLOOKUP(A:A,[2]TDSheet!$A:$B,2,0)</f>
        <v>190.10499999999999</v>
      </c>
      <c r="K14" s="12">
        <f t="shared" si="1"/>
        <v>-151.10299999999998</v>
      </c>
      <c r="L14" s="12"/>
      <c r="O14" s="12">
        <f t="shared" si="2"/>
        <v>7.8004000000000007</v>
      </c>
      <c r="P14" s="24"/>
      <c r="Q14" s="12">
        <f t="shared" si="3"/>
        <v>78.399184657197054</v>
      </c>
      <c r="R14" s="12">
        <f t="shared" si="4"/>
        <v>78.399184657197054</v>
      </c>
      <c r="U14" s="18">
        <f>VLOOKUP(A14,[1]TDSheet!$A:$F,6,0)/5</f>
        <v>6.1139999999999999</v>
      </c>
      <c r="Z14" s="18">
        <f t="shared" si="5"/>
        <v>0</v>
      </c>
    </row>
    <row r="15" spans="1:26" ht="11.1" customHeight="1" x14ac:dyDescent="0.2">
      <c r="A15" s="9" t="s">
        <v>16</v>
      </c>
      <c r="B15" s="9" t="s">
        <v>10</v>
      </c>
      <c r="C15" s="11">
        <v>398</v>
      </c>
      <c r="D15" s="11">
        <v>1</v>
      </c>
      <c r="E15" s="11">
        <v>77</v>
      </c>
      <c r="F15" s="11">
        <v>11</v>
      </c>
      <c r="G15" s="12"/>
      <c r="H15" s="29">
        <v>0.2</v>
      </c>
      <c r="I15" s="12"/>
      <c r="J15" s="12">
        <f>VLOOKUP(A:A,[2]TDSheet!$A:$B,2,0)</f>
        <v>389</v>
      </c>
      <c r="K15" s="12">
        <f t="shared" si="1"/>
        <v>-312</v>
      </c>
      <c r="L15" s="12"/>
      <c r="O15" s="12">
        <f t="shared" si="2"/>
        <v>15.4</v>
      </c>
      <c r="P15" s="24">
        <f>9*O15-F15</f>
        <v>127.6</v>
      </c>
      <c r="Q15" s="12">
        <f t="shared" si="3"/>
        <v>9</v>
      </c>
      <c r="R15" s="12">
        <f t="shared" si="4"/>
        <v>0.7142857142857143</v>
      </c>
      <c r="U15" s="18">
        <f>VLOOKUP(A15,[1]TDSheet!$A:$F,6,0)/5</f>
        <v>13.2</v>
      </c>
      <c r="Z15" s="18">
        <f t="shared" si="5"/>
        <v>25.52</v>
      </c>
    </row>
    <row r="16" spans="1:26" ht="11.1" customHeight="1" x14ac:dyDescent="0.2">
      <c r="A16" s="9" t="s">
        <v>17</v>
      </c>
      <c r="B16" s="9" t="s">
        <v>15</v>
      </c>
      <c r="C16" s="13"/>
      <c r="D16" s="11">
        <v>278.57499999999999</v>
      </c>
      <c r="E16" s="11">
        <v>13.475</v>
      </c>
      <c r="F16" s="11">
        <v>29.265000000000001</v>
      </c>
      <c r="G16" s="12"/>
      <c r="H16" s="29">
        <v>1</v>
      </c>
      <c r="I16" s="12"/>
      <c r="J16" s="12">
        <f>VLOOKUP(A:A,[2]TDSheet!$A:$B,2,0)</f>
        <v>164.965</v>
      </c>
      <c r="K16" s="12">
        <f t="shared" si="1"/>
        <v>-151.49</v>
      </c>
      <c r="L16" s="12"/>
      <c r="O16" s="12">
        <f>U16</f>
        <v>8.2579999999999991</v>
      </c>
      <c r="P16" s="24">
        <f>13*O16-F16</f>
        <v>78.088999999999984</v>
      </c>
      <c r="Q16" s="12">
        <f t="shared" si="3"/>
        <v>13</v>
      </c>
      <c r="R16" s="12">
        <f t="shared" si="4"/>
        <v>3.5438362799709378</v>
      </c>
      <c r="U16" s="18">
        <f>VLOOKUP(A16,[1]TDSheet!$A:$F,6,0)/5</f>
        <v>8.2579999999999991</v>
      </c>
      <c r="Z16" s="18">
        <f t="shared" si="5"/>
        <v>78.088999999999984</v>
      </c>
    </row>
    <row r="17" spans="1:26" ht="11.1" customHeight="1" x14ac:dyDescent="0.2">
      <c r="A17" s="9" t="s">
        <v>18</v>
      </c>
      <c r="B17" s="9" t="s">
        <v>15</v>
      </c>
      <c r="C17" s="11">
        <v>309.95</v>
      </c>
      <c r="D17" s="11">
        <v>8.6609999999999996</v>
      </c>
      <c r="E17" s="11">
        <v>78.415000000000006</v>
      </c>
      <c r="F17" s="11">
        <v>129.13999999999999</v>
      </c>
      <c r="G17" s="12"/>
      <c r="H17" s="29">
        <v>1</v>
      </c>
      <c r="I17" s="12"/>
      <c r="J17" s="12">
        <f>VLOOKUP(A:A,[2]TDSheet!$A:$B,2,0)</f>
        <v>196.01499999999999</v>
      </c>
      <c r="K17" s="12">
        <f t="shared" si="1"/>
        <v>-117.59999999999998</v>
      </c>
      <c r="L17" s="12"/>
      <c r="O17" s="12">
        <f t="shared" si="2"/>
        <v>15.683000000000002</v>
      </c>
      <c r="P17" s="24">
        <f t="shared" ref="P17:P22" si="6">14*O17-F17</f>
        <v>90.422000000000025</v>
      </c>
      <c r="Q17" s="12">
        <f t="shared" si="3"/>
        <v>14</v>
      </c>
      <c r="R17" s="12">
        <f t="shared" si="4"/>
        <v>8.2343939297328301</v>
      </c>
      <c r="U17" s="18">
        <f>VLOOKUP(A17,[1]TDSheet!$A:$F,6,0)/5</f>
        <v>6.6072000000000006</v>
      </c>
      <c r="Z17" s="18">
        <f t="shared" si="5"/>
        <v>90.422000000000025</v>
      </c>
    </row>
    <row r="18" spans="1:26" ht="11.1" customHeight="1" x14ac:dyDescent="0.2">
      <c r="A18" s="9" t="s">
        <v>19</v>
      </c>
      <c r="B18" s="9" t="s">
        <v>15</v>
      </c>
      <c r="C18" s="13"/>
      <c r="D18" s="11">
        <v>266.42899999999997</v>
      </c>
      <c r="E18" s="11" t="e">
        <v>#N/A</v>
      </c>
      <c r="F18" s="11"/>
      <c r="G18" s="12"/>
      <c r="H18" s="29">
        <v>1</v>
      </c>
      <c r="I18" s="12"/>
      <c r="J18" s="12">
        <f>VLOOKUP(A:A,[2]TDSheet!$A:$B,2,0)</f>
        <v>269.92899999999997</v>
      </c>
      <c r="K18" s="12" t="e">
        <f t="shared" si="1"/>
        <v>#N/A</v>
      </c>
      <c r="L18" s="12"/>
      <c r="O18" s="12">
        <f>U18</f>
        <v>3.9892000000000003</v>
      </c>
      <c r="P18" s="24">
        <f>8*O18-F18</f>
        <v>31.913600000000002</v>
      </c>
      <c r="Q18" s="12">
        <f t="shared" si="3"/>
        <v>8</v>
      </c>
      <c r="R18" s="12">
        <f t="shared" si="4"/>
        <v>0</v>
      </c>
      <c r="U18" s="18">
        <f>VLOOKUP(A18,[1]TDSheet!$A:$F,6,0)/5</f>
        <v>3.9892000000000003</v>
      </c>
      <c r="Z18" s="18">
        <f t="shared" si="5"/>
        <v>31.913600000000002</v>
      </c>
    </row>
    <row r="19" spans="1:26" ht="11.1" customHeight="1" x14ac:dyDescent="0.2">
      <c r="A19" s="9" t="s">
        <v>20</v>
      </c>
      <c r="B19" s="9" t="s">
        <v>15</v>
      </c>
      <c r="C19" s="11">
        <v>125.99</v>
      </c>
      <c r="D19" s="11">
        <v>279.39499999999998</v>
      </c>
      <c r="E19" s="11">
        <v>13.715</v>
      </c>
      <c r="F19" s="11">
        <v>391.67</v>
      </c>
      <c r="G19" s="12"/>
      <c r="H19" s="29">
        <v>1</v>
      </c>
      <c r="I19" s="12"/>
      <c r="J19" s="12">
        <f>VLOOKUP(A:A,[2]TDSheet!$A:$B,2,0)</f>
        <v>16</v>
      </c>
      <c r="K19" s="12">
        <f t="shared" si="1"/>
        <v>-2.2850000000000001</v>
      </c>
      <c r="L19" s="12"/>
      <c r="O19" s="12">
        <f t="shared" si="2"/>
        <v>2.7429999999999999</v>
      </c>
      <c r="P19" s="24"/>
      <c r="Q19" s="12">
        <f t="shared" si="3"/>
        <v>142.78891724389356</v>
      </c>
      <c r="R19" s="12">
        <f t="shared" si="4"/>
        <v>142.78891724389356</v>
      </c>
      <c r="U19" s="18">
        <f>VLOOKUP(A19,[1]TDSheet!$A:$F,6,0)/5</f>
        <v>1.526</v>
      </c>
      <c r="Z19" s="18">
        <f t="shared" si="5"/>
        <v>0</v>
      </c>
    </row>
    <row r="20" spans="1:26" ht="11.1" customHeight="1" x14ac:dyDescent="0.2">
      <c r="A20" s="9" t="s">
        <v>21</v>
      </c>
      <c r="B20" s="9" t="s">
        <v>15</v>
      </c>
      <c r="C20" s="13"/>
      <c r="D20" s="11">
        <v>278.84300000000002</v>
      </c>
      <c r="E20" s="11">
        <v>3.7029999999999998</v>
      </c>
      <c r="F20" s="11">
        <v>214.67599999999999</v>
      </c>
      <c r="G20" s="12"/>
      <c r="H20" s="29">
        <v>1</v>
      </c>
      <c r="I20" s="12"/>
      <c r="J20" s="12">
        <f>VLOOKUP(A:A,[2]TDSheet!$A:$B,2,0)</f>
        <v>67.463999999999999</v>
      </c>
      <c r="K20" s="12">
        <f t="shared" si="1"/>
        <v>-63.760999999999996</v>
      </c>
      <c r="L20" s="12"/>
      <c r="O20" s="12">
        <f t="shared" si="2"/>
        <v>0.74059999999999993</v>
      </c>
      <c r="P20" s="24"/>
      <c r="Q20" s="12">
        <f t="shared" si="3"/>
        <v>289.8676748582231</v>
      </c>
      <c r="R20" s="12">
        <f t="shared" si="4"/>
        <v>289.8676748582231</v>
      </c>
      <c r="U20" s="18" t="e">
        <f>VLOOKUP(A20,[1]TDSheet!$A:$F,6,0)/5</f>
        <v>#N/A</v>
      </c>
      <c r="Z20" s="18">
        <f t="shared" si="5"/>
        <v>0</v>
      </c>
    </row>
    <row r="21" spans="1:26" ht="11.1" customHeight="1" x14ac:dyDescent="0.2">
      <c r="A21" s="9" t="s">
        <v>22</v>
      </c>
      <c r="B21" s="9" t="s">
        <v>10</v>
      </c>
      <c r="C21" s="11">
        <v>132</v>
      </c>
      <c r="D21" s="11"/>
      <c r="E21" s="11">
        <v>84</v>
      </c>
      <c r="F21" s="11">
        <v>12</v>
      </c>
      <c r="G21" s="12"/>
      <c r="H21" s="29">
        <v>0.19</v>
      </c>
      <c r="I21" s="12"/>
      <c r="J21" s="12">
        <f>VLOOKUP(A:A,[2]TDSheet!$A:$B,2,0)</f>
        <v>83</v>
      </c>
      <c r="K21" s="12">
        <f t="shared" si="1"/>
        <v>1</v>
      </c>
      <c r="L21" s="12"/>
      <c r="O21" s="12">
        <f t="shared" si="2"/>
        <v>16.8</v>
      </c>
      <c r="P21" s="24">
        <f>9*O21-F21</f>
        <v>139.20000000000002</v>
      </c>
      <c r="Q21" s="12">
        <f t="shared" si="3"/>
        <v>9</v>
      </c>
      <c r="R21" s="12">
        <f t="shared" si="4"/>
        <v>0.7142857142857143</v>
      </c>
      <c r="U21" s="18">
        <f>VLOOKUP(A21,[1]TDSheet!$A:$F,6,0)/5</f>
        <v>7.6</v>
      </c>
      <c r="Z21" s="18">
        <f t="shared" si="5"/>
        <v>26.448000000000004</v>
      </c>
    </row>
    <row r="22" spans="1:26" ht="11.1" customHeight="1" x14ac:dyDescent="0.2">
      <c r="A22" s="9" t="s">
        <v>23</v>
      </c>
      <c r="B22" s="9" t="s">
        <v>10</v>
      </c>
      <c r="C22" s="11">
        <v>83</v>
      </c>
      <c r="D22" s="11"/>
      <c r="E22" s="11">
        <v>41</v>
      </c>
      <c r="F22" s="11">
        <v>39</v>
      </c>
      <c r="G22" s="12"/>
      <c r="H22" s="29">
        <v>0.14000000000000001</v>
      </c>
      <c r="I22" s="12"/>
      <c r="J22" s="12">
        <f>VLOOKUP(A:A,[2]TDSheet!$A:$B,2,0)</f>
        <v>42</v>
      </c>
      <c r="K22" s="12">
        <f t="shared" si="1"/>
        <v>-1</v>
      </c>
      <c r="L22" s="12"/>
      <c r="O22" s="12">
        <f t="shared" si="2"/>
        <v>8.1999999999999993</v>
      </c>
      <c r="P22" s="24">
        <f t="shared" si="6"/>
        <v>75.799999999999983</v>
      </c>
      <c r="Q22" s="12">
        <f t="shared" si="3"/>
        <v>14</v>
      </c>
      <c r="R22" s="12">
        <f t="shared" si="4"/>
        <v>4.7560975609756104</v>
      </c>
      <c r="U22" s="18">
        <f>VLOOKUP(A22,[1]TDSheet!$A:$F,6,0)/5</f>
        <v>8.1999999999999993</v>
      </c>
      <c r="Z22" s="18">
        <f t="shared" si="5"/>
        <v>10.611999999999998</v>
      </c>
    </row>
    <row r="23" spans="1:26" ht="21.95" customHeight="1" x14ac:dyDescent="0.2">
      <c r="A23" s="9" t="s">
        <v>24</v>
      </c>
      <c r="B23" s="9" t="s">
        <v>15</v>
      </c>
      <c r="C23" s="13"/>
      <c r="D23" s="11">
        <v>306.726</v>
      </c>
      <c r="E23" s="11">
        <v>-0.12</v>
      </c>
      <c r="F23" s="11"/>
      <c r="G23" s="12"/>
      <c r="H23" s="29">
        <v>1</v>
      </c>
      <c r="I23" s="12"/>
      <c r="J23" s="12">
        <f>VLOOKUP(A:A,[2]TDSheet!$A:$B,2,0)</f>
        <v>316.726</v>
      </c>
      <c r="K23" s="12">
        <f t="shared" si="1"/>
        <v>-316.846</v>
      </c>
      <c r="L23" s="12"/>
      <c r="O23" s="12">
        <f t="shared" si="2"/>
        <v>-2.4E-2</v>
      </c>
      <c r="P23" s="25">
        <v>300</v>
      </c>
      <c r="Q23" s="12">
        <f t="shared" si="3"/>
        <v>-12500</v>
      </c>
      <c r="R23" s="12">
        <f t="shared" si="4"/>
        <v>0</v>
      </c>
      <c r="U23" s="18">
        <f>VLOOKUP(A23,[1]TDSheet!$A:$F,6,0)/5</f>
        <v>-8.6999999999999994E-2</v>
      </c>
      <c r="Z23" s="18">
        <f t="shared" si="5"/>
        <v>300</v>
      </c>
    </row>
    <row r="24" spans="1:26" ht="11.45" customHeight="1" x14ac:dyDescent="0.2">
      <c r="A24" s="9" t="s">
        <v>25</v>
      </c>
      <c r="B24" s="9" t="s">
        <v>15</v>
      </c>
      <c r="C24" s="13"/>
      <c r="D24" s="11">
        <v>812.08199999999999</v>
      </c>
      <c r="E24" s="11">
        <v>312.99400000000003</v>
      </c>
      <c r="F24" s="11"/>
      <c r="H24" s="29">
        <v>1</v>
      </c>
      <c r="J24" s="12">
        <f>VLOOKUP(A:A,[2]TDSheet!$A:$B,2,0)</f>
        <v>1242.722</v>
      </c>
      <c r="K24" s="12">
        <f t="shared" si="1"/>
        <v>-929.72799999999995</v>
      </c>
      <c r="O24" s="12">
        <f t="shared" si="2"/>
        <v>62.598800000000004</v>
      </c>
      <c r="P24" s="24">
        <f>8*O24-F24</f>
        <v>500.79040000000003</v>
      </c>
      <c r="Q24" s="12">
        <f t="shared" si="3"/>
        <v>8</v>
      </c>
      <c r="R24" s="12">
        <f t="shared" si="4"/>
        <v>0</v>
      </c>
      <c r="Z24" s="18">
        <f t="shared" si="5"/>
        <v>500.79040000000003</v>
      </c>
    </row>
  </sheetData>
  <autoFilter ref="A8:Z24" xr:uid="{90388C8A-D2D4-42F0-BED2-34280142B76D}"/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2024-02-26T10:36:42Z</dcterms:modified>
</cp:coreProperties>
</file>