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5,24\06,05,24 Ост КИ филиалы\"/>
    </mc:Choice>
  </mc:AlternateContent>
  <xr:revisionPtr revIDLastSave="0" documentId="13_ncr:1_{42AB0A4D-5BDC-42BA-AA1A-46B776C9F2E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7" i="1" l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6" i="1"/>
  <c r="AD8" i="1"/>
  <c r="AD28" i="1"/>
  <c r="AD45" i="1"/>
  <c r="AD47" i="1"/>
  <c r="AD51" i="1"/>
  <c r="AD59" i="1"/>
  <c r="AD72" i="1"/>
  <c r="AD81" i="1"/>
  <c r="AD82" i="1"/>
  <c r="AD83" i="1"/>
  <c r="AD84" i="1"/>
  <c r="R71" i="1"/>
  <c r="AD71" i="1" s="1"/>
  <c r="R70" i="1"/>
  <c r="AD70" i="1" s="1"/>
  <c r="R58" i="1"/>
  <c r="AD58" i="1" s="1"/>
  <c r="R57" i="1"/>
  <c r="AD57" i="1" s="1"/>
  <c r="R56" i="1"/>
  <c r="AD56" i="1" s="1"/>
  <c r="R48" i="1"/>
  <c r="AD48" i="1" s="1"/>
  <c r="R45" i="1"/>
  <c r="R39" i="1"/>
  <c r="AD39" i="1" s="1"/>
  <c r="R37" i="1"/>
  <c r="AD37" i="1" s="1"/>
  <c r="R36" i="1"/>
  <c r="AD36" i="1" s="1"/>
  <c r="R34" i="1"/>
  <c r="AD34" i="1" s="1"/>
  <c r="R30" i="1"/>
  <c r="AD30" i="1" s="1"/>
  <c r="R25" i="1"/>
  <c r="AD25" i="1" s="1"/>
  <c r="R24" i="1"/>
  <c r="AD24" i="1" s="1"/>
  <c r="R22" i="1"/>
  <c r="AD22" i="1" s="1"/>
  <c r="R21" i="1"/>
  <c r="AD21" i="1" s="1"/>
  <c r="R20" i="1"/>
  <c r="AD20" i="1" s="1"/>
  <c r="S5" i="1"/>
  <c r="AE5" i="1" l="1"/>
  <c r="Q80" i="1"/>
  <c r="Q79" i="1"/>
  <c r="R79" i="1" s="1"/>
  <c r="AD79" i="1" s="1"/>
  <c r="Q78" i="1"/>
  <c r="Q76" i="1"/>
  <c r="Q75" i="1"/>
  <c r="R75" i="1" s="1"/>
  <c r="AD75" i="1" s="1"/>
  <c r="Q61" i="1"/>
  <c r="Q54" i="1"/>
  <c r="Q53" i="1"/>
  <c r="R53" i="1" s="1"/>
  <c r="AD53" i="1" s="1"/>
  <c r="Q52" i="1"/>
  <c r="Q50" i="1"/>
  <c r="Q43" i="1"/>
  <c r="Q40" i="1"/>
  <c r="Q35" i="1"/>
  <c r="Q31" i="1"/>
  <c r="R31" i="1" s="1"/>
  <c r="AD31" i="1" s="1"/>
  <c r="Q29" i="1"/>
  <c r="R29" i="1" s="1"/>
  <c r="AD29" i="1" s="1"/>
  <c r="Q26" i="1"/>
  <c r="R26" i="1" s="1"/>
  <c r="AD26" i="1" s="1"/>
  <c r="Q16" i="1"/>
  <c r="Q15" i="1"/>
  <c r="Q14" i="1"/>
  <c r="Q9" i="1"/>
  <c r="Q6" i="1"/>
  <c r="R6" i="1" l="1"/>
  <c r="AD6" i="1" s="1"/>
  <c r="R14" i="1"/>
  <c r="AD14" i="1" s="1"/>
  <c r="R16" i="1"/>
  <c r="AD16" i="1" s="1"/>
  <c r="R35" i="1"/>
  <c r="AD35" i="1" s="1"/>
  <c r="R43" i="1"/>
  <c r="AD43" i="1" s="1"/>
  <c r="R52" i="1"/>
  <c r="AD52" i="1" s="1"/>
  <c r="R54" i="1"/>
  <c r="AD54" i="1" s="1"/>
  <c r="R78" i="1"/>
  <c r="AD78" i="1" s="1"/>
  <c r="R80" i="1"/>
  <c r="AD80" i="1" s="1"/>
  <c r="R9" i="1"/>
  <c r="AD9" i="1" s="1"/>
  <c r="R15" i="1"/>
  <c r="AD15" i="1" s="1"/>
  <c r="R40" i="1"/>
  <c r="AD40" i="1" s="1"/>
  <c r="R50" i="1"/>
  <c r="AD50" i="1" s="1"/>
  <c r="R61" i="1"/>
  <c r="AD61" i="1" s="1"/>
  <c r="R76" i="1"/>
  <c r="AD76" i="1" s="1"/>
  <c r="AF8" i="1"/>
  <c r="AF14" i="1"/>
  <c r="AF15" i="1"/>
  <c r="AF16" i="1"/>
  <c r="AF22" i="1"/>
  <c r="AF26" i="1"/>
  <c r="AF29" i="1"/>
  <c r="AF31" i="1"/>
  <c r="AF35" i="1"/>
  <c r="AF36" i="1"/>
  <c r="AF37" i="1"/>
  <c r="AF40" i="1"/>
  <c r="AF43" i="1"/>
  <c r="AF47" i="1"/>
  <c r="AF48" i="1"/>
  <c r="AF50" i="1"/>
  <c r="AF51" i="1"/>
  <c r="AF52" i="1"/>
  <c r="AF53" i="1"/>
  <c r="AF54" i="1"/>
  <c r="AF58" i="1"/>
  <c r="AF59" i="1"/>
  <c r="AF61" i="1"/>
  <c r="AF71" i="1"/>
  <c r="AF72" i="1"/>
  <c r="AF75" i="1"/>
  <c r="AF76" i="1"/>
  <c r="AF78" i="1"/>
  <c r="AF79" i="1"/>
  <c r="AF80" i="1"/>
  <c r="AF81" i="1"/>
  <c r="AF82" i="1"/>
  <c r="AF84" i="1"/>
  <c r="AF6" i="1"/>
  <c r="F30" i="1"/>
  <c r="E30" i="1"/>
  <c r="F83" i="1"/>
  <c r="E83" i="1"/>
  <c r="F68" i="1"/>
  <c r="E68" i="1"/>
  <c r="F28" i="1"/>
  <c r="E28" i="1"/>
  <c r="AF83" i="1" l="1"/>
  <c r="AF28" i="1"/>
  <c r="E9" i="1"/>
  <c r="O6" i="1"/>
  <c r="V6" i="1" s="1"/>
  <c r="O7" i="1"/>
  <c r="P7" i="1" s="1"/>
  <c r="O8" i="1"/>
  <c r="O10" i="1"/>
  <c r="P10" i="1" s="1"/>
  <c r="O11" i="1"/>
  <c r="P11" i="1" s="1"/>
  <c r="O12" i="1"/>
  <c r="P12" i="1" s="1"/>
  <c r="O13" i="1"/>
  <c r="P13" i="1" s="1"/>
  <c r="O14" i="1"/>
  <c r="V14" i="1" s="1"/>
  <c r="O15" i="1"/>
  <c r="V15" i="1" s="1"/>
  <c r="O16" i="1"/>
  <c r="V16" i="1" s="1"/>
  <c r="O17" i="1"/>
  <c r="P17" i="1" s="1"/>
  <c r="O18" i="1"/>
  <c r="P18" i="1" s="1"/>
  <c r="O19" i="1"/>
  <c r="P19" i="1" s="1"/>
  <c r="O20" i="1"/>
  <c r="O21" i="1"/>
  <c r="O22" i="1"/>
  <c r="V22" i="1" s="1"/>
  <c r="O23" i="1"/>
  <c r="P23" i="1" s="1"/>
  <c r="O24" i="1"/>
  <c r="O25" i="1"/>
  <c r="O26" i="1"/>
  <c r="V26" i="1" s="1"/>
  <c r="O27" i="1"/>
  <c r="P27" i="1" s="1"/>
  <c r="O28" i="1"/>
  <c r="W28" i="1" s="1"/>
  <c r="O29" i="1"/>
  <c r="V29" i="1" s="1"/>
  <c r="O30" i="1"/>
  <c r="P30" i="1" s="1"/>
  <c r="AF30" i="1" s="1"/>
  <c r="O31" i="1"/>
  <c r="V31" i="1" s="1"/>
  <c r="O32" i="1"/>
  <c r="P32" i="1" s="1"/>
  <c r="O33" i="1"/>
  <c r="P33" i="1" s="1"/>
  <c r="O34" i="1"/>
  <c r="O35" i="1"/>
  <c r="V35" i="1" s="1"/>
  <c r="O36" i="1"/>
  <c r="V36" i="1" s="1"/>
  <c r="O37" i="1"/>
  <c r="V37" i="1" s="1"/>
  <c r="O38" i="1"/>
  <c r="P38" i="1" s="1"/>
  <c r="O39" i="1"/>
  <c r="O40" i="1"/>
  <c r="V40" i="1" s="1"/>
  <c r="O41" i="1"/>
  <c r="P41" i="1" s="1"/>
  <c r="O42" i="1"/>
  <c r="P42" i="1" s="1"/>
  <c r="O43" i="1"/>
  <c r="V43" i="1" s="1"/>
  <c r="O44" i="1"/>
  <c r="P44" i="1" s="1"/>
  <c r="O45" i="1"/>
  <c r="O46" i="1"/>
  <c r="P46" i="1" s="1"/>
  <c r="O47" i="1"/>
  <c r="O48" i="1"/>
  <c r="V48" i="1" s="1"/>
  <c r="O49" i="1"/>
  <c r="P49" i="1" s="1"/>
  <c r="O50" i="1"/>
  <c r="V50" i="1" s="1"/>
  <c r="O51" i="1"/>
  <c r="O52" i="1"/>
  <c r="V52" i="1" s="1"/>
  <c r="O53" i="1"/>
  <c r="V53" i="1" s="1"/>
  <c r="O54" i="1"/>
  <c r="V54" i="1" s="1"/>
  <c r="O55" i="1"/>
  <c r="P55" i="1" s="1"/>
  <c r="O56" i="1"/>
  <c r="O57" i="1"/>
  <c r="O58" i="1"/>
  <c r="V58" i="1" s="1"/>
  <c r="O59" i="1"/>
  <c r="O60" i="1"/>
  <c r="P60" i="1" s="1"/>
  <c r="O61" i="1"/>
  <c r="V61" i="1" s="1"/>
  <c r="O62" i="1"/>
  <c r="P62" i="1" s="1"/>
  <c r="O63" i="1"/>
  <c r="P63" i="1" s="1"/>
  <c r="O64" i="1"/>
  <c r="P64" i="1" s="1"/>
  <c r="O65" i="1"/>
  <c r="P65" i="1" s="1"/>
  <c r="O66" i="1"/>
  <c r="P66" i="1" s="1"/>
  <c r="O67" i="1"/>
  <c r="P67" i="1" s="1"/>
  <c r="O68" i="1"/>
  <c r="P68" i="1" s="1"/>
  <c r="O69" i="1"/>
  <c r="P69" i="1" s="1"/>
  <c r="O70" i="1"/>
  <c r="O71" i="1"/>
  <c r="V71" i="1" s="1"/>
  <c r="O72" i="1"/>
  <c r="O73" i="1"/>
  <c r="P73" i="1" s="1"/>
  <c r="O74" i="1"/>
  <c r="P74" i="1" s="1"/>
  <c r="O75" i="1"/>
  <c r="V75" i="1" s="1"/>
  <c r="O76" i="1"/>
  <c r="V76" i="1" s="1"/>
  <c r="O77" i="1"/>
  <c r="P77" i="1" s="1"/>
  <c r="O78" i="1"/>
  <c r="V78" i="1" s="1"/>
  <c r="O79" i="1"/>
  <c r="V79" i="1" s="1"/>
  <c r="O80" i="1"/>
  <c r="V80" i="1" s="1"/>
  <c r="O81" i="1"/>
  <c r="O82" i="1"/>
  <c r="O83" i="1"/>
  <c r="V83" i="1" s="1"/>
  <c r="O84" i="1"/>
  <c r="AF74" i="1" l="1"/>
  <c r="Q74" i="1"/>
  <c r="R74" i="1" s="1"/>
  <c r="AD74" i="1" s="1"/>
  <c r="P70" i="1"/>
  <c r="AF70" i="1" s="1"/>
  <c r="V70" i="1"/>
  <c r="AF68" i="1"/>
  <c r="Q68" i="1"/>
  <c r="R68" i="1" s="1"/>
  <c r="AD68" i="1" s="1"/>
  <c r="AF66" i="1"/>
  <c r="Q66" i="1"/>
  <c r="R66" i="1" s="1"/>
  <c r="AD66" i="1" s="1"/>
  <c r="AF64" i="1"/>
  <c r="Q64" i="1"/>
  <c r="R64" i="1" s="1"/>
  <c r="AD64" i="1" s="1"/>
  <c r="AF62" i="1"/>
  <c r="Q62" i="1"/>
  <c r="R62" i="1" s="1"/>
  <c r="AD62" i="1" s="1"/>
  <c r="AF60" i="1"/>
  <c r="Q60" i="1"/>
  <c r="R60" i="1" s="1"/>
  <c r="AD60" i="1" s="1"/>
  <c r="P56" i="1"/>
  <c r="AF56" i="1" s="1"/>
  <c r="V56" i="1"/>
  <c r="AF46" i="1"/>
  <c r="Q46" i="1"/>
  <c r="R46" i="1" s="1"/>
  <c r="AD46" i="1" s="1"/>
  <c r="AF44" i="1"/>
  <c r="Q44" i="1"/>
  <c r="R44" i="1" s="1"/>
  <c r="AD44" i="1" s="1"/>
  <c r="AF42" i="1"/>
  <c r="Q42" i="1"/>
  <c r="R42" i="1" s="1"/>
  <c r="AD42" i="1" s="1"/>
  <c r="AF38" i="1"/>
  <c r="Q38" i="1"/>
  <c r="R38" i="1" s="1"/>
  <c r="AD38" i="1" s="1"/>
  <c r="P34" i="1"/>
  <c r="AF34" i="1" s="1"/>
  <c r="V34" i="1"/>
  <c r="AF32" i="1"/>
  <c r="Q32" i="1"/>
  <c r="R32" i="1" s="1"/>
  <c r="AD32" i="1" s="1"/>
  <c r="P24" i="1"/>
  <c r="AF24" i="1" s="1"/>
  <c r="V24" i="1"/>
  <c r="P20" i="1"/>
  <c r="AF20" i="1" s="1"/>
  <c r="V20" i="1"/>
  <c r="AF18" i="1"/>
  <c r="Q18" i="1"/>
  <c r="R18" i="1" s="1"/>
  <c r="AD18" i="1" s="1"/>
  <c r="AF12" i="1"/>
  <c r="Q12" i="1"/>
  <c r="R12" i="1" s="1"/>
  <c r="AD12" i="1" s="1"/>
  <c r="AF10" i="1"/>
  <c r="Q10" i="1"/>
  <c r="R10" i="1" s="1"/>
  <c r="AD10" i="1" s="1"/>
  <c r="AF7" i="1"/>
  <c r="Q7" i="1"/>
  <c r="R7" i="1" s="1"/>
  <c r="AD7" i="1" s="1"/>
  <c r="AF77" i="1"/>
  <c r="Q77" i="1"/>
  <c r="R77" i="1" s="1"/>
  <c r="AD77" i="1" s="1"/>
  <c r="AF73" i="1"/>
  <c r="Q73" i="1"/>
  <c r="R73" i="1" s="1"/>
  <c r="AD73" i="1" s="1"/>
  <c r="AF69" i="1"/>
  <c r="Q69" i="1"/>
  <c r="R69" i="1" s="1"/>
  <c r="AD69" i="1" s="1"/>
  <c r="AF67" i="1"/>
  <c r="Q67" i="1"/>
  <c r="R67" i="1" s="1"/>
  <c r="AD67" i="1" s="1"/>
  <c r="AF65" i="1"/>
  <c r="Q65" i="1"/>
  <c r="R65" i="1" s="1"/>
  <c r="AD65" i="1" s="1"/>
  <c r="AF63" i="1"/>
  <c r="Q63" i="1"/>
  <c r="R63" i="1" s="1"/>
  <c r="AD63" i="1" s="1"/>
  <c r="P57" i="1"/>
  <c r="AF57" i="1" s="1"/>
  <c r="V57" i="1"/>
  <c r="AF55" i="1"/>
  <c r="Q55" i="1"/>
  <c r="R55" i="1" s="1"/>
  <c r="AD55" i="1" s="1"/>
  <c r="AF49" i="1"/>
  <c r="Q49" i="1"/>
  <c r="R49" i="1" s="1"/>
  <c r="AD49" i="1" s="1"/>
  <c r="P45" i="1"/>
  <c r="AF45" i="1" s="1"/>
  <c r="V45" i="1"/>
  <c r="AF41" i="1"/>
  <c r="Q41" i="1"/>
  <c r="R41" i="1" s="1"/>
  <c r="AD41" i="1" s="1"/>
  <c r="P39" i="1"/>
  <c r="AF39" i="1" s="1"/>
  <c r="V39" i="1"/>
  <c r="AF33" i="1"/>
  <c r="Q33" i="1"/>
  <c r="R33" i="1" s="1"/>
  <c r="AD33" i="1" s="1"/>
  <c r="AF27" i="1"/>
  <c r="Q27" i="1"/>
  <c r="R27" i="1" s="1"/>
  <c r="AD27" i="1" s="1"/>
  <c r="P25" i="1"/>
  <c r="AF25" i="1" s="1"/>
  <c r="V25" i="1"/>
  <c r="AF23" i="1"/>
  <c r="Q23" i="1"/>
  <c r="R23" i="1" s="1"/>
  <c r="AD23" i="1" s="1"/>
  <c r="P21" i="1"/>
  <c r="AF21" i="1" s="1"/>
  <c r="V21" i="1"/>
  <c r="AF19" i="1"/>
  <c r="Q19" i="1"/>
  <c r="R19" i="1" s="1"/>
  <c r="AD19" i="1" s="1"/>
  <c r="AF17" i="1"/>
  <c r="Q17" i="1"/>
  <c r="R17" i="1" s="1"/>
  <c r="AD17" i="1" s="1"/>
  <c r="AF13" i="1"/>
  <c r="Q13" i="1"/>
  <c r="R13" i="1" s="1"/>
  <c r="AD13" i="1" s="1"/>
  <c r="AF11" i="1"/>
  <c r="Q11" i="1"/>
  <c r="R11" i="1" s="1"/>
  <c r="AD11" i="1" s="1"/>
  <c r="V30" i="1"/>
  <c r="O9" i="1"/>
  <c r="V9" i="1" s="1"/>
  <c r="AF9" i="1"/>
  <c r="W68" i="1"/>
  <c r="W30" i="1"/>
  <c r="V84" i="1"/>
  <c r="W84" i="1"/>
  <c r="V82" i="1"/>
  <c r="W82" i="1"/>
  <c r="W80" i="1"/>
  <c r="W78" i="1"/>
  <c r="W76" i="1"/>
  <c r="W74" i="1"/>
  <c r="V72" i="1"/>
  <c r="W72" i="1"/>
  <c r="W70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26" i="1"/>
  <c r="W24" i="1"/>
  <c r="W22" i="1"/>
  <c r="W20" i="1"/>
  <c r="W18" i="1"/>
  <c r="W16" i="1"/>
  <c r="W14" i="1"/>
  <c r="W12" i="1"/>
  <c r="W10" i="1"/>
  <c r="V8" i="1"/>
  <c r="W8" i="1"/>
  <c r="W6" i="1"/>
  <c r="W81" i="1"/>
  <c r="V81" i="1"/>
  <c r="W79" i="1"/>
  <c r="W77" i="1"/>
  <c r="W75" i="1"/>
  <c r="W73" i="1"/>
  <c r="W71" i="1"/>
  <c r="W69" i="1"/>
  <c r="W67" i="1"/>
  <c r="W65" i="1"/>
  <c r="W63" i="1"/>
  <c r="W61" i="1"/>
  <c r="W59" i="1"/>
  <c r="V59" i="1"/>
  <c r="W57" i="1"/>
  <c r="W55" i="1"/>
  <c r="W53" i="1"/>
  <c r="W51" i="1"/>
  <c r="V51" i="1"/>
  <c r="W49" i="1"/>
  <c r="W47" i="1"/>
  <c r="V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7" i="1"/>
  <c r="W83" i="1"/>
  <c r="V28" i="1"/>
  <c r="K75" i="1"/>
  <c r="R5" i="1" l="1"/>
  <c r="W9" i="1"/>
  <c r="V11" i="1"/>
  <c r="V13" i="1"/>
  <c r="V17" i="1"/>
  <c r="V19" i="1"/>
  <c r="V23" i="1"/>
  <c r="V27" i="1"/>
  <c r="V33" i="1"/>
  <c r="V41" i="1"/>
  <c r="V49" i="1"/>
  <c r="V55" i="1"/>
  <c r="V63" i="1"/>
  <c r="V65" i="1"/>
  <c r="V67" i="1"/>
  <c r="V69" i="1"/>
  <c r="V73" i="1"/>
  <c r="V77" i="1"/>
  <c r="V7" i="1"/>
  <c r="Q5" i="1"/>
  <c r="V10" i="1"/>
  <c r="V12" i="1"/>
  <c r="V18" i="1"/>
  <c r="V32" i="1"/>
  <c r="V38" i="1"/>
  <c r="V42" i="1"/>
  <c r="V44" i="1"/>
  <c r="V46" i="1"/>
  <c r="V60" i="1"/>
  <c r="V62" i="1"/>
  <c r="V64" i="1"/>
  <c r="V66" i="1"/>
  <c r="V68" i="1"/>
  <c r="V74" i="1"/>
  <c r="AD5" i="1"/>
  <c r="K84" i="1"/>
  <c r="K83" i="1"/>
  <c r="K82" i="1"/>
  <c r="K81" i="1"/>
  <c r="K80" i="1"/>
  <c r="K79" i="1"/>
  <c r="K78" i="1"/>
  <c r="K77" i="1"/>
  <c r="K7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T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<sst xmlns="http://schemas.openxmlformats.org/spreadsheetml/2006/main" count="226" uniqueCount="125">
  <si>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</si>
  <si>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</si>
  <si>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</si>
  <si>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</si>
  <si>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</si>
  <si>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</si>
  <si>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</si>
  <si>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</si>
  <si>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</si>
  <si>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</si>
  <si>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</si>
  <si>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</si>
  <si>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</si>
  <si>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</si>
  <si>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</si>
  <si>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</si>
  <si>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</si>
  <si>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</si>
  <si>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</si>
  <si>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</si>
  <si>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</si>
  <si>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</si>
  <si>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</si>
  <si>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29,04,</t>
  </si>
  <si>
    <t>04,05,</t>
  </si>
  <si>
    <t>06,05,</t>
  </si>
  <si>
    <t>23,04,</t>
  </si>
  <si>
    <t>16,04,</t>
  </si>
  <si>
    <t>09,04,</t>
  </si>
  <si>
    <t>02,04,</t>
  </si>
  <si>
    <t>кг</t>
  </si>
  <si>
    <t>не в матрице</t>
  </si>
  <si>
    <t>3215 ВЕТЧ.МЯСНАЯ Папа может п/о 0.4кг 8шт.    ОСТАНКИНО</t>
  </si>
  <si>
    <t>шт</t>
  </si>
  <si>
    <t>3297 СЫТНЫЕ Папа может сар б/о мгс 1*3_СНГ  Останкино</t>
  </si>
  <si>
    <t>3717 СОЧНЫЕ сос п/о мгс 1*6 ОСТАНКИНО</t>
  </si>
  <si>
    <t>3812 СОЧНЫЕ сос п/о мгс 2*2  Останкино</t>
  </si>
  <si>
    <t>4063 МЯСНАЯ Папа может вар п/о_Л   ОСТАНКИНО</t>
  </si>
  <si>
    <t>дефицит на 27,04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</si>
  <si>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</si>
  <si>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</si>
  <si>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</si>
  <si>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5224 ВЕТЧ.ИЗ ЛОПАТКИ Папа может п/о  ОСТАНКИНО</t>
  </si>
  <si>
    <t>новинка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</si>
  <si>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</si>
  <si>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</si>
  <si>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</si>
  <si>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</si>
  <si>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</si>
  <si>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</si>
  <si>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</si>
  <si>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</si>
  <si>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</si>
  <si>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</si>
  <si>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</si>
  <si>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</si>
  <si>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 / дефицит на 27,04</t>
  </si>
  <si>
    <t>5993 ВРЕМЯ ОКРОШКИ Папа может вар п/о   ОСТАНКИНО</t>
  </si>
  <si>
    <t>5997 ОСОБАЯ Коровино вар п/о  ОСТАНКИНО</t>
  </si>
  <si>
    <t>не в матрице (Зверев 30,04,24)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</si>
  <si>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</si>
  <si>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</si>
  <si>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</si>
  <si>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</si>
  <si>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6213 СЕРВЕЛАТ ФИНСКИЙ СН в/к в/у 0,35кг 8шт  Останкино</t>
  </si>
  <si>
    <t>6220 ГОВЯЖЬЯ папа может вар п/о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</si>
  <si>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</si>
  <si>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</si>
  <si>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</si>
  <si>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</si>
  <si>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</si>
  <si>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</si>
  <si>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</si>
  <si>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</si>
  <si>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</si>
  <si>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</si>
  <si>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</si>
  <si>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</si>
  <si>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6521 СЕРВЕЛАТ ФИНСКИЙ СН в/к п/о 0.6кг 6шт.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</si>
  <si>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</si>
  <si>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</si>
  <si>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</si>
  <si>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6562 СЕРВЕЛАТ КАРЕЛЬСКИЙ СН в/к в/у 0,28кг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</si>
  <si>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</si>
  <si>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</si>
  <si>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</si>
  <si>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</si>
  <si>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</si>
  <si>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</si>
  <si>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6609 С ГОВЯДИНОЙ ПМ сар б/о мгс 0,4 кг_45с</t>
  </si>
  <si>
    <t>6644 СОЧНЫЕ ПМ сос п/о мгс 0,41кг 10шт. 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</si>
  <si>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</si>
  <si>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</si>
  <si>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</si>
  <si>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</si>
  <si>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</si>
  <si>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</si>
  <si>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</si>
  <si>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</si>
  <si>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</si>
  <si>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</si>
  <si>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</si>
  <si>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</si>
  <si>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</si>
  <si>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не в матрице (ротация)</t>
  </si>
  <si>
    <t>6755 ВЕТЧ.ЛЮБИТЕЛЬСКАЯ п/о 0,4кг 10шт.  Останкино</t>
  </si>
  <si>
    <t>6756 ВЕТЧ.ЛЮБИТЕЛЬСКАЯ п/о  Останкино</t>
  </si>
  <si>
    <t>6769 СЕМЕЙНАЯ вар п/о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</si>
  <si>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</si>
  <si>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</si>
  <si>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</si>
  <si>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6798 ВРЕМЯ ОКРОШКИ Папа может вар п/о 0,75 кг  Останкино</t>
  </si>
  <si>
    <t>6822 ИЗ ОТБОРНОГО МЯСА ПМ сос п/о мгс 0,36кг  Останкино</t>
  </si>
  <si>
    <t>БОНУС Z-ОСОБАЯ Коровино вар п/о (6482)  ОСТАНКИНО</t>
  </si>
  <si>
    <t>БОНУС Z-ОСОБАЯ Коровино вар п/о 0.5кг_СНГ (6305)  ОСТАНКИНО</t>
  </si>
  <si>
    <t>БОНУС_6087 СОЧНЫЕ ПМ сос п/о мгс 0,45кг 10шт.  ОСТАНКИНО</t>
  </si>
  <si>
    <t>БОНУС_6088 СОЧНЫЕ сос п/о мгс 1*6 ОСТАНКИНО</t>
  </si>
  <si>
    <t>дифицит на 04,05</t>
  </si>
  <si>
    <t>дефицит на 27,04 и 04,05</t>
  </si>
  <si>
    <t>не в матрице (вывел Зверев)</t>
  </si>
  <si>
    <t>ротация на 6773 САЛЯМИ Папа может п/к в/у 0.28кг 8шт.</t>
  </si>
  <si>
    <t>итого</t>
  </si>
  <si>
    <t>заказ</t>
  </si>
  <si>
    <t>11,05,(1)</t>
  </si>
  <si>
    <t>11,05,(2)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</si>
</sst>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5" borderId="1" xfId="1" applyNumberFormat="1" applyFont="1" applyFill="1"/>
    <xf numFmtId="164" fontId="5" fillId="0" borderId="1" xfId="1" applyNumberFormat="1" applyFont="1"/>
    <xf numFmtId="164" fontId="6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2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U14" sqref="U14"/>
    </sheetView>
  </sheetViews>
  <sheetFormatPr defaultRowHeight="15" x14ac:dyDescent="0.25"/>
  <cols>
    <col min="1" max="1" width="60" customWidth="1"/>
    <col min="2" max="2" width="3.5703125" customWidth="1"/>
    <col min="3" max="6" width="6.5703125" customWidth="1"/>
    <col min="7" max="7" width="5.28515625" style="8" customWidth="1"/>
    <col min="8" max="8" width="5.28515625" customWidth="1"/>
    <col min="9" max="9" width="1.140625" customWidth="1"/>
    <col min="10" max="11" width="6.85546875" customWidth="1"/>
    <col min="12" max="13" width="0.85546875" customWidth="1"/>
    <col min="14" max="20" width="6.85546875" customWidth="1"/>
    <col min="21" max="21" width="21.7109375" customWidth="1"/>
    <col min="22" max="23" width="4.42578125" customWidth="1"/>
    <col min="24" max="28" width="6.140625" customWidth="1"/>
    <col min="29" max="29" width="38.7109375" customWidth="1"/>
    <col min="30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121</v>
      </c>
      <c r="R3" s="3" t="s">
        <v>122</v>
      </c>
      <c r="S3" s="3" t="s">
        <v>122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2" t="s">
        <v>22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 t="s">
        <v>123</v>
      </c>
      <c r="S4" s="1" t="s">
        <v>124</v>
      </c>
      <c r="T4" s="1"/>
      <c r="U4" s="1"/>
      <c r="V4" s="1"/>
      <c r="W4" s="1"/>
      <c r="X4" s="1" t="s">
        <v>23</v>
      </c>
      <c r="Y4" s="1" t="s">
        <v>26</v>
      </c>
      <c r="Z4" s="1" t="s">
        <v>27</v>
      </c>
      <c r="AA4" s="1" t="s">
        <v>28</v>
      </c>
      <c r="AB4" s="1" t="s">
        <v>29</v>
      </c>
      <c r="AC4" s="1"/>
      <c r="AD4" s="1" t="s">
        <v>123</v>
      </c>
      <c r="AE4" s="1" t="s">
        <v>124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SUM(E6:E482)</f>
        <v>12343.959999999997</v>
      </c>
      <c r="F5" s="4">
        <f>SUM(F6:F482)</f>
        <v>12626.207999999999</v>
      </c>
      <c r="G5" s="6"/>
      <c r="H5" s="1"/>
      <c r="I5" s="1"/>
      <c r="J5" s="4">
        <f t="shared" ref="J5:T5" si="0">SUM(J6:J482)</f>
        <v>12264.300999999999</v>
      </c>
      <c r="K5" s="4">
        <f t="shared" si="0"/>
        <v>79.659000000000333</v>
      </c>
      <c r="L5" s="4">
        <f t="shared" si="0"/>
        <v>0</v>
      </c>
      <c r="M5" s="4">
        <f t="shared" si="0"/>
        <v>0</v>
      </c>
      <c r="N5" s="4">
        <f t="shared" si="0"/>
        <v>9053</v>
      </c>
      <c r="O5" s="4">
        <f t="shared" si="0"/>
        <v>2468.7919999999995</v>
      </c>
      <c r="P5" s="4">
        <f t="shared" si="0"/>
        <v>11379</v>
      </c>
      <c r="Q5" s="4">
        <f t="shared" si="0"/>
        <v>12662</v>
      </c>
      <c r="R5" s="4">
        <f t="shared" si="0"/>
        <v>6182</v>
      </c>
      <c r="S5" s="4">
        <f t="shared" si="0"/>
        <v>6480</v>
      </c>
      <c r="T5" s="4">
        <f t="shared" si="0"/>
        <v>3225</v>
      </c>
      <c r="U5" s="1"/>
      <c r="V5" s="1"/>
      <c r="W5" s="1"/>
      <c r="X5" s="4">
        <f>SUM(X6:X482)</f>
        <v>2314.0477999999994</v>
      </c>
      <c r="Y5" s="4">
        <f>SUM(Y6:Y482)</f>
        <v>2627.7608</v>
      </c>
      <c r="Z5" s="4">
        <f>SUM(Z6:Z482)</f>
        <v>2012.5299999999997</v>
      </c>
      <c r="AA5" s="4">
        <f>SUM(AA6:AA482)</f>
        <v>1750.0063999999998</v>
      </c>
      <c r="AB5" s="4">
        <f>SUM(AB6:AB482)</f>
        <v>1539.9756000000004</v>
      </c>
      <c r="AC5" s="1"/>
      <c r="AD5" s="4">
        <f>SUM(AD6:AD482)</f>
        <v>4264.3500000000004</v>
      </c>
      <c r="AE5" s="4">
        <f>SUM(AE6:AE482)</f>
        <v>4996.8999999999987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32</v>
      </c>
      <c r="B6" s="1" t="s">
        <v>33</v>
      </c>
      <c r="C6" s="1">
        <v>-1</v>
      </c>
      <c r="D6" s="1">
        <v>113</v>
      </c>
      <c r="E6" s="1">
        <v>38</v>
      </c>
      <c r="F6" s="1">
        <v>74</v>
      </c>
      <c r="G6" s="6">
        <v>0.4</v>
      </c>
      <c r="H6" s="1">
        <v>60</v>
      </c>
      <c r="I6" s="1"/>
      <c r="J6" s="1">
        <v>51.5</v>
      </c>
      <c r="K6" s="1">
        <f t="shared" ref="K6:K28" si="1">E6-J6</f>
        <v>-13.5</v>
      </c>
      <c r="L6" s="1"/>
      <c r="M6" s="1"/>
      <c r="N6" s="1">
        <v>70</v>
      </c>
      <c r="O6" s="1">
        <f t="shared" ref="O6:O56" si="2">E6/5</f>
        <v>7.6</v>
      </c>
      <c r="P6" s="5"/>
      <c r="Q6" s="5">
        <f>P6</f>
        <v>0</v>
      </c>
      <c r="R6" s="5">
        <f>Q6-S6</f>
        <v>0</v>
      </c>
      <c r="S6" s="5"/>
      <c r="T6" s="5"/>
      <c r="U6" s="1"/>
      <c r="V6" s="1">
        <f>(F6+N6+Q6)/O6</f>
        <v>18.947368421052634</v>
      </c>
      <c r="W6" s="1">
        <f>(F6+N6)/O6</f>
        <v>18.947368421052634</v>
      </c>
      <c r="X6" s="1">
        <v>12.2</v>
      </c>
      <c r="Y6" s="1">
        <v>13.2</v>
      </c>
      <c r="Z6" s="1">
        <v>8.6</v>
      </c>
      <c r="AA6" s="1">
        <v>4.5999999999999996</v>
      </c>
      <c r="AB6" s="1">
        <v>10.8</v>
      </c>
      <c r="AC6" s="1" t="s">
        <v>117</v>
      </c>
      <c r="AD6" s="1">
        <f>R6*G6</f>
        <v>0</v>
      </c>
      <c r="AE6" s="1">
        <f>S6*G6</f>
        <v>0</v>
      </c>
      <c r="AF6" s="1">
        <f>E6*3-F6-N6-P6</f>
        <v>-30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34</v>
      </c>
      <c r="B7" s="1" t="s">
        <v>30</v>
      </c>
      <c r="C7" s="1">
        <v>166.38300000000001</v>
      </c>
      <c r="D7" s="1">
        <v>141.965</v>
      </c>
      <c r="E7" s="1">
        <v>99.161000000000001</v>
      </c>
      <c r="F7" s="1">
        <v>164.39500000000001</v>
      </c>
      <c r="G7" s="6">
        <v>1</v>
      </c>
      <c r="H7" s="1">
        <v>45</v>
      </c>
      <c r="I7" s="1"/>
      <c r="J7" s="1">
        <v>94.938999999999993</v>
      </c>
      <c r="K7" s="1">
        <f t="shared" si="1"/>
        <v>4.2220000000000084</v>
      </c>
      <c r="L7" s="1"/>
      <c r="M7" s="1"/>
      <c r="N7" s="1">
        <v>0</v>
      </c>
      <c r="O7" s="1">
        <f t="shared" si="2"/>
        <v>19.8322</v>
      </c>
      <c r="P7" s="5">
        <f>ROUND(13*O7-N7-F7,0)</f>
        <v>93</v>
      </c>
      <c r="Q7" s="5">
        <f>P7</f>
        <v>93</v>
      </c>
      <c r="R7" s="5">
        <f>Q7-S7</f>
        <v>93</v>
      </c>
      <c r="S7" s="5"/>
      <c r="T7" s="5"/>
      <c r="U7" s="1"/>
      <c r="V7" s="1">
        <f>(F7+N7+Q7)/O7</f>
        <v>12.978640796280795</v>
      </c>
      <c r="W7" s="1">
        <f t="shared" ref="W7:W70" si="3">(F7+N7)/O7</f>
        <v>8.2892972035376822</v>
      </c>
      <c r="X7" s="1">
        <v>15.2904</v>
      </c>
      <c r="Y7" s="1">
        <v>20.527200000000001</v>
      </c>
      <c r="Z7" s="1">
        <v>20.657399999999999</v>
      </c>
      <c r="AA7" s="1">
        <v>12.9796</v>
      </c>
      <c r="AB7" s="1">
        <v>9.5599999999999991E-2</v>
      </c>
      <c r="AC7" s="1"/>
      <c r="AD7" s="1">
        <f t="shared" ref="AD7:AD70" si="4">R7*G7</f>
        <v>93</v>
      </c>
      <c r="AE7" s="1">
        <f t="shared" ref="AE7:AE70" si="5">S7*G7</f>
        <v>0</v>
      </c>
      <c r="AF7" s="1">
        <f t="shared" ref="AF7:AF70" si="6">E7*3-F7-N7-P7</f>
        <v>40.087999999999994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0" t="s">
        <v>35</v>
      </c>
      <c r="B8" s="10" t="s">
        <v>30</v>
      </c>
      <c r="C8" s="10"/>
      <c r="D8" s="10">
        <v>4.069</v>
      </c>
      <c r="E8" s="13">
        <v>4.069</v>
      </c>
      <c r="F8" s="10"/>
      <c r="G8" s="11">
        <v>0</v>
      </c>
      <c r="H8" s="10" t="e">
        <v>#N/A</v>
      </c>
      <c r="I8" s="10"/>
      <c r="J8" s="10">
        <v>4</v>
      </c>
      <c r="K8" s="10">
        <f t="shared" si="1"/>
        <v>6.899999999999995E-2</v>
      </c>
      <c r="L8" s="10"/>
      <c r="M8" s="10"/>
      <c r="N8" s="10"/>
      <c r="O8" s="10">
        <f t="shared" si="2"/>
        <v>0.81379999999999997</v>
      </c>
      <c r="P8" s="12"/>
      <c r="Q8" s="12"/>
      <c r="R8" s="12"/>
      <c r="S8" s="12"/>
      <c r="T8" s="12"/>
      <c r="U8" s="10"/>
      <c r="V8" s="10">
        <f t="shared" ref="V8:V59" si="7">(F8+N8+P8)/O8</f>
        <v>0</v>
      </c>
      <c r="W8" s="10">
        <f t="shared" si="3"/>
        <v>0</v>
      </c>
      <c r="X8" s="10">
        <v>0.21360000000000001</v>
      </c>
      <c r="Y8" s="10">
        <v>0.21360000000000001</v>
      </c>
      <c r="Z8" s="10">
        <v>0</v>
      </c>
      <c r="AA8" s="10">
        <v>0</v>
      </c>
      <c r="AB8" s="10">
        <v>0</v>
      </c>
      <c r="AC8" s="10" t="s">
        <v>31</v>
      </c>
      <c r="AD8" s="10">
        <f t="shared" si="4"/>
        <v>0</v>
      </c>
      <c r="AE8" s="10">
        <f t="shared" si="5"/>
        <v>0</v>
      </c>
      <c r="AF8" s="1">
        <f t="shared" si="6"/>
        <v>12.207000000000001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36</v>
      </c>
      <c r="B9" s="1" t="s">
        <v>30</v>
      </c>
      <c r="C9" s="1">
        <v>-4.1559999999999997</v>
      </c>
      <c r="D9" s="1">
        <v>544.59400000000005</v>
      </c>
      <c r="E9" s="13">
        <f>131.335+E8</f>
        <v>135.404</v>
      </c>
      <c r="F9" s="1">
        <v>401.99799999999999</v>
      </c>
      <c r="G9" s="6">
        <v>1</v>
      </c>
      <c r="H9" s="1">
        <v>45</v>
      </c>
      <c r="I9" s="1"/>
      <c r="J9" s="1">
        <v>192.27500000000001</v>
      </c>
      <c r="K9" s="1">
        <f t="shared" si="1"/>
        <v>-56.871000000000009</v>
      </c>
      <c r="L9" s="1"/>
      <c r="M9" s="1"/>
      <c r="N9" s="1">
        <v>50</v>
      </c>
      <c r="O9" s="1">
        <f t="shared" si="2"/>
        <v>27.0808</v>
      </c>
      <c r="P9" s="5"/>
      <c r="Q9" s="5">
        <f t="shared" ref="Q9:Q27" si="8">P9</f>
        <v>0</v>
      </c>
      <c r="R9" s="5">
        <f t="shared" ref="R9:R27" si="9">Q9-S9</f>
        <v>0</v>
      </c>
      <c r="S9" s="5"/>
      <c r="T9" s="5"/>
      <c r="U9" s="1"/>
      <c r="V9" s="1">
        <f t="shared" ref="V9:V27" si="10">(F9+N9+Q9)/O9</f>
        <v>16.69071814717438</v>
      </c>
      <c r="W9" s="1">
        <f t="shared" si="3"/>
        <v>16.69071814717438</v>
      </c>
      <c r="X9" s="1">
        <v>44.694400000000002</v>
      </c>
      <c r="Y9" s="1">
        <v>72.012199999999993</v>
      </c>
      <c r="Z9" s="1">
        <v>11.7996</v>
      </c>
      <c r="AA9" s="1">
        <v>55.165599999999998</v>
      </c>
      <c r="AB9" s="1">
        <v>23.319600000000001</v>
      </c>
      <c r="AC9" s="1"/>
      <c r="AD9" s="1">
        <f t="shared" si="4"/>
        <v>0</v>
      </c>
      <c r="AE9" s="1">
        <f t="shared" si="5"/>
        <v>0</v>
      </c>
      <c r="AF9" s="1">
        <f t="shared" si="6"/>
        <v>-45.786000000000001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30</v>
      </c>
      <c r="C10" s="1">
        <v>1503.51</v>
      </c>
      <c r="D10" s="1">
        <v>2659.625</v>
      </c>
      <c r="E10" s="1">
        <v>2399.0520000000001</v>
      </c>
      <c r="F10" s="1">
        <v>1688.0329999999999</v>
      </c>
      <c r="G10" s="6">
        <v>1</v>
      </c>
      <c r="H10" s="1">
        <v>60</v>
      </c>
      <c r="I10" s="1"/>
      <c r="J10" s="1">
        <v>2323.0079999999998</v>
      </c>
      <c r="K10" s="1">
        <f t="shared" si="1"/>
        <v>76.044000000000324</v>
      </c>
      <c r="L10" s="1"/>
      <c r="M10" s="1"/>
      <c r="N10" s="1">
        <v>1000</v>
      </c>
      <c r="O10" s="1">
        <f t="shared" si="2"/>
        <v>479.81040000000002</v>
      </c>
      <c r="P10" s="5">
        <f t="shared" ref="P10:P13" si="11">ROUND(13*O10-N10-F10,0)</f>
        <v>3550</v>
      </c>
      <c r="Q10" s="5">
        <f t="shared" si="8"/>
        <v>3550</v>
      </c>
      <c r="R10" s="5">
        <f t="shared" si="9"/>
        <v>1350</v>
      </c>
      <c r="S10" s="5">
        <v>2200</v>
      </c>
      <c r="T10" s="5"/>
      <c r="U10" s="1"/>
      <c r="V10" s="1">
        <f t="shared" si="10"/>
        <v>13.001037493143123</v>
      </c>
      <c r="W10" s="1">
        <f t="shared" si="3"/>
        <v>5.6022816512522446</v>
      </c>
      <c r="X10" s="1">
        <v>435.22059999999999</v>
      </c>
      <c r="Y10" s="1">
        <v>495.39280000000002</v>
      </c>
      <c r="Z10" s="1">
        <v>393.92880000000002</v>
      </c>
      <c r="AA10" s="1">
        <v>413.90940000000001</v>
      </c>
      <c r="AB10" s="1">
        <v>328.38740000000001</v>
      </c>
      <c r="AC10" s="1" t="s">
        <v>118</v>
      </c>
      <c r="AD10" s="1">
        <f t="shared" si="4"/>
        <v>1350</v>
      </c>
      <c r="AE10" s="1">
        <f t="shared" si="5"/>
        <v>2200</v>
      </c>
      <c r="AF10" s="1">
        <f t="shared" si="6"/>
        <v>959.12300000000141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39</v>
      </c>
      <c r="B11" s="1" t="s">
        <v>30</v>
      </c>
      <c r="C11" s="1">
        <v>153.03299999999999</v>
      </c>
      <c r="D11" s="1">
        <v>296.74099999999999</v>
      </c>
      <c r="E11" s="1">
        <v>186.36099999999999</v>
      </c>
      <c r="F11" s="1">
        <v>261.33</v>
      </c>
      <c r="G11" s="6">
        <v>1</v>
      </c>
      <c r="H11" s="1">
        <v>60</v>
      </c>
      <c r="I11" s="1"/>
      <c r="J11" s="1">
        <v>183</v>
      </c>
      <c r="K11" s="1">
        <f t="shared" si="1"/>
        <v>3.36099999999999</v>
      </c>
      <c r="L11" s="1"/>
      <c r="M11" s="1"/>
      <c r="N11" s="1">
        <v>200</v>
      </c>
      <c r="O11" s="1">
        <f t="shared" si="2"/>
        <v>37.272199999999998</v>
      </c>
      <c r="P11" s="5">
        <f t="shared" si="11"/>
        <v>23</v>
      </c>
      <c r="Q11" s="5">
        <f t="shared" si="8"/>
        <v>23</v>
      </c>
      <c r="R11" s="5">
        <f t="shared" si="9"/>
        <v>23</v>
      </c>
      <c r="S11" s="5"/>
      <c r="T11" s="5"/>
      <c r="U11" s="1"/>
      <c r="V11" s="1">
        <f t="shared" si="10"/>
        <v>12.994403335461818</v>
      </c>
      <c r="W11" s="1">
        <f t="shared" si="3"/>
        <v>12.377321435278841</v>
      </c>
      <c r="X11" s="1">
        <v>42.003399999999999</v>
      </c>
      <c r="Y11" s="1">
        <v>46.1128</v>
      </c>
      <c r="Z11" s="1">
        <v>38.868600000000001</v>
      </c>
      <c r="AA11" s="1">
        <v>17.006399999999999</v>
      </c>
      <c r="AB11" s="1">
        <v>35.212200000000003</v>
      </c>
      <c r="AC11" s="1"/>
      <c r="AD11" s="1">
        <f t="shared" si="4"/>
        <v>23</v>
      </c>
      <c r="AE11" s="1">
        <f t="shared" si="5"/>
        <v>0</v>
      </c>
      <c r="AF11" s="1">
        <f t="shared" si="6"/>
        <v>74.752999999999986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40</v>
      </c>
      <c r="B12" s="1" t="s">
        <v>30</v>
      </c>
      <c r="C12" s="1">
        <v>419.5</v>
      </c>
      <c r="D12" s="1">
        <v>343.95699999999999</v>
      </c>
      <c r="E12" s="1">
        <v>460.99700000000001</v>
      </c>
      <c r="F12" s="1">
        <v>287.39600000000002</v>
      </c>
      <c r="G12" s="6">
        <v>1</v>
      </c>
      <c r="H12" s="1">
        <v>60</v>
      </c>
      <c r="I12" s="1"/>
      <c r="J12" s="1">
        <v>443.88499999999999</v>
      </c>
      <c r="K12" s="1">
        <f t="shared" si="1"/>
        <v>17.112000000000023</v>
      </c>
      <c r="L12" s="1"/>
      <c r="M12" s="1"/>
      <c r="N12" s="1">
        <v>200</v>
      </c>
      <c r="O12" s="1">
        <f t="shared" si="2"/>
        <v>92.199399999999997</v>
      </c>
      <c r="P12" s="5">
        <f t="shared" si="11"/>
        <v>711</v>
      </c>
      <c r="Q12" s="5">
        <f t="shared" si="8"/>
        <v>711</v>
      </c>
      <c r="R12" s="5">
        <f t="shared" si="9"/>
        <v>311</v>
      </c>
      <c r="S12" s="5">
        <v>400</v>
      </c>
      <c r="T12" s="5"/>
      <c r="U12" s="1"/>
      <c r="V12" s="1">
        <f t="shared" si="10"/>
        <v>12.997872003505446</v>
      </c>
      <c r="W12" s="1">
        <f t="shared" si="3"/>
        <v>5.2863250736989613</v>
      </c>
      <c r="X12" s="1">
        <v>79.56219999999999</v>
      </c>
      <c r="Y12" s="1">
        <v>98.072199999999995</v>
      </c>
      <c r="Z12" s="1">
        <v>85.659199999999998</v>
      </c>
      <c r="AA12" s="1">
        <v>48.448999999999998</v>
      </c>
      <c r="AB12" s="1">
        <v>69.778599999999997</v>
      </c>
      <c r="AC12" s="1" t="s">
        <v>38</v>
      </c>
      <c r="AD12" s="1">
        <f t="shared" si="4"/>
        <v>311</v>
      </c>
      <c r="AE12" s="1">
        <f t="shared" si="5"/>
        <v>400</v>
      </c>
      <c r="AF12" s="1">
        <f t="shared" si="6"/>
        <v>184.59500000000003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41</v>
      </c>
      <c r="B13" s="1" t="s">
        <v>33</v>
      </c>
      <c r="C13" s="1">
        <v>1</v>
      </c>
      <c r="D13" s="1">
        <v>121</v>
      </c>
      <c r="E13" s="1">
        <v>101</v>
      </c>
      <c r="F13" s="1">
        <v>20</v>
      </c>
      <c r="G13" s="6">
        <v>0.25</v>
      </c>
      <c r="H13" s="1">
        <v>120</v>
      </c>
      <c r="I13" s="1"/>
      <c r="J13" s="1">
        <v>101</v>
      </c>
      <c r="K13" s="1">
        <f t="shared" si="1"/>
        <v>0</v>
      </c>
      <c r="L13" s="1"/>
      <c r="M13" s="1"/>
      <c r="N13" s="1">
        <v>70</v>
      </c>
      <c r="O13" s="1">
        <f t="shared" si="2"/>
        <v>20.2</v>
      </c>
      <c r="P13" s="5">
        <f t="shared" si="11"/>
        <v>173</v>
      </c>
      <c r="Q13" s="5">
        <f t="shared" si="8"/>
        <v>173</v>
      </c>
      <c r="R13" s="5">
        <f t="shared" si="9"/>
        <v>173</v>
      </c>
      <c r="S13" s="5"/>
      <c r="T13" s="5"/>
      <c r="U13" s="1"/>
      <c r="V13" s="1">
        <f t="shared" si="10"/>
        <v>13.01980198019802</v>
      </c>
      <c r="W13" s="1">
        <f t="shared" si="3"/>
        <v>4.4554455445544559</v>
      </c>
      <c r="X13" s="1">
        <v>12.2</v>
      </c>
      <c r="Y13" s="1">
        <v>14.8</v>
      </c>
      <c r="Z13" s="1">
        <v>10</v>
      </c>
      <c r="AA13" s="1">
        <v>12.2</v>
      </c>
      <c r="AB13" s="1">
        <v>4.2</v>
      </c>
      <c r="AC13" s="1"/>
      <c r="AD13" s="1">
        <f t="shared" si="4"/>
        <v>43.25</v>
      </c>
      <c r="AE13" s="1">
        <f t="shared" si="5"/>
        <v>0</v>
      </c>
      <c r="AF13" s="1">
        <f t="shared" si="6"/>
        <v>40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42</v>
      </c>
      <c r="B14" s="1" t="s">
        <v>30</v>
      </c>
      <c r="C14" s="1"/>
      <c r="D14" s="1"/>
      <c r="E14" s="1"/>
      <c r="F14" s="1"/>
      <c r="G14" s="6">
        <v>1</v>
      </c>
      <c r="H14" s="1">
        <v>60</v>
      </c>
      <c r="I14" s="1"/>
      <c r="J14" s="1"/>
      <c r="K14" s="1">
        <f t="shared" si="1"/>
        <v>0</v>
      </c>
      <c r="L14" s="1"/>
      <c r="M14" s="1"/>
      <c r="N14" s="1">
        <v>150</v>
      </c>
      <c r="O14" s="1">
        <f t="shared" si="2"/>
        <v>0</v>
      </c>
      <c r="P14" s="5"/>
      <c r="Q14" s="5">
        <f t="shared" si="8"/>
        <v>0</v>
      </c>
      <c r="R14" s="5">
        <f t="shared" si="9"/>
        <v>0</v>
      </c>
      <c r="S14" s="5"/>
      <c r="T14" s="5"/>
      <c r="U14" s="1"/>
      <c r="V14" s="1" t="e">
        <f t="shared" si="10"/>
        <v>#DIV/0!</v>
      </c>
      <c r="W14" s="1" t="e">
        <f t="shared" si="3"/>
        <v>#DIV/0!</v>
      </c>
      <c r="X14" s="1">
        <v>11.7744</v>
      </c>
      <c r="Y14" s="1">
        <v>0</v>
      </c>
      <c r="Z14" s="1">
        <v>0</v>
      </c>
      <c r="AA14" s="1">
        <v>0</v>
      </c>
      <c r="AB14" s="1">
        <v>0</v>
      </c>
      <c r="AC14" s="1" t="s">
        <v>43</v>
      </c>
      <c r="AD14" s="1">
        <f t="shared" si="4"/>
        <v>0</v>
      </c>
      <c r="AE14" s="1">
        <f t="shared" si="5"/>
        <v>0</v>
      </c>
      <c r="AF14" s="1">
        <f t="shared" si="6"/>
        <v>-150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44</v>
      </c>
      <c r="B15" s="1" t="s">
        <v>30</v>
      </c>
      <c r="C15" s="1">
        <v>3.3180000000000001</v>
      </c>
      <c r="D15" s="1">
        <v>100.1</v>
      </c>
      <c r="E15" s="1">
        <v>85.563999999999993</v>
      </c>
      <c r="F15" s="1"/>
      <c r="G15" s="6">
        <v>1</v>
      </c>
      <c r="H15" s="1">
        <v>60</v>
      </c>
      <c r="I15" s="1"/>
      <c r="J15" s="1">
        <v>94.5</v>
      </c>
      <c r="K15" s="1">
        <f t="shared" si="1"/>
        <v>-8.936000000000007</v>
      </c>
      <c r="L15" s="1"/>
      <c r="M15" s="1"/>
      <c r="N15" s="1">
        <v>350</v>
      </c>
      <c r="O15" s="1">
        <f t="shared" si="2"/>
        <v>17.1128</v>
      </c>
      <c r="P15" s="5"/>
      <c r="Q15" s="5">
        <f t="shared" si="8"/>
        <v>0</v>
      </c>
      <c r="R15" s="5">
        <f t="shared" si="9"/>
        <v>0</v>
      </c>
      <c r="S15" s="5"/>
      <c r="T15" s="5"/>
      <c r="U15" s="1"/>
      <c r="V15" s="1">
        <f t="shared" si="10"/>
        <v>20.452526763592164</v>
      </c>
      <c r="W15" s="1">
        <f t="shared" si="3"/>
        <v>20.452526763592164</v>
      </c>
      <c r="X15" s="1">
        <v>29.089600000000001</v>
      </c>
      <c r="Y15" s="1">
        <v>11.9018</v>
      </c>
      <c r="Z15" s="1">
        <v>12.964</v>
      </c>
      <c r="AA15" s="1">
        <v>15.7766</v>
      </c>
      <c r="AB15" s="1">
        <v>10.114599999999999</v>
      </c>
      <c r="AC15" s="1"/>
      <c r="AD15" s="1">
        <f t="shared" si="4"/>
        <v>0</v>
      </c>
      <c r="AE15" s="1">
        <f t="shared" si="5"/>
        <v>0</v>
      </c>
      <c r="AF15" s="1">
        <f t="shared" si="6"/>
        <v>-93.307999999999993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45</v>
      </c>
      <c r="B16" s="1" t="s">
        <v>30</v>
      </c>
      <c r="C16" s="1">
        <v>5.3609999999999998</v>
      </c>
      <c r="D16" s="1"/>
      <c r="E16" s="1">
        <v>1.988</v>
      </c>
      <c r="F16" s="1"/>
      <c r="G16" s="6">
        <v>1</v>
      </c>
      <c r="H16" s="1">
        <v>60</v>
      </c>
      <c r="I16" s="1"/>
      <c r="J16" s="1">
        <v>3.3</v>
      </c>
      <c r="K16" s="1">
        <f t="shared" si="1"/>
        <v>-1.3119999999999998</v>
      </c>
      <c r="L16" s="1"/>
      <c r="M16" s="1"/>
      <c r="N16" s="1">
        <v>100</v>
      </c>
      <c r="O16" s="1">
        <f t="shared" si="2"/>
        <v>0.39760000000000001</v>
      </c>
      <c r="P16" s="5"/>
      <c r="Q16" s="5">
        <f t="shared" si="8"/>
        <v>0</v>
      </c>
      <c r="R16" s="5">
        <f t="shared" si="9"/>
        <v>0</v>
      </c>
      <c r="S16" s="5"/>
      <c r="T16" s="5"/>
      <c r="U16" s="1"/>
      <c r="V16" s="1">
        <f t="shared" si="10"/>
        <v>251.50905432595573</v>
      </c>
      <c r="W16" s="1">
        <f t="shared" si="3"/>
        <v>251.50905432595573</v>
      </c>
      <c r="X16" s="1">
        <v>10.186199999999999</v>
      </c>
      <c r="Y16" s="1">
        <v>2.9106000000000001</v>
      </c>
      <c r="Z16" s="1">
        <v>0</v>
      </c>
      <c r="AA16" s="1">
        <v>8.7238000000000007</v>
      </c>
      <c r="AB16" s="1">
        <v>3.2067999999999999</v>
      </c>
      <c r="AC16" s="1"/>
      <c r="AD16" s="1">
        <f t="shared" si="4"/>
        <v>0</v>
      </c>
      <c r="AE16" s="1">
        <f t="shared" si="5"/>
        <v>0</v>
      </c>
      <c r="AF16" s="1">
        <f t="shared" si="6"/>
        <v>-94.036000000000001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46</v>
      </c>
      <c r="B17" s="1" t="s">
        <v>30</v>
      </c>
      <c r="C17" s="1">
        <v>15.113</v>
      </c>
      <c r="D17" s="1">
        <v>279.88299999999998</v>
      </c>
      <c r="E17" s="1">
        <v>175.70099999999999</v>
      </c>
      <c r="F17" s="1">
        <v>103.47199999999999</v>
      </c>
      <c r="G17" s="6">
        <v>1</v>
      </c>
      <c r="H17" s="1">
        <v>45</v>
      </c>
      <c r="I17" s="1"/>
      <c r="J17" s="1">
        <v>194.3</v>
      </c>
      <c r="K17" s="1">
        <f t="shared" si="1"/>
        <v>-18.599000000000018</v>
      </c>
      <c r="L17" s="1"/>
      <c r="M17" s="1"/>
      <c r="N17" s="1">
        <v>0</v>
      </c>
      <c r="O17" s="1">
        <f t="shared" si="2"/>
        <v>35.1402</v>
      </c>
      <c r="P17" s="5">
        <f>ROUND(12*O17-N17-F17,0)</f>
        <v>318</v>
      </c>
      <c r="Q17" s="5">
        <f t="shared" si="8"/>
        <v>318</v>
      </c>
      <c r="R17" s="5">
        <f t="shared" si="9"/>
        <v>138</v>
      </c>
      <c r="S17" s="5">
        <v>180</v>
      </c>
      <c r="T17" s="5"/>
      <c r="U17" s="1"/>
      <c r="V17" s="1">
        <f t="shared" si="10"/>
        <v>11.994012555420856</v>
      </c>
      <c r="W17" s="1">
        <f t="shared" si="3"/>
        <v>2.9445478397960168</v>
      </c>
      <c r="X17" s="1">
        <v>17.811599999999999</v>
      </c>
      <c r="Y17" s="1">
        <v>37.254800000000003</v>
      </c>
      <c r="Z17" s="1">
        <v>13.834</v>
      </c>
      <c r="AA17" s="1">
        <v>27.6586</v>
      </c>
      <c r="AB17" s="1">
        <v>14.343999999999999</v>
      </c>
      <c r="AC17" s="1"/>
      <c r="AD17" s="1">
        <f t="shared" si="4"/>
        <v>138</v>
      </c>
      <c r="AE17" s="1">
        <f t="shared" si="5"/>
        <v>180</v>
      </c>
      <c r="AF17" s="1">
        <f t="shared" si="6"/>
        <v>105.63099999999997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47</v>
      </c>
      <c r="B18" s="1" t="s">
        <v>33</v>
      </c>
      <c r="C18" s="1">
        <v>-1</v>
      </c>
      <c r="D18" s="1">
        <v>129</v>
      </c>
      <c r="E18" s="1">
        <v>68</v>
      </c>
      <c r="F18" s="1">
        <v>55</v>
      </c>
      <c r="G18" s="6">
        <v>0.25</v>
      </c>
      <c r="H18" s="1">
        <v>120</v>
      </c>
      <c r="I18" s="1"/>
      <c r="J18" s="1">
        <v>69</v>
      </c>
      <c r="K18" s="1">
        <f t="shared" si="1"/>
        <v>-1</v>
      </c>
      <c r="L18" s="1"/>
      <c r="M18" s="1"/>
      <c r="N18" s="1">
        <v>0</v>
      </c>
      <c r="O18" s="1">
        <f t="shared" si="2"/>
        <v>13.6</v>
      </c>
      <c r="P18" s="5">
        <f t="shared" ref="P18:P21" si="12">ROUND(13*O18-N18-F18,0)</f>
        <v>122</v>
      </c>
      <c r="Q18" s="5">
        <f t="shared" si="8"/>
        <v>122</v>
      </c>
      <c r="R18" s="5">
        <f t="shared" si="9"/>
        <v>122</v>
      </c>
      <c r="S18" s="5"/>
      <c r="T18" s="5"/>
      <c r="U18" s="1"/>
      <c r="V18" s="1">
        <f t="shared" si="10"/>
        <v>13.014705882352942</v>
      </c>
      <c r="W18" s="1">
        <f t="shared" si="3"/>
        <v>4.0441176470588234</v>
      </c>
      <c r="X18" s="1">
        <v>5.4</v>
      </c>
      <c r="Y18" s="1">
        <v>11.6</v>
      </c>
      <c r="Z18" s="1">
        <v>6.8</v>
      </c>
      <c r="AA18" s="1">
        <v>5.6</v>
      </c>
      <c r="AB18" s="1">
        <v>8.6</v>
      </c>
      <c r="AC18" s="1"/>
      <c r="AD18" s="1">
        <f t="shared" si="4"/>
        <v>30.5</v>
      </c>
      <c r="AE18" s="1">
        <f t="shared" si="5"/>
        <v>0</v>
      </c>
      <c r="AF18" s="1">
        <f t="shared" si="6"/>
        <v>27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48</v>
      </c>
      <c r="B19" s="1" t="s">
        <v>30</v>
      </c>
      <c r="C19" s="1">
        <v>4.6950000000000003</v>
      </c>
      <c r="D19" s="1">
        <v>505.55099999999999</v>
      </c>
      <c r="E19" s="1">
        <v>193.08</v>
      </c>
      <c r="F19" s="1">
        <v>311.77100000000002</v>
      </c>
      <c r="G19" s="6">
        <v>1</v>
      </c>
      <c r="H19" s="1">
        <v>45</v>
      </c>
      <c r="I19" s="1"/>
      <c r="J19" s="1">
        <v>201.5</v>
      </c>
      <c r="K19" s="1">
        <f t="shared" si="1"/>
        <v>-8.4199999999999875</v>
      </c>
      <c r="L19" s="1"/>
      <c r="M19" s="1"/>
      <c r="N19" s="1">
        <v>50</v>
      </c>
      <c r="O19" s="1">
        <f t="shared" si="2"/>
        <v>38.616</v>
      </c>
      <c r="P19" s="5">
        <f t="shared" si="12"/>
        <v>140</v>
      </c>
      <c r="Q19" s="5">
        <f t="shared" si="8"/>
        <v>140</v>
      </c>
      <c r="R19" s="5">
        <f t="shared" si="9"/>
        <v>140</v>
      </c>
      <c r="S19" s="5"/>
      <c r="T19" s="5"/>
      <c r="U19" s="1"/>
      <c r="V19" s="1">
        <f t="shared" si="10"/>
        <v>12.993862647607211</v>
      </c>
      <c r="W19" s="1">
        <f t="shared" si="3"/>
        <v>9.368422415579035</v>
      </c>
      <c r="X19" s="1">
        <v>29.517199999999999</v>
      </c>
      <c r="Y19" s="1">
        <v>43.061799999999998</v>
      </c>
      <c r="Z19" s="1">
        <v>17.308</v>
      </c>
      <c r="AA19" s="1">
        <v>35.639200000000002</v>
      </c>
      <c r="AB19" s="1">
        <v>16.2744</v>
      </c>
      <c r="AC19" s="1"/>
      <c r="AD19" s="1">
        <f t="shared" si="4"/>
        <v>140</v>
      </c>
      <c r="AE19" s="1">
        <f t="shared" si="5"/>
        <v>0</v>
      </c>
      <c r="AF19" s="1">
        <f t="shared" si="6"/>
        <v>77.468999999999994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49</v>
      </c>
      <c r="B20" s="1" t="s">
        <v>33</v>
      </c>
      <c r="C20" s="1">
        <v>11</v>
      </c>
      <c r="D20" s="1">
        <v>300</v>
      </c>
      <c r="E20" s="1">
        <v>152</v>
      </c>
      <c r="F20" s="1">
        <v>157</v>
      </c>
      <c r="G20" s="6">
        <v>0.12</v>
      </c>
      <c r="H20" s="1">
        <v>120</v>
      </c>
      <c r="I20" s="1"/>
      <c r="J20" s="1">
        <v>172</v>
      </c>
      <c r="K20" s="1">
        <f t="shared" si="1"/>
        <v>-20</v>
      </c>
      <c r="L20" s="1"/>
      <c r="M20" s="1"/>
      <c r="N20" s="1">
        <v>200</v>
      </c>
      <c r="O20" s="1">
        <f t="shared" si="2"/>
        <v>30.4</v>
      </c>
      <c r="P20" s="5">
        <f t="shared" si="12"/>
        <v>38</v>
      </c>
      <c r="Q20" s="5">
        <v>100</v>
      </c>
      <c r="R20" s="5">
        <f t="shared" si="9"/>
        <v>50</v>
      </c>
      <c r="S20" s="5">
        <v>50</v>
      </c>
      <c r="T20" s="5">
        <v>100</v>
      </c>
      <c r="U20" s="1"/>
      <c r="V20" s="1">
        <f t="shared" si="10"/>
        <v>15.032894736842106</v>
      </c>
      <c r="W20" s="1">
        <f t="shared" si="3"/>
        <v>11.743421052631579</v>
      </c>
      <c r="X20" s="1">
        <v>36.799999999999997</v>
      </c>
      <c r="Y20" s="1">
        <v>33.4</v>
      </c>
      <c r="Z20" s="1">
        <v>24</v>
      </c>
      <c r="AA20" s="1">
        <v>29.8</v>
      </c>
      <c r="AB20" s="1">
        <v>16.600000000000001</v>
      </c>
      <c r="AC20" s="1"/>
      <c r="AD20" s="1">
        <f t="shared" si="4"/>
        <v>6</v>
      </c>
      <c r="AE20" s="1">
        <f t="shared" si="5"/>
        <v>6</v>
      </c>
      <c r="AF20" s="1">
        <f t="shared" si="6"/>
        <v>61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50</v>
      </c>
      <c r="B21" s="1" t="s">
        <v>33</v>
      </c>
      <c r="C21" s="1">
        <v>-1</v>
      </c>
      <c r="D21" s="1">
        <v>115</v>
      </c>
      <c r="E21" s="1">
        <v>84</v>
      </c>
      <c r="F21" s="1">
        <v>30</v>
      </c>
      <c r="G21" s="6">
        <v>0.25</v>
      </c>
      <c r="H21" s="1">
        <v>120</v>
      </c>
      <c r="I21" s="1"/>
      <c r="J21" s="1">
        <v>95</v>
      </c>
      <c r="K21" s="1">
        <f t="shared" si="1"/>
        <v>-11</v>
      </c>
      <c r="L21" s="1"/>
      <c r="M21" s="1"/>
      <c r="N21" s="1">
        <v>120</v>
      </c>
      <c r="O21" s="1">
        <f t="shared" si="2"/>
        <v>16.8</v>
      </c>
      <c r="P21" s="5">
        <f t="shared" si="12"/>
        <v>68</v>
      </c>
      <c r="Q21" s="5">
        <v>90</v>
      </c>
      <c r="R21" s="5">
        <f t="shared" si="9"/>
        <v>90</v>
      </c>
      <c r="S21" s="5"/>
      <c r="T21" s="5">
        <v>90</v>
      </c>
      <c r="U21" s="1"/>
      <c r="V21" s="1">
        <f t="shared" si="10"/>
        <v>14.285714285714285</v>
      </c>
      <c r="W21" s="1">
        <f t="shared" si="3"/>
        <v>8.9285714285714288</v>
      </c>
      <c r="X21" s="1">
        <v>15.2</v>
      </c>
      <c r="Y21" s="1">
        <v>14.6</v>
      </c>
      <c r="Z21" s="1">
        <v>9.4</v>
      </c>
      <c r="AA21" s="1">
        <v>12</v>
      </c>
      <c r="AB21" s="1">
        <v>9.4</v>
      </c>
      <c r="AC21" s="1"/>
      <c r="AD21" s="1">
        <f t="shared" si="4"/>
        <v>22.5</v>
      </c>
      <c r="AE21" s="1">
        <f t="shared" si="5"/>
        <v>0</v>
      </c>
      <c r="AF21" s="1">
        <f t="shared" si="6"/>
        <v>34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51</v>
      </c>
      <c r="B22" s="1" t="s">
        <v>33</v>
      </c>
      <c r="C22" s="1">
        <v>24</v>
      </c>
      <c r="D22" s="1">
        <v>61</v>
      </c>
      <c r="E22" s="1">
        <v>47</v>
      </c>
      <c r="F22" s="1">
        <v>32</v>
      </c>
      <c r="G22" s="6">
        <v>0.4</v>
      </c>
      <c r="H22" s="1">
        <v>45</v>
      </c>
      <c r="I22" s="1"/>
      <c r="J22" s="1">
        <v>87</v>
      </c>
      <c r="K22" s="1">
        <f t="shared" si="1"/>
        <v>-40</v>
      </c>
      <c r="L22" s="1"/>
      <c r="M22" s="1"/>
      <c r="N22" s="1">
        <v>100</v>
      </c>
      <c r="O22" s="1">
        <f t="shared" si="2"/>
        <v>9.4</v>
      </c>
      <c r="P22" s="5"/>
      <c r="Q22" s="5">
        <v>40</v>
      </c>
      <c r="R22" s="5">
        <f t="shared" si="9"/>
        <v>40</v>
      </c>
      <c r="S22" s="5"/>
      <c r="T22" s="5">
        <v>100</v>
      </c>
      <c r="U22" s="1"/>
      <c r="V22" s="1">
        <f t="shared" si="10"/>
        <v>18.297872340425531</v>
      </c>
      <c r="W22" s="1">
        <f t="shared" si="3"/>
        <v>14.042553191489361</v>
      </c>
      <c r="X22" s="1">
        <v>11.2</v>
      </c>
      <c r="Y22" s="1">
        <v>8.6</v>
      </c>
      <c r="Z22" s="1">
        <v>10.4</v>
      </c>
      <c r="AA22" s="1">
        <v>7.8</v>
      </c>
      <c r="AB22" s="1">
        <v>6.6</v>
      </c>
      <c r="AC22" s="1"/>
      <c r="AD22" s="1">
        <f t="shared" si="4"/>
        <v>16</v>
      </c>
      <c r="AE22" s="1">
        <f t="shared" si="5"/>
        <v>0</v>
      </c>
      <c r="AF22" s="1">
        <f t="shared" si="6"/>
        <v>9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52</v>
      </c>
      <c r="B23" s="1" t="s">
        <v>30</v>
      </c>
      <c r="C23" s="1">
        <v>131.86000000000001</v>
      </c>
      <c r="D23" s="1">
        <v>10.935</v>
      </c>
      <c r="E23" s="1">
        <v>132.548</v>
      </c>
      <c r="F23" s="1">
        <v>10.247</v>
      </c>
      <c r="G23" s="6">
        <v>1</v>
      </c>
      <c r="H23" s="1">
        <v>45</v>
      </c>
      <c r="I23" s="1"/>
      <c r="J23" s="1">
        <v>128.18600000000001</v>
      </c>
      <c r="K23" s="1">
        <f t="shared" si="1"/>
        <v>4.3619999999999948</v>
      </c>
      <c r="L23" s="1"/>
      <c r="M23" s="1"/>
      <c r="N23" s="1">
        <v>70</v>
      </c>
      <c r="O23" s="1">
        <f t="shared" si="2"/>
        <v>26.509599999999999</v>
      </c>
      <c r="P23" s="5">
        <f>ROUND(12*O23-N23-F23,0)</f>
        <v>238</v>
      </c>
      <c r="Q23" s="5">
        <f t="shared" si="8"/>
        <v>238</v>
      </c>
      <c r="R23" s="5">
        <f t="shared" si="9"/>
        <v>108</v>
      </c>
      <c r="S23" s="5">
        <v>130</v>
      </c>
      <c r="T23" s="5"/>
      <c r="U23" s="1"/>
      <c r="V23" s="1">
        <f t="shared" si="10"/>
        <v>12.004971783806623</v>
      </c>
      <c r="W23" s="1">
        <f t="shared" si="3"/>
        <v>3.0270920723058818</v>
      </c>
      <c r="X23" s="1">
        <v>13.839399999999999</v>
      </c>
      <c r="Y23" s="1">
        <v>2.0529999999999999</v>
      </c>
      <c r="Z23" s="1">
        <v>17.363199999999999</v>
      </c>
      <c r="AA23" s="1">
        <v>7.0703999999999994</v>
      </c>
      <c r="AB23" s="1">
        <v>9.3475999999999999</v>
      </c>
      <c r="AC23" s="1"/>
      <c r="AD23" s="1">
        <f t="shared" si="4"/>
        <v>108</v>
      </c>
      <c r="AE23" s="1">
        <f t="shared" si="5"/>
        <v>130</v>
      </c>
      <c r="AF23" s="1">
        <f t="shared" si="6"/>
        <v>79.396999999999991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53</v>
      </c>
      <c r="B24" s="1" t="s">
        <v>30</v>
      </c>
      <c r="C24" s="1">
        <v>1.829</v>
      </c>
      <c r="D24" s="1">
        <v>1073.971</v>
      </c>
      <c r="E24" s="1">
        <v>470.678</v>
      </c>
      <c r="F24" s="1">
        <v>602.56600000000003</v>
      </c>
      <c r="G24" s="6">
        <v>1</v>
      </c>
      <c r="H24" s="1">
        <v>60</v>
      </c>
      <c r="I24" s="1"/>
      <c r="J24" s="1">
        <v>476.53500000000003</v>
      </c>
      <c r="K24" s="1">
        <f t="shared" si="1"/>
        <v>-5.8570000000000277</v>
      </c>
      <c r="L24" s="1"/>
      <c r="M24" s="1"/>
      <c r="N24" s="1">
        <v>500</v>
      </c>
      <c r="O24" s="1">
        <f t="shared" si="2"/>
        <v>94.135599999999997</v>
      </c>
      <c r="P24" s="5">
        <f t="shared" ref="P24:P25" si="13">ROUND(13*O24-N24-F24,0)</f>
        <v>121</v>
      </c>
      <c r="Q24" s="5">
        <v>450</v>
      </c>
      <c r="R24" s="5">
        <f t="shared" si="9"/>
        <v>200</v>
      </c>
      <c r="S24" s="5">
        <v>250</v>
      </c>
      <c r="T24" s="5">
        <v>500</v>
      </c>
      <c r="U24" s="1"/>
      <c r="V24" s="1">
        <f t="shared" si="10"/>
        <v>16.492867735479457</v>
      </c>
      <c r="W24" s="1">
        <f t="shared" si="3"/>
        <v>11.712529584981665</v>
      </c>
      <c r="X24" s="1">
        <v>99.989000000000004</v>
      </c>
      <c r="Y24" s="1">
        <v>129.2714</v>
      </c>
      <c r="Z24" s="1">
        <v>104.9752</v>
      </c>
      <c r="AA24" s="1">
        <v>52.529400000000003</v>
      </c>
      <c r="AB24" s="1">
        <v>81.177199999999999</v>
      </c>
      <c r="AC24" s="1"/>
      <c r="AD24" s="1">
        <f t="shared" si="4"/>
        <v>200</v>
      </c>
      <c r="AE24" s="1">
        <f t="shared" si="5"/>
        <v>250</v>
      </c>
      <c r="AF24" s="1">
        <f t="shared" si="6"/>
        <v>188.46800000000007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54</v>
      </c>
      <c r="B25" s="1" t="s">
        <v>33</v>
      </c>
      <c r="C25" s="1"/>
      <c r="D25" s="1">
        <v>74</v>
      </c>
      <c r="E25" s="1">
        <v>69</v>
      </c>
      <c r="F25" s="1">
        <v>5</v>
      </c>
      <c r="G25" s="6">
        <v>0.22</v>
      </c>
      <c r="H25" s="1">
        <v>120</v>
      </c>
      <c r="I25" s="1"/>
      <c r="J25" s="1">
        <v>78</v>
      </c>
      <c r="K25" s="1">
        <f t="shared" si="1"/>
        <v>-9</v>
      </c>
      <c r="L25" s="1"/>
      <c r="M25" s="1"/>
      <c r="N25" s="1">
        <v>80</v>
      </c>
      <c r="O25" s="1">
        <f t="shared" si="2"/>
        <v>13.8</v>
      </c>
      <c r="P25" s="5">
        <f t="shared" si="13"/>
        <v>94</v>
      </c>
      <c r="Q25" s="5">
        <v>120</v>
      </c>
      <c r="R25" s="5">
        <f t="shared" si="9"/>
        <v>50</v>
      </c>
      <c r="S25" s="5">
        <v>70</v>
      </c>
      <c r="T25" s="5">
        <v>120</v>
      </c>
      <c r="U25" s="1"/>
      <c r="V25" s="1">
        <f t="shared" si="10"/>
        <v>14.855072463768115</v>
      </c>
      <c r="W25" s="1">
        <f t="shared" si="3"/>
        <v>6.1594202898550723</v>
      </c>
      <c r="X25" s="1">
        <v>0</v>
      </c>
      <c r="Y25" s="1">
        <v>4</v>
      </c>
      <c r="Z25" s="1">
        <v>0</v>
      </c>
      <c r="AA25" s="1">
        <v>0</v>
      </c>
      <c r="AB25" s="1">
        <v>0</v>
      </c>
      <c r="AC25" s="1" t="s">
        <v>43</v>
      </c>
      <c r="AD25" s="1">
        <f t="shared" si="4"/>
        <v>11</v>
      </c>
      <c r="AE25" s="1">
        <f t="shared" si="5"/>
        <v>15.4</v>
      </c>
      <c r="AF25" s="1">
        <f t="shared" si="6"/>
        <v>28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33</v>
      </c>
      <c r="C26" s="1"/>
      <c r="D26" s="1">
        <v>391</v>
      </c>
      <c r="E26" s="1">
        <v>37</v>
      </c>
      <c r="F26" s="1">
        <v>354</v>
      </c>
      <c r="G26" s="6">
        <v>0.4</v>
      </c>
      <c r="H26" s="1">
        <v>60</v>
      </c>
      <c r="I26" s="1"/>
      <c r="J26" s="1">
        <v>37</v>
      </c>
      <c r="K26" s="1">
        <f t="shared" si="1"/>
        <v>0</v>
      </c>
      <c r="L26" s="1"/>
      <c r="M26" s="1"/>
      <c r="N26" s="1">
        <v>100</v>
      </c>
      <c r="O26" s="1">
        <f t="shared" si="2"/>
        <v>7.4</v>
      </c>
      <c r="P26" s="5"/>
      <c r="Q26" s="5">
        <f t="shared" si="8"/>
        <v>0</v>
      </c>
      <c r="R26" s="5">
        <f t="shared" si="9"/>
        <v>0</v>
      </c>
      <c r="S26" s="5"/>
      <c r="T26" s="5"/>
      <c r="U26" s="1"/>
      <c r="V26" s="1">
        <f t="shared" si="10"/>
        <v>61.351351351351347</v>
      </c>
      <c r="W26" s="1">
        <f t="shared" si="3"/>
        <v>61.351351351351347</v>
      </c>
      <c r="X26" s="1">
        <v>7.6926000000000014</v>
      </c>
      <c r="Y26" s="1">
        <v>26.742799999999999</v>
      </c>
      <c r="Z26" s="1">
        <v>0</v>
      </c>
      <c r="AA26" s="1">
        <v>0</v>
      </c>
      <c r="AB26" s="1">
        <v>0</v>
      </c>
      <c r="AC26" s="1" t="s">
        <v>56</v>
      </c>
      <c r="AD26" s="1">
        <f t="shared" si="4"/>
        <v>0</v>
      </c>
      <c r="AE26" s="1">
        <f t="shared" si="5"/>
        <v>0</v>
      </c>
      <c r="AF26" s="1">
        <f t="shared" si="6"/>
        <v>-343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57</v>
      </c>
      <c r="B27" s="1" t="s">
        <v>30</v>
      </c>
      <c r="C27" s="1">
        <v>90.813999999999993</v>
      </c>
      <c r="D27" s="1">
        <v>721.23</v>
      </c>
      <c r="E27" s="1">
        <v>278.524</v>
      </c>
      <c r="F27" s="1">
        <v>531.63499999999999</v>
      </c>
      <c r="G27" s="6">
        <v>1</v>
      </c>
      <c r="H27" s="1">
        <v>60</v>
      </c>
      <c r="I27" s="1"/>
      <c r="J27" s="1">
        <v>248.6</v>
      </c>
      <c r="K27" s="1">
        <f t="shared" si="1"/>
        <v>29.924000000000007</v>
      </c>
      <c r="L27" s="1"/>
      <c r="M27" s="1"/>
      <c r="N27" s="1">
        <v>100</v>
      </c>
      <c r="O27" s="1">
        <f t="shared" si="2"/>
        <v>55.704799999999999</v>
      </c>
      <c r="P27" s="5">
        <f>ROUND(13*O27-N27-F27,0)</f>
        <v>93</v>
      </c>
      <c r="Q27" s="5">
        <f t="shared" si="8"/>
        <v>93</v>
      </c>
      <c r="R27" s="5">
        <f t="shared" si="9"/>
        <v>93</v>
      </c>
      <c r="S27" s="5"/>
      <c r="T27" s="5"/>
      <c r="U27" s="1"/>
      <c r="V27" s="1">
        <f t="shared" si="10"/>
        <v>13.008484008559407</v>
      </c>
      <c r="W27" s="1">
        <f t="shared" si="3"/>
        <v>11.338968993695337</v>
      </c>
      <c r="X27" s="1">
        <v>64.845200000000006</v>
      </c>
      <c r="Y27" s="1">
        <v>87.007199999999997</v>
      </c>
      <c r="Z27" s="1">
        <v>0</v>
      </c>
      <c r="AA27" s="1">
        <v>0</v>
      </c>
      <c r="AB27" s="1">
        <v>0</v>
      </c>
      <c r="AC27" s="1" t="s">
        <v>43</v>
      </c>
      <c r="AD27" s="1">
        <f t="shared" si="4"/>
        <v>93</v>
      </c>
      <c r="AE27" s="1">
        <f t="shared" si="5"/>
        <v>0</v>
      </c>
      <c r="AF27" s="1">
        <f t="shared" si="6"/>
        <v>110.93700000000001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0" t="s">
        <v>58</v>
      </c>
      <c r="B28" s="10" t="s">
        <v>30</v>
      </c>
      <c r="C28" s="10">
        <v>3.6469999999999998</v>
      </c>
      <c r="D28" s="10">
        <v>56.188000000000002</v>
      </c>
      <c r="E28" s="13">
        <f>1.336+E81</f>
        <v>8.0549999999999997</v>
      </c>
      <c r="F28" s="13">
        <f>27.664+F81</f>
        <v>50.856000000000002</v>
      </c>
      <c r="G28" s="11">
        <v>0</v>
      </c>
      <c r="H28" s="10">
        <v>60</v>
      </c>
      <c r="I28" s="10"/>
      <c r="J28" s="10">
        <v>2.6</v>
      </c>
      <c r="K28" s="10">
        <f t="shared" si="1"/>
        <v>5.4550000000000001</v>
      </c>
      <c r="L28" s="10"/>
      <c r="M28" s="10"/>
      <c r="N28" s="10"/>
      <c r="O28" s="10">
        <f t="shared" si="2"/>
        <v>1.611</v>
      </c>
      <c r="P28" s="12"/>
      <c r="Q28" s="12"/>
      <c r="R28" s="12"/>
      <c r="S28" s="12"/>
      <c r="T28" s="12"/>
      <c r="U28" s="10"/>
      <c r="V28" s="10">
        <f t="shared" si="7"/>
        <v>31.567970204841714</v>
      </c>
      <c r="W28" s="10">
        <f t="shared" si="3"/>
        <v>31.567970204841714</v>
      </c>
      <c r="X28" s="10">
        <v>2.9815999999999998</v>
      </c>
      <c r="Y28" s="10">
        <v>7.4548000000000014</v>
      </c>
      <c r="Z28" s="10">
        <v>3.3936000000000002</v>
      </c>
      <c r="AA28" s="10">
        <v>1.5134000000000001</v>
      </c>
      <c r="AB28" s="10">
        <v>4.5022000000000002</v>
      </c>
      <c r="AC28" s="10" t="s">
        <v>59</v>
      </c>
      <c r="AD28" s="10">
        <f t="shared" si="4"/>
        <v>0</v>
      </c>
      <c r="AE28" s="10">
        <f t="shared" si="5"/>
        <v>0</v>
      </c>
      <c r="AF28" s="1">
        <f t="shared" si="6"/>
        <v>-26.691000000000003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60</v>
      </c>
      <c r="B29" s="1" t="s">
        <v>33</v>
      </c>
      <c r="C29" s="1">
        <v>299</v>
      </c>
      <c r="D29" s="1">
        <v>28</v>
      </c>
      <c r="E29" s="1">
        <v>68</v>
      </c>
      <c r="F29" s="1">
        <v>257</v>
      </c>
      <c r="G29" s="6">
        <v>0.4</v>
      </c>
      <c r="H29" s="1">
        <v>45</v>
      </c>
      <c r="I29" s="1"/>
      <c r="J29" s="1">
        <v>72</v>
      </c>
      <c r="K29" s="1">
        <f t="shared" ref="K29:K55" si="14">E29-J29</f>
        <v>-4</v>
      </c>
      <c r="L29" s="1"/>
      <c r="M29" s="1"/>
      <c r="N29" s="1">
        <v>0</v>
      </c>
      <c r="O29" s="1">
        <f t="shared" si="2"/>
        <v>13.6</v>
      </c>
      <c r="P29" s="5"/>
      <c r="Q29" s="5">
        <f t="shared" ref="Q29:Q46" si="15">P29</f>
        <v>0</v>
      </c>
      <c r="R29" s="5">
        <f t="shared" ref="R29:R46" si="16">Q29-S29</f>
        <v>0</v>
      </c>
      <c r="S29" s="5"/>
      <c r="T29" s="5"/>
      <c r="U29" s="1"/>
      <c r="V29" s="1">
        <f t="shared" ref="V29:V46" si="17">(F29+N29+Q29)/O29</f>
        <v>18.897058823529413</v>
      </c>
      <c r="W29" s="1">
        <f t="shared" si="3"/>
        <v>18.897058823529413</v>
      </c>
      <c r="X29" s="1">
        <v>13.6</v>
      </c>
      <c r="Y29" s="1">
        <v>4.8</v>
      </c>
      <c r="Z29" s="1">
        <v>26</v>
      </c>
      <c r="AA29" s="1">
        <v>10</v>
      </c>
      <c r="AB29" s="1">
        <v>12.6</v>
      </c>
      <c r="AC29" s="1"/>
      <c r="AD29" s="1">
        <f t="shared" si="4"/>
        <v>0</v>
      </c>
      <c r="AE29" s="1">
        <f t="shared" si="5"/>
        <v>0</v>
      </c>
      <c r="AF29" s="1">
        <f t="shared" si="6"/>
        <v>-53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61</v>
      </c>
      <c r="B30" s="1" t="s">
        <v>30</v>
      </c>
      <c r="C30" s="1">
        <v>451.08499999999998</v>
      </c>
      <c r="D30" s="1">
        <v>1014.285</v>
      </c>
      <c r="E30" s="13">
        <f>246.194+E84</f>
        <v>691.36900000000003</v>
      </c>
      <c r="F30" s="13">
        <f>692.575+F84</f>
        <v>963.65300000000002</v>
      </c>
      <c r="G30" s="6">
        <v>1</v>
      </c>
      <c r="H30" s="1">
        <v>45</v>
      </c>
      <c r="I30" s="1"/>
      <c r="J30" s="1">
        <v>239</v>
      </c>
      <c r="K30" s="1">
        <f t="shared" si="14"/>
        <v>452.36900000000003</v>
      </c>
      <c r="L30" s="1"/>
      <c r="M30" s="1"/>
      <c r="N30" s="1">
        <v>200</v>
      </c>
      <c r="O30" s="1">
        <f t="shared" si="2"/>
        <v>138.27379999999999</v>
      </c>
      <c r="P30" s="5">
        <f>ROUND(13*O30-N30-F30,0)</f>
        <v>634</v>
      </c>
      <c r="Q30" s="5">
        <v>750</v>
      </c>
      <c r="R30" s="5">
        <f t="shared" si="16"/>
        <v>300</v>
      </c>
      <c r="S30" s="5">
        <v>450</v>
      </c>
      <c r="T30" s="5">
        <v>750</v>
      </c>
      <c r="U30" s="1"/>
      <c r="V30" s="1">
        <f t="shared" si="17"/>
        <v>13.839592171474278</v>
      </c>
      <c r="W30" s="1">
        <f t="shared" si="3"/>
        <v>8.4155711349510902</v>
      </c>
      <c r="X30" s="1">
        <v>118.66840000000001</v>
      </c>
      <c r="Y30" s="1">
        <v>152.53280000000001</v>
      </c>
      <c r="Z30" s="1">
        <v>124.42659999999999</v>
      </c>
      <c r="AA30" s="1">
        <v>90.866799999999998</v>
      </c>
      <c r="AB30" s="1">
        <v>92.020399999999995</v>
      </c>
      <c r="AC30" s="1"/>
      <c r="AD30" s="1">
        <f t="shared" si="4"/>
        <v>300</v>
      </c>
      <c r="AE30" s="1">
        <f t="shared" si="5"/>
        <v>450</v>
      </c>
      <c r="AF30" s="1">
        <f t="shared" si="6"/>
        <v>276.45399999999995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62</v>
      </c>
      <c r="B31" s="1" t="s">
        <v>30</v>
      </c>
      <c r="C31" s="1">
        <v>259.03699999999998</v>
      </c>
      <c r="D31" s="1">
        <v>2.3889999999999998</v>
      </c>
      <c r="E31" s="1">
        <v>247.71199999999999</v>
      </c>
      <c r="F31" s="1"/>
      <c r="G31" s="6">
        <v>1</v>
      </c>
      <c r="H31" s="1">
        <v>45</v>
      </c>
      <c r="I31" s="1"/>
      <c r="J31" s="1">
        <v>348.7</v>
      </c>
      <c r="K31" s="1">
        <f t="shared" si="14"/>
        <v>-100.988</v>
      </c>
      <c r="L31" s="1"/>
      <c r="M31" s="1"/>
      <c r="N31" s="1">
        <v>950</v>
      </c>
      <c r="O31" s="1">
        <f t="shared" si="2"/>
        <v>49.542400000000001</v>
      </c>
      <c r="P31" s="5"/>
      <c r="Q31" s="5">
        <f t="shared" si="15"/>
        <v>0</v>
      </c>
      <c r="R31" s="5">
        <f t="shared" si="16"/>
        <v>0</v>
      </c>
      <c r="S31" s="5"/>
      <c r="T31" s="5"/>
      <c r="U31" s="1"/>
      <c r="V31" s="1">
        <f t="shared" si="17"/>
        <v>19.175494122206434</v>
      </c>
      <c r="W31" s="1">
        <f t="shared" si="3"/>
        <v>19.175494122206434</v>
      </c>
      <c r="X31" s="1">
        <v>79.522599999999997</v>
      </c>
      <c r="Y31" s="1">
        <v>24.248200000000001</v>
      </c>
      <c r="Z31" s="1">
        <v>39.141599999999997</v>
      </c>
      <c r="AA31" s="1">
        <v>14.528</v>
      </c>
      <c r="AB31" s="1">
        <v>16.9192</v>
      </c>
      <c r="AC31" s="1"/>
      <c r="AD31" s="1">
        <f t="shared" si="4"/>
        <v>0</v>
      </c>
      <c r="AE31" s="1">
        <f t="shared" si="5"/>
        <v>0</v>
      </c>
      <c r="AF31" s="1">
        <f t="shared" si="6"/>
        <v>-206.86400000000003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63</v>
      </c>
      <c r="B32" s="1" t="s">
        <v>33</v>
      </c>
      <c r="C32" s="1">
        <v>1</v>
      </c>
      <c r="D32" s="1">
        <v>300</v>
      </c>
      <c r="E32" s="1">
        <v>109</v>
      </c>
      <c r="F32" s="1">
        <v>191</v>
      </c>
      <c r="G32" s="6">
        <v>0.36</v>
      </c>
      <c r="H32" s="1">
        <v>45</v>
      </c>
      <c r="I32" s="1"/>
      <c r="J32" s="1">
        <v>135</v>
      </c>
      <c r="K32" s="1">
        <f t="shared" si="14"/>
        <v>-26</v>
      </c>
      <c r="L32" s="1"/>
      <c r="M32" s="1"/>
      <c r="N32" s="1">
        <v>0</v>
      </c>
      <c r="O32" s="1">
        <f t="shared" si="2"/>
        <v>21.8</v>
      </c>
      <c r="P32" s="5">
        <f t="shared" ref="P32:P34" si="18">ROUND(13*O32-N32-F32,0)</f>
        <v>92</v>
      </c>
      <c r="Q32" s="5">
        <f t="shared" si="15"/>
        <v>92</v>
      </c>
      <c r="R32" s="5">
        <f t="shared" si="16"/>
        <v>42</v>
      </c>
      <c r="S32" s="5">
        <v>50</v>
      </c>
      <c r="T32" s="5"/>
      <c r="U32" s="1"/>
      <c r="V32" s="1">
        <f t="shared" si="17"/>
        <v>12.981651376146788</v>
      </c>
      <c r="W32" s="1">
        <f t="shared" si="3"/>
        <v>8.761467889908257</v>
      </c>
      <c r="X32" s="1">
        <v>17</v>
      </c>
      <c r="Y32" s="1">
        <v>33.6</v>
      </c>
      <c r="Z32" s="1">
        <v>18.8</v>
      </c>
      <c r="AA32" s="1">
        <v>22</v>
      </c>
      <c r="AB32" s="1">
        <v>24.4</v>
      </c>
      <c r="AC32" s="1"/>
      <c r="AD32" s="1">
        <f t="shared" si="4"/>
        <v>15.12</v>
      </c>
      <c r="AE32" s="1">
        <f t="shared" si="5"/>
        <v>18</v>
      </c>
      <c r="AF32" s="1">
        <f t="shared" si="6"/>
        <v>44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64</v>
      </c>
      <c r="B33" s="1" t="s">
        <v>33</v>
      </c>
      <c r="C33" s="1">
        <v>75</v>
      </c>
      <c r="D33" s="1">
        <v>22</v>
      </c>
      <c r="E33" s="1">
        <v>32</v>
      </c>
      <c r="F33" s="1">
        <v>65</v>
      </c>
      <c r="G33" s="6">
        <v>0.35</v>
      </c>
      <c r="H33" s="1">
        <v>45</v>
      </c>
      <c r="I33" s="1"/>
      <c r="J33" s="1">
        <v>34</v>
      </c>
      <c r="K33" s="1">
        <f t="shared" si="14"/>
        <v>-2</v>
      </c>
      <c r="L33" s="1"/>
      <c r="M33" s="1"/>
      <c r="N33" s="1">
        <v>0</v>
      </c>
      <c r="O33" s="1">
        <f t="shared" si="2"/>
        <v>6.4</v>
      </c>
      <c r="P33" s="5">
        <f t="shared" si="18"/>
        <v>18</v>
      </c>
      <c r="Q33" s="5">
        <f t="shared" si="15"/>
        <v>18</v>
      </c>
      <c r="R33" s="5">
        <f t="shared" si="16"/>
        <v>18</v>
      </c>
      <c r="S33" s="5"/>
      <c r="T33" s="5"/>
      <c r="U33" s="1"/>
      <c r="V33" s="1">
        <f t="shared" si="17"/>
        <v>12.96875</v>
      </c>
      <c r="W33" s="1">
        <f t="shared" si="3"/>
        <v>10.15625</v>
      </c>
      <c r="X33" s="1">
        <v>3</v>
      </c>
      <c r="Y33" s="1">
        <v>2.6</v>
      </c>
      <c r="Z33" s="1">
        <v>6</v>
      </c>
      <c r="AA33" s="1">
        <v>1.6</v>
      </c>
      <c r="AB33" s="1">
        <v>2.6</v>
      </c>
      <c r="AC33" s="1"/>
      <c r="AD33" s="1">
        <f t="shared" si="4"/>
        <v>6.3</v>
      </c>
      <c r="AE33" s="1">
        <f t="shared" si="5"/>
        <v>0</v>
      </c>
      <c r="AF33" s="1">
        <f t="shared" si="6"/>
        <v>13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65</v>
      </c>
      <c r="B34" s="1" t="s">
        <v>30</v>
      </c>
      <c r="C34" s="1"/>
      <c r="D34" s="1">
        <v>304.95</v>
      </c>
      <c r="E34" s="1">
        <v>164.01</v>
      </c>
      <c r="F34" s="1">
        <v>140.94</v>
      </c>
      <c r="G34" s="6">
        <v>1</v>
      </c>
      <c r="H34" s="1">
        <v>60</v>
      </c>
      <c r="I34" s="1"/>
      <c r="J34" s="1">
        <v>191.2</v>
      </c>
      <c r="K34" s="1">
        <f t="shared" si="14"/>
        <v>-27.189999999999998</v>
      </c>
      <c r="L34" s="1"/>
      <c r="M34" s="1"/>
      <c r="N34" s="1">
        <v>100</v>
      </c>
      <c r="O34" s="1">
        <f t="shared" si="2"/>
        <v>32.802</v>
      </c>
      <c r="P34" s="5">
        <f t="shared" si="18"/>
        <v>185</v>
      </c>
      <c r="Q34" s="5">
        <v>300</v>
      </c>
      <c r="R34" s="5">
        <f t="shared" si="16"/>
        <v>100</v>
      </c>
      <c r="S34" s="5">
        <v>200</v>
      </c>
      <c r="T34" s="5">
        <v>300</v>
      </c>
      <c r="U34" s="1"/>
      <c r="V34" s="1">
        <f t="shared" si="17"/>
        <v>16.491067617828183</v>
      </c>
      <c r="W34" s="1">
        <f t="shared" si="3"/>
        <v>7.3452838241570637</v>
      </c>
      <c r="X34" s="1">
        <v>2.3654000000000002</v>
      </c>
      <c r="Y34" s="1">
        <v>26.114599999999999</v>
      </c>
      <c r="Z34" s="1">
        <v>34.8748</v>
      </c>
      <c r="AA34" s="1">
        <v>22.4068</v>
      </c>
      <c r="AB34" s="1">
        <v>18.135999999999999</v>
      </c>
      <c r="AC34" s="1" t="s">
        <v>38</v>
      </c>
      <c r="AD34" s="1">
        <f t="shared" si="4"/>
        <v>100</v>
      </c>
      <c r="AE34" s="1">
        <f t="shared" si="5"/>
        <v>200</v>
      </c>
      <c r="AF34" s="1">
        <f t="shared" si="6"/>
        <v>66.089999999999975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66</v>
      </c>
      <c r="B35" s="1" t="s">
        <v>33</v>
      </c>
      <c r="C35" s="1">
        <v>4</v>
      </c>
      <c r="D35" s="1">
        <v>236</v>
      </c>
      <c r="E35" s="1">
        <v>117</v>
      </c>
      <c r="F35" s="1">
        <v>100</v>
      </c>
      <c r="G35" s="6">
        <v>0.3</v>
      </c>
      <c r="H35" s="1">
        <v>45</v>
      </c>
      <c r="I35" s="1"/>
      <c r="J35" s="1">
        <v>131</v>
      </c>
      <c r="K35" s="1">
        <f t="shared" si="14"/>
        <v>-14</v>
      </c>
      <c r="L35" s="1"/>
      <c r="M35" s="1"/>
      <c r="N35" s="1">
        <v>266</v>
      </c>
      <c r="O35" s="1">
        <f t="shared" si="2"/>
        <v>23.4</v>
      </c>
      <c r="P35" s="5"/>
      <c r="Q35" s="5">
        <f t="shared" si="15"/>
        <v>0</v>
      </c>
      <c r="R35" s="5">
        <f t="shared" si="16"/>
        <v>0</v>
      </c>
      <c r="S35" s="5"/>
      <c r="T35" s="5"/>
      <c r="U35" s="1"/>
      <c r="V35" s="1">
        <f t="shared" si="17"/>
        <v>15.641025641025642</v>
      </c>
      <c r="W35" s="1">
        <f t="shared" si="3"/>
        <v>15.641025641025642</v>
      </c>
      <c r="X35" s="1">
        <v>38.200000000000003</v>
      </c>
      <c r="Y35" s="1">
        <v>31</v>
      </c>
      <c r="Z35" s="1">
        <v>18.2</v>
      </c>
      <c r="AA35" s="1">
        <v>31.8</v>
      </c>
      <c r="AB35" s="1">
        <v>25.8</v>
      </c>
      <c r="AC35" s="1"/>
      <c r="AD35" s="1">
        <f t="shared" si="4"/>
        <v>0</v>
      </c>
      <c r="AE35" s="1">
        <f t="shared" si="5"/>
        <v>0</v>
      </c>
      <c r="AF35" s="1">
        <f t="shared" si="6"/>
        <v>-15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67</v>
      </c>
      <c r="B36" s="1" t="s">
        <v>33</v>
      </c>
      <c r="C36" s="1">
        <v>7</v>
      </c>
      <c r="D36" s="1">
        <v>228</v>
      </c>
      <c r="E36" s="1">
        <v>67</v>
      </c>
      <c r="F36" s="1">
        <v>162</v>
      </c>
      <c r="G36" s="6">
        <v>0.27</v>
      </c>
      <c r="H36" s="1">
        <v>45</v>
      </c>
      <c r="I36" s="1"/>
      <c r="J36" s="1">
        <v>88</v>
      </c>
      <c r="K36" s="1">
        <f t="shared" si="14"/>
        <v>-21</v>
      </c>
      <c r="L36" s="1"/>
      <c r="M36" s="1"/>
      <c r="N36" s="1">
        <v>60</v>
      </c>
      <c r="O36" s="1">
        <f t="shared" si="2"/>
        <v>13.4</v>
      </c>
      <c r="P36" s="5"/>
      <c r="Q36" s="5">
        <v>30</v>
      </c>
      <c r="R36" s="5">
        <f t="shared" si="16"/>
        <v>30</v>
      </c>
      <c r="S36" s="5"/>
      <c r="T36" s="5">
        <v>60</v>
      </c>
      <c r="U36" s="1"/>
      <c r="V36" s="1">
        <f t="shared" si="17"/>
        <v>18.805970149253731</v>
      </c>
      <c r="W36" s="1">
        <f t="shared" si="3"/>
        <v>16.567164179104477</v>
      </c>
      <c r="X36" s="1">
        <v>17.600000000000001</v>
      </c>
      <c r="Y36" s="1">
        <v>23</v>
      </c>
      <c r="Z36" s="1">
        <v>15.8</v>
      </c>
      <c r="AA36" s="1">
        <v>14.6</v>
      </c>
      <c r="AB36" s="1">
        <v>20.8</v>
      </c>
      <c r="AC36" s="1"/>
      <c r="AD36" s="1">
        <f t="shared" si="4"/>
        <v>8.1000000000000014</v>
      </c>
      <c r="AE36" s="1">
        <f t="shared" si="5"/>
        <v>0</v>
      </c>
      <c r="AF36" s="1">
        <f t="shared" si="6"/>
        <v>-21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68</v>
      </c>
      <c r="B37" s="1" t="s">
        <v>30</v>
      </c>
      <c r="C37" s="1">
        <v>669.52200000000005</v>
      </c>
      <c r="D37" s="1">
        <v>603.101</v>
      </c>
      <c r="E37" s="1">
        <v>344.12200000000001</v>
      </c>
      <c r="F37" s="1">
        <v>916.05600000000004</v>
      </c>
      <c r="G37" s="6">
        <v>1</v>
      </c>
      <c r="H37" s="1">
        <v>45</v>
      </c>
      <c r="I37" s="1"/>
      <c r="J37" s="1">
        <v>325.19200000000001</v>
      </c>
      <c r="K37" s="1">
        <f t="shared" si="14"/>
        <v>18.930000000000007</v>
      </c>
      <c r="L37" s="1"/>
      <c r="M37" s="1"/>
      <c r="N37" s="1">
        <v>0</v>
      </c>
      <c r="O37" s="1">
        <f t="shared" si="2"/>
        <v>68.824399999999997</v>
      </c>
      <c r="P37" s="5"/>
      <c r="Q37" s="5">
        <v>150</v>
      </c>
      <c r="R37" s="5">
        <f t="shared" si="16"/>
        <v>70</v>
      </c>
      <c r="S37" s="5">
        <v>80</v>
      </c>
      <c r="T37" s="5">
        <v>200</v>
      </c>
      <c r="U37" s="1"/>
      <c r="V37" s="1">
        <f t="shared" si="17"/>
        <v>15.489506628463163</v>
      </c>
      <c r="W37" s="1">
        <f t="shared" si="3"/>
        <v>13.31004701820866</v>
      </c>
      <c r="X37" s="1">
        <v>84.78</v>
      </c>
      <c r="Y37" s="1">
        <v>99.841399999999993</v>
      </c>
      <c r="Z37" s="1">
        <v>90.977400000000003</v>
      </c>
      <c r="AA37" s="1">
        <v>72.837999999999994</v>
      </c>
      <c r="AB37" s="1">
        <v>61.148800000000008</v>
      </c>
      <c r="AC37" s="1"/>
      <c r="AD37" s="1">
        <f t="shared" si="4"/>
        <v>70</v>
      </c>
      <c r="AE37" s="1">
        <f t="shared" si="5"/>
        <v>80</v>
      </c>
      <c r="AF37" s="1">
        <f t="shared" si="6"/>
        <v>116.30999999999995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69</v>
      </c>
      <c r="B38" s="1" t="s">
        <v>30</v>
      </c>
      <c r="C38" s="1">
        <v>60.119</v>
      </c>
      <c r="D38" s="1">
        <v>53.868000000000002</v>
      </c>
      <c r="E38" s="1">
        <v>97.138000000000005</v>
      </c>
      <c r="F38" s="1">
        <v>13.997999999999999</v>
      </c>
      <c r="G38" s="6">
        <v>1</v>
      </c>
      <c r="H38" s="1">
        <v>45</v>
      </c>
      <c r="I38" s="1"/>
      <c r="J38" s="1">
        <v>94.188000000000002</v>
      </c>
      <c r="K38" s="1">
        <f t="shared" si="14"/>
        <v>2.9500000000000028</v>
      </c>
      <c r="L38" s="1"/>
      <c r="M38" s="1"/>
      <c r="N38" s="1">
        <v>100</v>
      </c>
      <c r="O38" s="1">
        <f t="shared" si="2"/>
        <v>19.427600000000002</v>
      </c>
      <c r="P38" s="5">
        <f t="shared" ref="P38:P39" si="19">ROUND(13*O38-N38-F38,0)</f>
        <v>139</v>
      </c>
      <c r="Q38" s="5">
        <f t="shared" si="15"/>
        <v>139</v>
      </c>
      <c r="R38" s="5">
        <f t="shared" si="16"/>
        <v>69</v>
      </c>
      <c r="S38" s="5">
        <v>70</v>
      </c>
      <c r="T38" s="5"/>
      <c r="U38" s="1"/>
      <c r="V38" s="1">
        <f t="shared" si="17"/>
        <v>13.022607012703574</v>
      </c>
      <c r="W38" s="1">
        <f t="shared" si="3"/>
        <v>5.867837509522535</v>
      </c>
      <c r="X38" s="1">
        <v>14.0596</v>
      </c>
      <c r="Y38" s="1">
        <v>14.105600000000001</v>
      </c>
      <c r="Z38" s="1">
        <v>15.643000000000001</v>
      </c>
      <c r="AA38" s="1">
        <v>7.9212000000000007</v>
      </c>
      <c r="AB38" s="1">
        <v>11.0756</v>
      </c>
      <c r="AC38" s="1"/>
      <c r="AD38" s="1">
        <f t="shared" si="4"/>
        <v>69</v>
      </c>
      <c r="AE38" s="1">
        <f t="shared" si="5"/>
        <v>70</v>
      </c>
      <c r="AF38" s="1">
        <f t="shared" si="6"/>
        <v>38.415999999999997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70</v>
      </c>
      <c r="B39" s="1" t="s">
        <v>33</v>
      </c>
      <c r="C39" s="1">
        <v>5</v>
      </c>
      <c r="D39" s="1">
        <v>542</v>
      </c>
      <c r="E39" s="1">
        <v>240</v>
      </c>
      <c r="F39" s="1">
        <v>303</v>
      </c>
      <c r="G39" s="6">
        <v>0.4</v>
      </c>
      <c r="H39" s="1">
        <v>60</v>
      </c>
      <c r="I39" s="1"/>
      <c r="J39" s="1">
        <v>316</v>
      </c>
      <c r="K39" s="1">
        <f t="shared" si="14"/>
        <v>-76</v>
      </c>
      <c r="L39" s="1"/>
      <c r="M39" s="1"/>
      <c r="N39" s="1">
        <v>250</v>
      </c>
      <c r="O39" s="1">
        <f t="shared" si="2"/>
        <v>48</v>
      </c>
      <c r="P39" s="5">
        <f t="shared" si="19"/>
        <v>71</v>
      </c>
      <c r="Q39" s="5">
        <v>150</v>
      </c>
      <c r="R39" s="5">
        <f t="shared" si="16"/>
        <v>70</v>
      </c>
      <c r="S39" s="5">
        <v>80</v>
      </c>
      <c r="T39" s="5">
        <v>150</v>
      </c>
      <c r="U39" s="1"/>
      <c r="V39" s="1">
        <f t="shared" si="17"/>
        <v>14.645833333333334</v>
      </c>
      <c r="W39" s="1">
        <f t="shared" si="3"/>
        <v>11.520833333333334</v>
      </c>
      <c r="X39" s="1">
        <v>58.2</v>
      </c>
      <c r="Y39" s="1">
        <v>61.4</v>
      </c>
      <c r="Z39" s="1">
        <v>40.4</v>
      </c>
      <c r="AA39" s="1">
        <v>51.8</v>
      </c>
      <c r="AB39" s="1">
        <v>31</v>
      </c>
      <c r="AC39" s="1" t="s">
        <v>117</v>
      </c>
      <c r="AD39" s="1">
        <f t="shared" si="4"/>
        <v>28</v>
      </c>
      <c r="AE39" s="1">
        <f t="shared" si="5"/>
        <v>32</v>
      </c>
      <c r="AF39" s="1">
        <f t="shared" si="6"/>
        <v>96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71</v>
      </c>
      <c r="B40" s="1" t="s">
        <v>33</v>
      </c>
      <c r="C40" s="1"/>
      <c r="D40" s="1">
        <v>248</v>
      </c>
      <c r="E40" s="1">
        <v>89</v>
      </c>
      <c r="F40" s="1">
        <v>159</v>
      </c>
      <c r="G40" s="6">
        <v>0.4</v>
      </c>
      <c r="H40" s="1">
        <v>60</v>
      </c>
      <c r="I40" s="1"/>
      <c r="J40" s="1">
        <v>107</v>
      </c>
      <c r="K40" s="1">
        <f t="shared" si="14"/>
        <v>-18</v>
      </c>
      <c r="L40" s="1"/>
      <c r="M40" s="1"/>
      <c r="N40" s="1">
        <v>150</v>
      </c>
      <c r="O40" s="1">
        <f t="shared" si="2"/>
        <v>17.8</v>
      </c>
      <c r="P40" s="5"/>
      <c r="Q40" s="5">
        <f t="shared" si="15"/>
        <v>0</v>
      </c>
      <c r="R40" s="5">
        <f t="shared" si="16"/>
        <v>0</v>
      </c>
      <c r="S40" s="5"/>
      <c r="T40" s="5"/>
      <c r="U40" s="1"/>
      <c r="V40" s="1">
        <f t="shared" si="17"/>
        <v>17.359550561797754</v>
      </c>
      <c r="W40" s="1">
        <f t="shared" si="3"/>
        <v>17.359550561797754</v>
      </c>
      <c r="X40" s="1">
        <v>0.4</v>
      </c>
      <c r="Y40" s="1">
        <v>15.4</v>
      </c>
      <c r="Z40" s="1">
        <v>33.4</v>
      </c>
      <c r="AA40" s="1">
        <v>18.399999999999999</v>
      </c>
      <c r="AB40" s="1">
        <v>20.399999999999999</v>
      </c>
      <c r="AC40" s="1"/>
      <c r="AD40" s="1">
        <f t="shared" si="4"/>
        <v>0</v>
      </c>
      <c r="AE40" s="1">
        <f t="shared" si="5"/>
        <v>0</v>
      </c>
      <c r="AF40" s="1">
        <f t="shared" si="6"/>
        <v>-42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72</v>
      </c>
      <c r="B41" s="1" t="s">
        <v>33</v>
      </c>
      <c r="C41" s="1">
        <v>62</v>
      </c>
      <c r="D41" s="1">
        <v>109</v>
      </c>
      <c r="E41" s="1">
        <v>92</v>
      </c>
      <c r="F41" s="1">
        <v>79</v>
      </c>
      <c r="G41" s="6">
        <v>0.4</v>
      </c>
      <c r="H41" s="1">
        <v>60</v>
      </c>
      <c r="I41" s="1"/>
      <c r="J41" s="1">
        <v>104</v>
      </c>
      <c r="K41" s="1">
        <f t="shared" si="14"/>
        <v>-12</v>
      </c>
      <c r="L41" s="1"/>
      <c r="M41" s="1"/>
      <c r="N41" s="1">
        <v>76</v>
      </c>
      <c r="O41" s="1">
        <f t="shared" si="2"/>
        <v>18.399999999999999</v>
      </c>
      <c r="P41" s="5">
        <f t="shared" ref="P41:P42" si="20">ROUND(13*O41-N41-F41,0)</f>
        <v>84</v>
      </c>
      <c r="Q41" s="5">
        <f t="shared" si="15"/>
        <v>84</v>
      </c>
      <c r="R41" s="5">
        <f t="shared" si="16"/>
        <v>44</v>
      </c>
      <c r="S41" s="5">
        <v>40</v>
      </c>
      <c r="T41" s="5"/>
      <c r="U41" s="1"/>
      <c r="V41" s="1">
        <f t="shared" si="17"/>
        <v>12.989130434782609</v>
      </c>
      <c r="W41" s="1">
        <f t="shared" si="3"/>
        <v>8.4239130434782616</v>
      </c>
      <c r="X41" s="1">
        <v>18.600000000000001</v>
      </c>
      <c r="Y41" s="1">
        <v>18.2</v>
      </c>
      <c r="Z41" s="1">
        <v>17.2</v>
      </c>
      <c r="AA41" s="1">
        <v>21</v>
      </c>
      <c r="AB41" s="1">
        <v>14.8</v>
      </c>
      <c r="AC41" s="1" t="s">
        <v>117</v>
      </c>
      <c r="AD41" s="1">
        <f t="shared" si="4"/>
        <v>17.600000000000001</v>
      </c>
      <c r="AE41" s="1">
        <f t="shared" si="5"/>
        <v>16</v>
      </c>
      <c r="AF41" s="1">
        <f t="shared" si="6"/>
        <v>37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73</v>
      </c>
      <c r="B42" s="1" t="s">
        <v>33</v>
      </c>
      <c r="C42" s="1">
        <v>75</v>
      </c>
      <c r="D42" s="1">
        <v>325</v>
      </c>
      <c r="E42" s="1">
        <v>215</v>
      </c>
      <c r="F42" s="1">
        <v>181</v>
      </c>
      <c r="G42" s="6">
        <v>0.1</v>
      </c>
      <c r="H42" s="1">
        <v>60</v>
      </c>
      <c r="I42" s="1"/>
      <c r="J42" s="1">
        <v>218</v>
      </c>
      <c r="K42" s="1">
        <f t="shared" si="14"/>
        <v>-3</v>
      </c>
      <c r="L42" s="1"/>
      <c r="M42" s="1"/>
      <c r="N42" s="1">
        <v>255</v>
      </c>
      <c r="O42" s="1">
        <f t="shared" si="2"/>
        <v>43</v>
      </c>
      <c r="P42" s="5">
        <f t="shared" si="20"/>
        <v>123</v>
      </c>
      <c r="Q42" s="5">
        <f t="shared" si="15"/>
        <v>123</v>
      </c>
      <c r="R42" s="5">
        <f t="shared" si="16"/>
        <v>63</v>
      </c>
      <c r="S42" s="5">
        <v>60</v>
      </c>
      <c r="T42" s="5"/>
      <c r="U42" s="1"/>
      <c r="V42" s="1">
        <f t="shared" si="17"/>
        <v>13</v>
      </c>
      <c r="W42" s="1">
        <f t="shared" si="3"/>
        <v>10.13953488372093</v>
      </c>
      <c r="X42" s="1">
        <v>51.2</v>
      </c>
      <c r="Y42" s="1">
        <v>47.8</v>
      </c>
      <c r="Z42" s="1">
        <v>39.6</v>
      </c>
      <c r="AA42" s="1">
        <v>25.2</v>
      </c>
      <c r="AB42" s="1">
        <v>38.6</v>
      </c>
      <c r="AC42" s="1"/>
      <c r="AD42" s="1">
        <f t="shared" si="4"/>
        <v>6.3000000000000007</v>
      </c>
      <c r="AE42" s="1">
        <f t="shared" si="5"/>
        <v>6</v>
      </c>
      <c r="AF42" s="1">
        <f t="shared" si="6"/>
        <v>86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74</v>
      </c>
      <c r="B43" s="1" t="s">
        <v>33</v>
      </c>
      <c r="C43" s="1">
        <v>31</v>
      </c>
      <c r="D43" s="1">
        <v>7</v>
      </c>
      <c r="E43" s="1">
        <v>30</v>
      </c>
      <c r="F43" s="1">
        <v>8</v>
      </c>
      <c r="G43" s="6">
        <v>0.1</v>
      </c>
      <c r="H43" s="1">
        <v>60</v>
      </c>
      <c r="I43" s="1"/>
      <c r="J43" s="1">
        <v>34</v>
      </c>
      <c r="K43" s="1">
        <f t="shared" si="14"/>
        <v>-4</v>
      </c>
      <c r="L43" s="1"/>
      <c r="M43" s="1"/>
      <c r="N43" s="1">
        <v>95</v>
      </c>
      <c r="O43" s="1">
        <f t="shared" si="2"/>
        <v>6</v>
      </c>
      <c r="P43" s="5"/>
      <c r="Q43" s="5">
        <f t="shared" si="15"/>
        <v>0</v>
      </c>
      <c r="R43" s="5">
        <f t="shared" si="16"/>
        <v>0</v>
      </c>
      <c r="S43" s="5"/>
      <c r="T43" s="5"/>
      <c r="U43" s="1"/>
      <c r="V43" s="1">
        <f t="shared" si="17"/>
        <v>17.166666666666668</v>
      </c>
      <c r="W43" s="1">
        <f t="shared" si="3"/>
        <v>17.166666666666668</v>
      </c>
      <c r="X43" s="1">
        <v>10</v>
      </c>
      <c r="Y43" s="1">
        <v>4.4000000000000004</v>
      </c>
      <c r="Z43" s="1">
        <v>0</v>
      </c>
      <c r="AA43" s="1">
        <v>0</v>
      </c>
      <c r="AB43" s="1">
        <v>0</v>
      </c>
      <c r="AC43" s="1" t="s">
        <v>43</v>
      </c>
      <c r="AD43" s="1">
        <f t="shared" si="4"/>
        <v>0</v>
      </c>
      <c r="AE43" s="1">
        <f t="shared" si="5"/>
        <v>0</v>
      </c>
      <c r="AF43" s="1">
        <f t="shared" si="6"/>
        <v>-13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75</v>
      </c>
      <c r="B44" s="1" t="s">
        <v>33</v>
      </c>
      <c r="C44" s="1">
        <v>181</v>
      </c>
      <c r="D44" s="1"/>
      <c r="E44" s="1">
        <v>160</v>
      </c>
      <c r="F44" s="1"/>
      <c r="G44" s="6">
        <v>0.1</v>
      </c>
      <c r="H44" s="1">
        <v>120</v>
      </c>
      <c r="I44" s="1"/>
      <c r="J44" s="1">
        <v>170</v>
      </c>
      <c r="K44" s="1">
        <f t="shared" si="14"/>
        <v>-10</v>
      </c>
      <c r="L44" s="1"/>
      <c r="M44" s="1"/>
      <c r="N44" s="1">
        <v>248</v>
      </c>
      <c r="O44" s="1">
        <f t="shared" si="2"/>
        <v>32</v>
      </c>
      <c r="P44" s="5">
        <f t="shared" ref="P44:P46" si="21">ROUND(13*O44-N44-F44,0)</f>
        <v>168</v>
      </c>
      <c r="Q44" s="5">
        <f t="shared" si="15"/>
        <v>168</v>
      </c>
      <c r="R44" s="5">
        <f t="shared" si="16"/>
        <v>168</v>
      </c>
      <c r="S44" s="5"/>
      <c r="T44" s="5"/>
      <c r="U44" s="1"/>
      <c r="V44" s="1">
        <f t="shared" si="17"/>
        <v>13</v>
      </c>
      <c r="W44" s="1">
        <f t="shared" si="3"/>
        <v>7.75</v>
      </c>
      <c r="X44" s="1">
        <v>31.6</v>
      </c>
      <c r="Y44" s="1">
        <v>15.4</v>
      </c>
      <c r="Z44" s="1">
        <v>33.6</v>
      </c>
      <c r="AA44" s="1">
        <v>16.600000000000001</v>
      </c>
      <c r="AB44" s="1">
        <v>22.6</v>
      </c>
      <c r="AC44" s="1"/>
      <c r="AD44" s="1">
        <f t="shared" si="4"/>
        <v>16.8</v>
      </c>
      <c r="AE44" s="1">
        <f t="shared" si="5"/>
        <v>0</v>
      </c>
      <c r="AF44" s="1">
        <f t="shared" si="6"/>
        <v>64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76</v>
      </c>
      <c r="B45" s="1" t="s">
        <v>33</v>
      </c>
      <c r="C45" s="1">
        <v>9</v>
      </c>
      <c r="D45" s="1">
        <v>138</v>
      </c>
      <c r="E45" s="1">
        <v>72</v>
      </c>
      <c r="F45" s="1">
        <v>69</v>
      </c>
      <c r="G45" s="6">
        <v>0.4</v>
      </c>
      <c r="H45" s="1">
        <v>45</v>
      </c>
      <c r="I45" s="1"/>
      <c r="J45" s="1">
        <v>84</v>
      </c>
      <c r="K45" s="1">
        <f t="shared" si="14"/>
        <v>-12</v>
      </c>
      <c r="L45" s="1"/>
      <c r="M45" s="1"/>
      <c r="N45" s="1">
        <v>80</v>
      </c>
      <c r="O45" s="1">
        <f t="shared" si="2"/>
        <v>14.4</v>
      </c>
      <c r="P45" s="5">
        <f t="shared" si="21"/>
        <v>38</v>
      </c>
      <c r="Q45" s="5">
        <v>80</v>
      </c>
      <c r="R45" s="5">
        <f t="shared" si="16"/>
        <v>80</v>
      </c>
      <c r="S45" s="5"/>
      <c r="T45" s="5">
        <v>100</v>
      </c>
      <c r="U45" s="1"/>
      <c r="V45" s="1">
        <f t="shared" si="17"/>
        <v>15.902777777777777</v>
      </c>
      <c r="W45" s="1">
        <f t="shared" si="3"/>
        <v>10.347222222222221</v>
      </c>
      <c r="X45" s="1">
        <v>12.6</v>
      </c>
      <c r="Y45" s="1">
        <v>18.2</v>
      </c>
      <c r="Z45" s="1">
        <v>12.4</v>
      </c>
      <c r="AA45" s="1">
        <v>13</v>
      </c>
      <c r="AB45" s="1">
        <v>0.6</v>
      </c>
      <c r="AC45" s="1"/>
      <c r="AD45" s="1">
        <f t="shared" si="4"/>
        <v>32</v>
      </c>
      <c r="AE45" s="1">
        <f t="shared" si="5"/>
        <v>0</v>
      </c>
      <c r="AF45" s="1">
        <f t="shared" si="6"/>
        <v>29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77</v>
      </c>
      <c r="B46" s="1" t="s">
        <v>30</v>
      </c>
      <c r="C46" s="1">
        <v>105.419</v>
      </c>
      <c r="D46" s="1">
        <v>230.19300000000001</v>
      </c>
      <c r="E46" s="1">
        <v>174.09899999999999</v>
      </c>
      <c r="F46" s="1">
        <v>147.404</v>
      </c>
      <c r="G46" s="6">
        <v>1</v>
      </c>
      <c r="H46" s="1">
        <v>60</v>
      </c>
      <c r="I46" s="1"/>
      <c r="J46" s="1">
        <v>186.4</v>
      </c>
      <c r="K46" s="1">
        <f t="shared" si="14"/>
        <v>-12.301000000000016</v>
      </c>
      <c r="L46" s="1"/>
      <c r="M46" s="1"/>
      <c r="N46" s="1">
        <v>150</v>
      </c>
      <c r="O46" s="1">
        <f t="shared" si="2"/>
        <v>34.819800000000001</v>
      </c>
      <c r="P46" s="5">
        <f t="shared" si="21"/>
        <v>155</v>
      </c>
      <c r="Q46" s="5">
        <f t="shared" si="15"/>
        <v>155</v>
      </c>
      <c r="R46" s="5">
        <f t="shared" si="16"/>
        <v>75</v>
      </c>
      <c r="S46" s="5">
        <v>80</v>
      </c>
      <c r="T46" s="5"/>
      <c r="U46" s="1"/>
      <c r="V46" s="1">
        <f t="shared" si="17"/>
        <v>12.992722531433264</v>
      </c>
      <c r="W46" s="1">
        <f t="shared" si="3"/>
        <v>8.5412322873767224</v>
      </c>
      <c r="X46" s="1">
        <v>31.540199999999999</v>
      </c>
      <c r="Y46" s="1">
        <v>35.081200000000003</v>
      </c>
      <c r="Z46" s="1">
        <v>31.524000000000001</v>
      </c>
      <c r="AA46" s="1">
        <v>26.355399999999999</v>
      </c>
      <c r="AB46" s="1">
        <v>20.582799999999999</v>
      </c>
      <c r="AC46" s="1"/>
      <c r="AD46" s="1">
        <f t="shared" si="4"/>
        <v>75</v>
      </c>
      <c r="AE46" s="1">
        <f t="shared" si="5"/>
        <v>80</v>
      </c>
      <c r="AF46" s="1">
        <f t="shared" si="6"/>
        <v>69.893000000000029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0" t="s">
        <v>78</v>
      </c>
      <c r="B47" s="10" t="s">
        <v>33</v>
      </c>
      <c r="C47" s="10">
        <v>-1</v>
      </c>
      <c r="D47" s="10">
        <v>1</v>
      </c>
      <c r="E47" s="10"/>
      <c r="F47" s="10"/>
      <c r="G47" s="11">
        <v>0</v>
      </c>
      <c r="H47" s="10" t="e">
        <v>#N/A</v>
      </c>
      <c r="I47" s="10"/>
      <c r="J47" s="10"/>
      <c r="K47" s="10">
        <f t="shared" si="14"/>
        <v>0</v>
      </c>
      <c r="L47" s="10"/>
      <c r="M47" s="10"/>
      <c r="N47" s="10"/>
      <c r="O47" s="10">
        <f t="shared" si="2"/>
        <v>0</v>
      </c>
      <c r="P47" s="12"/>
      <c r="Q47" s="12"/>
      <c r="R47" s="12"/>
      <c r="S47" s="12"/>
      <c r="T47" s="12"/>
      <c r="U47" s="10"/>
      <c r="V47" s="10" t="e">
        <f t="shared" si="7"/>
        <v>#DIV/0!</v>
      </c>
      <c r="W47" s="10" t="e">
        <f t="shared" si="3"/>
        <v>#DIV/0!</v>
      </c>
      <c r="X47" s="10">
        <v>0.2</v>
      </c>
      <c r="Y47" s="10">
        <v>0.4</v>
      </c>
      <c r="Z47" s="10">
        <v>0</v>
      </c>
      <c r="AA47" s="10">
        <v>0</v>
      </c>
      <c r="AB47" s="10">
        <v>0</v>
      </c>
      <c r="AC47" s="10" t="s">
        <v>31</v>
      </c>
      <c r="AD47" s="10">
        <f t="shared" si="4"/>
        <v>0</v>
      </c>
      <c r="AE47" s="10">
        <f t="shared" si="5"/>
        <v>0</v>
      </c>
      <c r="AF47" s="1">
        <f t="shared" si="6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79</v>
      </c>
      <c r="B48" s="1" t="s">
        <v>30</v>
      </c>
      <c r="C48" s="1">
        <v>12.837</v>
      </c>
      <c r="D48" s="1"/>
      <c r="E48" s="1">
        <v>6.9669999999999996</v>
      </c>
      <c r="F48" s="1"/>
      <c r="G48" s="6">
        <v>1</v>
      </c>
      <c r="H48" s="1">
        <v>45</v>
      </c>
      <c r="I48" s="1"/>
      <c r="J48" s="1">
        <v>17</v>
      </c>
      <c r="K48" s="1">
        <f t="shared" si="14"/>
        <v>-10.033000000000001</v>
      </c>
      <c r="L48" s="1"/>
      <c r="M48" s="1"/>
      <c r="N48" s="1">
        <v>150</v>
      </c>
      <c r="O48" s="1">
        <f t="shared" si="2"/>
        <v>1.3934</v>
      </c>
      <c r="P48" s="5"/>
      <c r="Q48" s="5">
        <v>50</v>
      </c>
      <c r="R48" s="5">
        <f t="shared" ref="R48:R50" si="22">Q48-S48</f>
        <v>50</v>
      </c>
      <c r="S48" s="5"/>
      <c r="T48" s="5">
        <v>150</v>
      </c>
      <c r="U48" s="1"/>
      <c r="V48" s="1">
        <f t="shared" ref="V48:V50" si="23">(F48+N48+Q48)/O48</f>
        <v>143.53380221042056</v>
      </c>
      <c r="W48" s="1">
        <f t="shared" si="3"/>
        <v>107.65035165781542</v>
      </c>
      <c r="X48" s="1">
        <v>12.908799999999999</v>
      </c>
      <c r="Y48" s="1">
        <v>5.7178000000000004</v>
      </c>
      <c r="Z48" s="1">
        <v>9.2379999999999995</v>
      </c>
      <c r="AA48" s="1">
        <v>6.1630000000000003</v>
      </c>
      <c r="AB48" s="1">
        <v>4.0561999999999996</v>
      </c>
      <c r="AC48" s="1"/>
      <c r="AD48" s="1">
        <f t="shared" si="4"/>
        <v>50</v>
      </c>
      <c r="AE48" s="1">
        <f t="shared" si="5"/>
        <v>0</v>
      </c>
      <c r="AF48" s="1">
        <f t="shared" si="6"/>
        <v>-129.09899999999999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80</v>
      </c>
      <c r="B49" s="1" t="s">
        <v>30</v>
      </c>
      <c r="C49" s="1">
        <v>274.79000000000002</v>
      </c>
      <c r="D49" s="1">
        <v>7.3280000000000003</v>
      </c>
      <c r="E49" s="1">
        <v>105.173</v>
      </c>
      <c r="F49" s="1">
        <v>175.52699999999999</v>
      </c>
      <c r="G49" s="6">
        <v>1</v>
      </c>
      <c r="H49" s="1" t="e">
        <v>#N/A</v>
      </c>
      <c r="I49" s="1"/>
      <c r="J49" s="1">
        <v>100.53700000000001</v>
      </c>
      <c r="K49" s="1">
        <f t="shared" si="14"/>
        <v>4.6359999999999957</v>
      </c>
      <c r="L49" s="1"/>
      <c r="M49" s="1"/>
      <c r="N49" s="1">
        <v>0</v>
      </c>
      <c r="O49" s="1">
        <f t="shared" si="2"/>
        <v>21.034600000000001</v>
      </c>
      <c r="P49" s="5">
        <f>ROUND(13*O49-N49-F49,0)</f>
        <v>98</v>
      </c>
      <c r="Q49" s="5">
        <f t="shared" ref="Q49:Q50" si="24">P49</f>
        <v>98</v>
      </c>
      <c r="R49" s="5">
        <f t="shared" si="22"/>
        <v>48</v>
      </c>
      <c r="S49" s="5">
        <v>50</v>
      </c>
      <c r="T49" s="5"/>
      <c r="U49" s="1"/>
      <c r="V49" s="1">
        <f t="shared" si="23"/>
        <v>13.003670143477887</v>
      </c>
      <c r="W49" s="1">
        <f t="shared" si="3"/>
        <v>8.3446797181786181</v>
      </c>
      <c r="X49" s="1">
        <v>12.9216</v>
      </c>
      <c r="Y49" s="1">
        <v>11.47</v>
      </c>
      <c r="Z49" s="1">
        <v>23.138999999999999</v>
      </c>
      <c r="AA49" s="1">
        <v>2.895</v>
      </c>
      <c r="AB49" s="1">
        <v>17.022200000000002</v>
      </c>
      <c r="AC49" s="1"/>
      <c r="AD49" s="1">
        <f t="shared" si="4"/>
        <v>48</v>
      </c>
      <c r="AE49" s="1">
        <f t="shared" si="5"/>
        <v>50</v>
      </c>
      <c r="AF49" s="1">
        <f t="shared" si="6"/>
        <v>41.992000000000019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81</v>
      </c>
      <c r="B50" s="1" t="s">
        <v>33</v>
      </c>
      <c r="C50" s="1"/>
      <c r="D50" s="1">
        <v>90</v>
      </c>
      <c r="E50" s="1">
        <v>26</v>
      </c>
      <c r="F50" s="1">
        <v>64</v>
      </c>
      <c r="G50" s="6">
        <v>0.1</v>
      </c>
      <c r="H50" s="1">
        <v>60</v>
      </c>
      <c r="I50" s="1"/>
      <c r="J50" s="1">
        <v>26</v>
      </c>
      <c r="K50" s="1">
        <f t="shared" si="14"/>
        <v>0</v>
      </c>
      <c r="L50" s="1"/>
      <c r="M50" s="1"/>
      <c r="N50" s="1">
        <v>60</v>
      </c>
      <c r="O50" s="1">
        <f t="shared" si="2"/>
        <v>5.2</v>
      </c>
      <c r="P50" s="5"/>
      <c r="Q50" s="5">
        <f t="shared" si="24"/>
        <v>0</v>
      </c>
      <c r="R50" s="5">
        <f t="shared" si="22"/>
        <v>0</v>
      </c>
      <c r="S50" s="5"/>
      <c r="T50" s="5"/>
      <c r="U50" s="1"/>
      <c r="V50" s="1">
        <f t="shared" si="23"/>
        <v>23.846153846153847</v>
      </c>
      <c r="W50" s="1">
        <f t="shared" si="3"/>
        <v>23.846153846153847</v>
      </c>
      <c r="X50" s="1">
        <v>8</v>
      </c>
      <c r="Y50" s="1">
        <v>12.8</v>
      </c>
      <c r="Z50" s="1">
        <v>0</v>
      </c>
      <c r="AA50" s="1">
        <v>0</v>
      </c>
      <c r="AB50" s="1">
        <v>0</v>
      </c>
      <c r="AC50" s="1" t="s">
        <v>43</v>
      </c>
      <c r="AD50" s="1">
        <f t="shared" si="4"/>
        <v>0</v>
      </c>
      <c r="AE50" s="1">
        <f t="shared" si="5"/>
        <v>0</v>
      </c>
      <c r="AF50" s="1">
        <f t="shared" si="6"/>
        <v>-46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0" t="s">
        <v>82</v>
      </c>
      <c r="B51" s="10" t="s">
        <v>33</v>
      </c>
      <c r="C51" s="10">
        <v>40</v>
      </c>
      <c r="D51" s="10">
        <v>5</v>
      </c>
      <c r="E51" s="10">
        <v>36</v>
      </c>
      <c r="F51" s="10">
        <v>9</v>
      </c>
      <c r="G51" s="11">
        <v>0</v>
      </c>
      <c r="H51" s="10">
        <v>45</v>
      </c>
      <c r="I51" s="10"/>
      <c r="J51" s="10">
        <v>42</v>
      </c>
      <c r="K51" s="10">
        <f t="shared" si="14"/>
        <v>-6</v>
      </c>
      <c r="L51" s="10"/>
      <c r="M51" s="10"/>
      <c r="N51" s="10"/>
      <c r="O51" s="10">
        <f t="shared" si="2"/>
        <v>7.2</v>
      </c>
      <c r="P51" s="12"/>
      <c r="Q51" s="12"/>
      <c r="R51" s="12"/>
      <c r="S51" s="12"/>
      <c r="T51" s="12"/>
      <c r="U51" s="10"/>
      <c r="V51" s="10">
        <f t="shared" si="7"/>
        <v>1.25</v>
      </c>
      <c r="W51" s="10">
        <f t="shared" si="3"/>
        <v>1.25</v>
      </c>
      <c r="X51" s="10">
        <v>3</v>
      </c>
      <c r="Y51" s="10">
        <v>5.2</v>
      </c>
      <c r="Z51" s="10">
        <v>7.8</v>
      </c>
      <c r="AA51" s="10">
        <v>4.5999999999999996</v>
      </c>
      <c r="AB51" s="10">
        <v>7.2</v>
      </c>
      <c r="AC51" s="14" t="s">
        <v>119</v>
      </c>
      <c r="AD51" s="10">
        <f t="shared" si="4"/>
        <v>0</v>
      </c>
      <c r="AE51" s="10">
        <f t="shared" si="5"/>
        <v>0</v>
      </c>
      <c r="AF51" s="1">
        <f t="shared" si="6"/>
        <v>99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83</v>
      </c>
      <c r="B52" s="1" t="s">
        <v>30</v>
      </c>
      <c r="C52" s="1">
        <v>110.72799999999999</v>
      </c>
      <c r="D52" s="1">
        <v>85.343000000000004</v>
      </c>
      <c r="E52" s="1">
        <v>125.81100000000001</v>
      </c>
      <c r="F52" s="1">
        <v>51.667000000000002</v>
      </c>
      <c r="G52" s="6">
        <v>1</v>
      </c>
      <c r="H52" s="1">
        <v>45</v>
      </c>
      <c r="I52" s="1"/>
      <c r="J52" s="1">
        <v>114</v>
      </c>
      <c r="K52" s="1">
        <f t="shared" si="14"/>
        <v>11.811000000000007</v>
      </c>
      <c r="L52" s="1"/>
      <c r="M52" s="1"/>
      <c r="N52" s="1">
        <v>280</v>
      </c>
      <c r="O52" s="1">
        <f t="shared" si="2"/>
        <v>25.162200000000002</v>
      </c>
      <c r="P52" s="5"/>
      <c r="Q52" s="5">
        <f t="shared" ref="Q52:Q55" si="25">P52</f>
        <v>0</v>
      </c>
      <c r="R52" s="5">
        <f t="shared" ref="R52:R58" si="26">Q52-S52</f>
        <v>0</v>
      </c>
      <c r="S52" s="5"/>
      <c r="T52" s="5"/>
      <c r="U52" s="1"/>
      <c r="V52" s="1">
        <f t="shared" ref="V52:V58" si="27">(F52+N52+Q52)/O52</f>
        <v>13.18116062983364</v>
      </c>
      <c r="W52" s="1">
        <f t="shared" si="3"/>
        <v>13.18116062983364</v>
      </c>
      <c r="X52" s="1">
        <v>30.953800000000001</v>
      </c>
      <c r="Y52" s="1">
        <v>21.754799999999999</v>
      </c>
      <c r="Z52" s="1">
        <v>23.026399999999999</v>
      </c>
      <c r="AA52" s="1">
        <v>19.3398</v>
      </c>
      <c r="AB52" s="1">
        <v>14.166600000000001</v>
      </c>
      <c r="AC52" s="1"/>
      <c r="AD52" s="1">
        <f t="shared" si="4"/>
        <v>0</v>
      </c>
      <c r="AE52" s="1">
        <f t="shared" si="5"/>
        <v>0</v>
      </c>
      <c r="AF52" s="1">
        <f t="shared" si="6"/>
        <v>45.765999999999963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84</v>
      </c>
      <c r="B53" s="1" t="s">
        <v>33</v>
      </c>
      <c r="C53" s="1">
        <v>106</v>
      </c>
      <c r="D53" s="1"/>
      <c r="E53" s="1">
        <v>22</v>
      </c>
      <c r="F53" s="1">
        <v>81</v>
      </c>
      <c r="G53" s="6">
        <v>0.09</v>
      </c>
      <c r="H53" s="1">
        <v>45</v>
      </c>
      <c r="I53" s="1"/>
      <c r="J53" s="1">
        <v>23</v>
      </c>
      <c r="K53" s="1">
        <f t="shared" si="14"/>
        <v>-1</v>
      </c>
      <c r="L53" s="1"/>
      <c r="M53" s="1"/>
      <c r="N53" s="1">
        <v>0</v>
      </c>
      <c r="O53" s="1">
        <f t="shared" si="2"/>
        <v>4.4000000000000004</v>
      </c>
      <c r="P53" s="5"/>
      <c r="Q53" s="5">
        <f t="shared" si="25"/>
        <v>0</v>
      </c>
      <c r="R53" s="5">
        <f t="shared" si="26"/>
        <v>0</v>
      </c>
      <c r="S53" s="5"/>
      <c r="T53" s="5">
        <v>20</v>
      </c>
      <c r="U53" s="1"/>
      <c r="V53" s="1">
        <f t="shared" si="27"/>
        <v>18.409090909090907</v>
      </c>
      <c r="W53" s="1">
        <f t="shared" si="3"/>
        <v>18.409090909090907</v>
      </c>
      <c r="X53" s="1">
        <v>4.8</v>
      </c>
      <c r="Y53" s="1">
        <v>0.8</v>
      </c>
      <c r="Z53" s="1">
        <v>11</v>
      </c>
      <c r="AA53" s="1">
        <v>4.4000000000000004</v>
      </c>
      <c r="AB53" s="1">
        <v>7</v>
      </c>
      <c r="AC53" s="1"/>
      <c r="AD53" s="1">
        <f t="shared" si="4"/>
        <v>0</v>
      </c>
      <c r="AE53" s="1">
        <f t="shared" si="5"/>
        <v>0</v>
      </c>
      <c r="AF53" s="1">
        <f t="shared" si="6"/>
        <v>-15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85</v>
      </c>
      <c r="B54" s="1" t="s">
        <v>30</v>
      </c>
      <c r="C54" s="1">
        <v>9.4480000000000004</v>
      </c>
      <c r="D54" s="1">
        <v>8.0000000000000002E-3</v>
      </c>
      <c r="E54" s="1">
        <v>8.1029999999999998</v>
      </c>
      <c r="F54" s="1"/>
      <c r="G54" s="6">
        <v>1</v>
      </c>
      <c r="H54" s="1">
        <v>60</v>
      </c>
      <c r="I54" s="1"/>
      <c r="J54" s="1">
        <v>9.3000000000000007</v>
      </c>
      <c r="K54" s="1">
        <f t="shared" si="14"/>
        <v>-1.197000000000001</v>
      </c>
      <c r="L54" s="1"/>
      <c r="M54" s="1"/>
      <c r="N54" s="1">
        <v>55</v>
      </c>
      <c r="O54" s="1">
        <f t="shared" si="2"/>
        <v>1.6206</v>
      </c>
      <c r="P54" s="5"/>
      <c r="Q54" s="5">
        <f t="shared" si="25"/>
        <v>0</v>
      </c>
      <c r="R54" s="5">
        <f t="shared" si="26"/>
        <v>0</v>
      </c>
      <c r="S54" s="5"/>
      <c r="T54" s="5"/>
      <c r="U54" s="1"/>
      <c r="V54" s="1">
        <f t="shared" si="27"/>
        <v>33.938047636677773</v>
      </c>
      <c r="W54" s="1">
        <f t="shared" si="3"/>
        <v>33.938047636677773</v>
      </c>
      <c r="X54" s="1">
        <v>4.9012000000000002</v>
      </c>
      <c r="Y54" s="1">
        <v>3.5064000000000002</v>
      </c>
      <c r="Z54" s="1">
        <v>4.0453999999999999</v>
      </c>
      <c r="AA54" s="1">
        <v>1.8874</v>
      </c>
      <c r="AB54" s="1">
        <v>1.0853999999999999</v>
      </c>
      <c r="AC54" s="1"/>
      <c r="AD54" s="1">
        <f t="shared" si="4"/>
        <v>0</v>
      </c>
      <c r="AE54" s="1">
        <f t="shared" si="5"/>
        <v>0</v>
      </c>
      <c r="AF54" s="1">
        <f t="shared" si="6"/>
        <v>-30.691000000000003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86</v>
      </c>
      <c r="B55" s="1" t="s">
        <v>30</v>
      </c>
      <c r="C55" s="1">
        <v>68.631</v>
      </c>
      <c r="D55" s="1">
        <v>14.081</v>
      </c>
      <c r="E55" s="1">
        <v>57.561999999999998</v>
      </c>
      <c r="F55" s="1">
        <v>22.157</v>
      </c>
      <c r="G55" s="6">
        <v>1</v>
      </c>
      <c r="H55" s="1">
        <v>60</v>
      </c>
      <c r="I55" s="1"/>
      <c r="J55" s="1">
        <v>56.2</v>
      </c>
      <c r="K55" s="1">
        <f t="shared" si="14"/>
        <v>1.3619999999999948</v>
      </c>
      <c r="L55" s="1"/>
      <c r="M55" s="1"/>
      <c r="N55" s="1">
        <v>40</v>
      </c>
      <c r="O55" s="1">
        <f t="shared" si="2"/>
        <v>11.5124</v>
      </c>
      <c r="P55" s="5">
        <f t="shared" ref="P55:P57" si="28">ROUND(13*O55-N55-F55,0)</f>
        <v>88</v>
      </c>
      <c r="Q55" s="5">
        <f t="shared" si="25"/>
        <v>88</v>
      </c>
      <c r="R55" s="5">
        <f t="shared" si="26"/>
        <v>88</v>
      </c>
      <c r="S55" s="5"/>
      <c r="T55" s="5"/>
      <c r="U55" s="1"/>
      <c r="V55" s="1">
        <f t="shared" si="27"/>
        <v>13.043066606441748</v>
      </c>
      <c r="W55" s="1">
        <f t="shared" si="3"/>
        <v>5.3991348459052846</v>
      </c>
      <c r="X55" s="1">
        <v>8.1189999999999998</v>
      </c>
      <c r="Y55" s="1">
        <v>5.4710000000000001</v>
      </c>
      <c r="Z55" s="1">
        <v>9.456999999999999</v>
      </c>
      <c r="AA55" s="1">
        <v>5.5518000000000001</v>
      </c>
      <c r="AB55" s="1">
        <v>5.9969999999999999</v>
      </c>
      <c r="AC55" s="1"/>
      <c r="AD55" s="1">
        <f t="shared" si="4"/>
        <v>88</v>
      </c>
      <c r="AE55" s="1">
        <f t="shared" si="5"/>
        <v>0</v>
      </c>
      <c r="AF55" s="1">
        <f t="shared" si="6"/>
        <v>22.528999999999968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87</v>
      </c>
      <c r="B56" s="1" t="s">
        <v>33</v>
      </c>
      <c r="C56" s="1">
        <v>61</v>
      </c>
      <c r="D56" s="1">
        <v>96</v>
      </c>
      <c r="E56" s="1">
        <v>75</v>
      </c>
      <c r="F56" s="1">
        <v>64</v>
      </c>
      <c r="G56" s="6">
        <v>0.35</v>
      </c>
      <c r="H56" s="1">
        <v>45</v>
      </c>
      <c r="I56" s="1"/>
      <c r="J56" s="1">
        <v>86</v>
      </c>
      <c r="K56" s="1">
        <f t="shared" ref="K56:K83" si="29">E56-J56</f>
        <v>-11</v>
      </c>
      <c r="L56" s="1"/>
      <c r="M56" s="1"/>
      <c r="N56" s="1">
        <v>0</v>
      </c>
      <c r="O56" s="1">
        <f t="shared" si="2"/>
        <v>15</v>
      </c>
      <c r="P56" s="5">
        <f t="shared" si="28"/>
        <v>131</v>
      </c>
      <c r="Q56" s="5">
        <v>160</v>
      </c>
      <c r="R56" s="5">
        <f t="shared" si="26"/>
        <v>60</v>
      </c>
      <c r="S56" s="5">
        <v>100</v>
      </c>
      <c r="T56" s="5">
        <v>160</v>
      </c>
      <c r="U56" s="1"/>
      <c r="V56" s="1">
        <f t="shared" si="27"/>
        <v>14.933333333333334</v>
      </c>
      <c r="W56" s="1">
        <f t="shared" si="3"/>
        <v>4.2666666666666666</v>
      </c>
      <c r="X56" s="1">
        <v>15.6</v>
      </c>
      <c r="Y56" s="1">
        <v>17.2</v>
      </c>
      <c r="Z56" s="1">
        <v>16.399999999999999</v>
      </c>
      <c r="AA56" s="1">
        <v>12</v>
      </c>
      <c r="AB56" s="1">
        <v>17.2</v>
      </c>
      <c r="AC56" s="1"/>
      <c r="AD56" s="1">
        <f t="shared" si="4"/>
        <v>21</v>
      </c>
      <c r="AE56" s="1">
        <f t="shared" si="5"/>
        <v>35</v>
      </c>
      <c r="AF56" s="1">
        <f t="shared" si="6"/>
        <v>30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88</v>
      </c>
      <c r="B57" s="1" t="s">
        <v>30</v>
      </c>
      <c r="C57" s="1">
        <v>445.21499999999997</v>
      </c>
      <c r="D57" s="1">
        <v>30.562999999999999</v>
      </c>
      <c r="E57" s="1">
        <v>210.77600000000001</v>
      </c>
      <c r="F57" s="1">
        <v>233.93199999999999</v>
      </c>
      <c r="G57" s="6">
        <v>1</v>
      </c>
      <c r="H57" s="1">
        <v>45</v>
      </c>
      <c r="I57" s="1"/>
      <c r="J57" s="1">
        <v>202.976</v>
      </c>
      <c r="K57" s="1">
        <f t="shared" si="29"/>
        <v>7.8000000000000114</v>
      </c>
      <c r="L57" s="1"/>
      <c r="M57" s="1"/>
      <c r="N57" s="1">
        <v>230</v>
      </c>
      <c r="O57" s="1">
        <f t="shared" ref="O57:O84" si="30">E57/5</f>
        <v>42.155200000000001</v>
      </c>
      <c r="P57" s="5">
        <f t="shared" si="28"/>
        <v>84</v>
      </c>
      <c r="Q57" s="5">
        <v>200</v>
      </c>
      <c r="R57" s="5">
        <f t="shared" si="26"/>
        <v>100</v>
      </c>
      <c r="S57" s="5">
        <v>100</v>
      </c>
      <c r="T57" s="5">
        <v>200</v>
      </c>
      <c r="U57" s="1"/>
      <c r="V57" s="1">
        <f t="shared" si="27"/>
        <v>15.749705848863249</v>
      </c>
      <c r="W57" s="1">
        <f t="shared" si="3"/>
        <v>11.005332675446921</v>
      </c>
      <c r="X57" s="1">
        <v>42.5334</v>
      </c>
      <c r="Y57" s="1">
        <v>21.101400000000002</v>
      </c>
      <c r="Z57" s="1">
        <v>44.641800000000003</v>
      </c>
      <c r="AA57" s="1">
        <v>13.923999999999999</v>
      </c>
      <c r="AB57" s="1">
        <v>30.2044</v>
      </c>
      <c r="AC57" s="1"/>
      <c r="AD57" s="1">
        <f t="shared" si="4"/>
        <v>100</v>
      </c>
      <c r="AE57" s="1">
        <f t="shared" si="5"/>
        <v>100</v>
      </c>
      <c r="AF57" s="1">
        <f t="shared" si="6"/>
        <v>84.395999999999958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89</v>
      </c>
      <c r="B58" s="1" t="s">
        <v>33</v>
      </c>
      <c r="C58" s="1">
        <v>13.002000000000001</v>
      </c>
      <c r="D58" s="1">
        <v>18</v>
      </c>
      <c r="E58" s="1">
        <v>6</v>
      </c>
      <c r="F58" s="1">
        <v>13</v>
      </c>
      <c r="G58" s="6">
        <v>0.4</v>
      </c>
      <c r="H58" s="1">
        <v>45</v>
      </c>
      <c r="I58" s="1"/>
      <c r="J58" s="1">
        <v>14.9</v>
      </c>
      <c r="K58" s="1">
        <f t="shared" si="29"/>
        <v>-8.9</v>
      </c>
      <c r="L58" s="1"/>
      <c r="M58" s="1"/>
      <c r="N58" s="1">
        <v>23</v>
      </c>
      <c r="O58" s="1">
        <f t="shared" si="30"/>
        <v>1.2</v>
      </c>
      <c r="P58" s="5"/>
      <c r="Q58" s="5">
        <v>15</v>
      </c>
      <c r="R58" s="5">
        <f t="shared" si="26"/>
        <v>15</v>
      </c>
      <c r="S58" s="5"/>
      <c r="T58" s="5">
        <v>25</v>
      </c>
      <c r="U58" s="1"/>
      <c r="V58" s="1">
        <f t="shared" si="27"/>
        <v>42.5</v>
      </c>
      <c r="W58" s="1">
        <f t="shared" si="3"/>
        <v>30</v>
      </c>
      <c r="X58" s="1">
        <v>3.5996000000000001</v>
      </c>
      <c r="Y58" s="1">
        <v>3.4</v>
      </c>
      <c r="Z58" s="1">
        <v>4.4000000000000004</v>
      </c>
      <c r="AA58" s="1">
        <v>3.6</v>
      </c>
      <c r="AB58" s="1">
        <v>4.4000000000000004</v>
      </c>
      <c r="AC58" s="1"/>
      <c r="AD58" s="1">
        <f t="shared" si="4"/>
        <v>6</v>
      </c>
      <c r="AE58" s="1">
        <f t="shared" si="5"/>
        <v>0</v>
      </c>
      <c r="AF58" s="1">
        <f t="shared" si="6"/>
        <v>-18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0" t="s">
        <v>90</v>
      </c>
      <c r="B59" s="10" t="s">
        <v>33</v>
      </c>
      <c r="C59" s="10">
        <v>1</v>
      </c>
      <c r="D59" s="10">
        <v>2</v>
      </c>
      <c r="E59" s="10">
        <v>2</v>
      </c>
      <c r="F59" s="10"/>
      <c r="G59" s="11">
        <v>0</v>
      </c>
      <c r="H59" s="10" t="e">
        <v>#N/A</v>
      </c>
      <c r="I59" s="10"/>
      <c r="J59" s="10">
        <v>4</v>
      </c>
      <c r="K59" s="10">
        <f t="shared" si="29"/>
        <v>-2</v>
      </c>
      <c r="L59" s="10"/>
      <c r="M59" s="10"/>
      <c r="N59" s="10"/>
      <c r="O59" s="10">
        <f t="shared" si="30"/>
        <v>0.4</v>
      </c>
      <c r="P59" s="12"/>
      <c r="Q59" s="12"/>
      <c r="R59" s="12"/>
      <c r="S59" s="12"/>
      <c r="T59" s="12"/>
      <c r="U59" s="10"/>
      <c r="V59" s="10">
        <f t="shared" si="7"/>
        <v>0</v>
      </c>
      <c r="W59" s="10">
        <f t="shared" si="3"/>
        <v>0</v>
      </c>
      <c r="X59" s="10">
        <v>4.5999999999999996</v>
      </c>
      <c r="Y59" s="10">
        <v>0.6</v>
      </c>
      <c r="Z59" s="10">
        <v>0</v>
      </c>
      <c r="AA59" s="10">
        <v>0</v>
      </c>
      <c r="AB59" s="10">
        <v>0</v>
      </c>
      <c r="AC59" s="10" t="s">
        <v>31</v>
      </c>
      <c r="AD59" s="10">
        <f t="shared" si="4"/>
        <v>0</v>
      </c>
      <c r="AE59" s="10">
        <f t="shared" si="5"/>
        <v>0</v>
      </c>
      <c r="AF59" s="1">
        <f t="shared" si="6"/>
        <v>6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91</v>
      </c>
      <c r="B60" s="1" t="s">
        <v>33</v>
      </c>
      <c r="C60" s="1">
        <v>157</v>
      </c>
      <c r="D60" s="1">
        <v>15</v>
      </c>
      <c r="E60" s="1">
        <v>155</v>
      </c>
      <c r="F60" s="1"/>
      <c r="G60" s="6">
        <v>0.28000000000000003</v>
      </c>
      <c r="H60" s="1">
        <v>45</v>
      </c>
      <c r="I60" s="1"/>
      <c r="J60" s="1">
        <v>172</v>
      </c>
      <c r="K60" s="1">
        <f t="shared" si="29"/>
        <v>-17</v>
      </c>
      <c r="L60" s="1"/>
      <c r="M60" s="1"/>
      <c r="N60" s="1">
        <v>134</v>
      </c>
      <c r="O60" s="1">
        <f t="shared" si="30"/>
        <v>31</v>
      </c>
      <c r="P60" s="5">
        <f>ROUND(13*O60-N60-F60,0)</f>
        <v>269</v>
      </c>
      <c r="Q60" s="5">
        <f t="shared" ref="Q60:Q69" si="31">P60</f>
        <v>269</v>
      </c>
      <c r="R60" s="5">
        <f t="shared" ref="R60:R71" si="32">Q60-S60</f>
        <v>269</v>
      </c>
      <c r="S60" s="5"/>
      <c r="T60" s="5"/>
      <c r="U60" s="1"/>
      <c r="V60" s="1">
        <f t="shared" ref="V60:V71" si="33">(F60+N60+Q60)/O60</f>
        <v>13</v>
      </c>
      <c r="W60" s="1">
        <f t="shared" si="3"/>
        <v>4.32258064516129</v>
      </c>
      <c r="X60" s="1">
        <v>23</v>
      </c>
      <c r="Y60" s="1">
        <v>11.6</v>
      </c>
      <c r="Z60" s="1">
        <v>23.4</v>
      </c>
      <c r="AA60" s="1">
        <v>13.6</v>
      </c>
      <c r="AB60" s="1">
        <v>17.600000000000001</v>
      </c>
      <c r="AC60" s="1"/>
      <c r="AD60" s="1">
        <f t="shared" si="4"/>
        <v>75.320000000000007</v>
      </c>
      <c r="AE60" s="1">
        <f t="shared" si="5"/>
        <v>0</v>
      </c>
      <c r="AF60" s="1">
        <f t="shared" si="6"/>
        <v>62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92</v>
      </c>
      <c r="B61" s="1" t="s">
        <v>33</v>
      </c>
      <c r="C61" s="1">
        <v>7</v>
      </c>
      <c r="D61" s="1">
        <v>204</v>
      </c>
      <c r="E61" s="1">
        <v>75</v>
      </c>
      <c r="F61" s="1">
        <v>135</v>
      </c>
      <c r="G61" s="6">
        <v>0.28000000000000003</v>
      </c>
      <c r="H61" s="1">
        <v>45</v>
      </c>
      <c r="I61" s="1"/>
      <c r="J61" s="1">
        <v>130</v>
      </c>
      <c r="K61" s="1">
        <f t="shared" si="29"/>
        <v>-55</v>
      </c>
      <c r="L61" s="1"/>
      <c r="M61" s="1"/>
      <c r="N61" s="1">
        <v>76</v>
      </c>
      <c r="O61" s="1">
        <f t="shared" si="30"/>
        <v>15</v>
      </c>
      <c r="P61" s="5"/>
      <c r="Q61" s="5">
        <f t="shared" si="31"/>
        <v>0</v>
      </c>
      <c r="R61" s="5">
        <f t="shared" si="32"/>
        <v>0</v>
      </c>
      <c r="S61" s="5"/>
      <c r="T61" s="5"/>
      <c r="U61" s="1"/>
      <c r="V61" s="1">
        <f t="shared" si="33"/>
        <v>14.066666666666666</v>
      </c>
      <c r="W61" s="1">
        <f t="shared" si="3"/>
        <v>14.066666666666666</v>
      </c>
      <c r="X61" s="1">
        <v>21.2</v>
      </c>
      <c r="Y61" s="1">
        <v>23.8</v>
      </c>
      <c r="Z61" s="1">
        <v>17</v>
      </c>
      <c r="AA61" s="1">
        <v>7.8</v>
      </c>
      <c r="AB61" s="1">
        <v>16.8</v>
      </c>
      <c r="AC61" s="16" t="s">
        <v>120</v>
      </c>
      <c r="AD61" s="1">
        <f t="shared" si="4"/>
        <v>0</v>
      </c>
      <c r="AE61" s="1">
        <f t="shared" si="5"/>
        <v>0</v>
      </c>
      <c r="AF61" s="1">
        <f t="shared" si="6"/>
        <v>14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93</v>
      </c>
      <c r="B62" s="1" t="s">
        <v>33</v>
      </c>
      <c r="C62" s="1">
        <v>271</v>
      </c>
      <c r="D62" s="1">
        <v>3</v>
      </c>
      <c r="E62" s="1">
        <v>245</v>
      </c>
      <c r="F62" s="1">
        <v>14</v>
      </c>
      <c r="G62" s="6">
        <v>0.35</v>
      </c>
      <c r="H62" s="1">
        <v>45</v>
      </c>
      <c r="I62" s="1"/>
      <c r="J62" s="1">
        <v>255</v>
      </c>
      <c r="K62" s="1">
        <f t="shared" si="29"/>
        <v>-10</v>
      </c>
      <c r="L62" s="1"/>
      <c r="M62" s="1"/>
      <c r="N62" s="1">
        <v>114</v>
      </c>
      <c r="O62" s="1">
        <f t="shared" si="30"/>
        <v>49</v>
      </c>
      <c r="P62" s="5">
        <f>ROUND(12*O62-N62-F62,0)</f>
        <v>460</v>
      </c>
      <c r="Q62" s="5">
        <f t="shared" si="31"/>
        <v>460</v>
      </c>
      <c r="R62" s="5">
        <f t="shared" si="32"/>
        <v>160</v>
      </c>
      <c r="S62" s="5">
        <v>300</v>
      </c>
      <c r="T62" s="5"/>
      <c r="U62" s="1"/>
      <c r="V62" s="1">
        <f t="shared" si="33"/>
        <v>12</v>
      </c>
      <c r="W62" s="1">
        <f t="shared" si="3"/>
        <v>2.6122448979591835</v>
      </c>
      <c r="X62" s="1">
        <v>29</v>
      </c>
      <c r="Y62" s="1">
        <v>25</v>
      </c>
      <c r="Z62" s="1">
        <v>35.6</v>
      </c>
      <c r="AA62" s="1">
        <v>14.6</v>
      </c>
      <c r="AB62" s="1">
        <v>26.2</v>
      </c>
      <c r="AC62" s="1"/>
      <c r="AD62" s="1">
        <f t="shared" si="4"/>
        <v>56</v>
      </c>
      <c r="AE62" s="1">
        <f t="shared" si="5"/>
        <v>105</v>
      </c>
      <c r="AF62" s="1">
        <f t="shared" si="6"/>
        <v>147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94</v>
      </c>
      <c r="B63" s="1" t="s">
        <v>33</v>
      </c>
      <c r="C63" s="1"/>
      <c r="D63" s="1">
        <v>392</v>
      </c>
      <c r="E63" s="1">
        <v>173</v>
      </c>
      <c r="F63" s="1">
        <v>214</v>
      </c>
      <c r="G63" s="6">
        <v>0.28000000000000003</v>
      </c>
      <c r="H63" s="1">
        <v>45</v>
      </c>
      <c r="I63" s="1"/>
      <c r="J63" s="1">
        <v>179</v>
      </c>
      <c r="K63" s="1">
        <f t="shared" si="29"/>
        <v>-6</v>
      </c>
      <c r="L63" s="1"/>
      <c r="M63" s="1"/>
      <c r="N63" s="1">
        <v>0</v>
      </c>
      <c r="O63" s="1">
        <f t="shared" si="30"/>
        <v>34.6</v>
      </c>
      <c r="P63" s="5">
        <f t="shared" ref="P63:P64" si="34">ROUND(13*O63-N63-F63,0)</f>
        <v>236</v>
      </c>
      <c r="Q63" s="5">
        <f t="shared" si="31"/>
        <v>236</v>
      </c>
      <c r="R63" s="5">
        <f t="shared" si="32"/>
        <v>106</v>
      </c>
      <c r="S63" s="5">
        <v>130</v>
      </c>
      <c r="T63" s="5"/>
      <c r="U63" s="1"/>
      <c r="V63" s="1">
        <f t="shared" si="33"/>
        <v>13.005780346820808</v>
      </c>
      <c r="W63" s="1">
        <f t="shared" si="3"/>
        <v>6.1849710982658959</v>
      </c>
      <c r="X63" s="1">
        <v>13.4</v>
      </c>
      <c r="Y63" s="1">
        <v>50</v>
      </c>
      <c r="Z63" s="1">
        <v>18.600000000000001</v>
      </c>
      <c r="AA63" s="1">
        <v>31.4</v>
      </c>
      <c r="AB63" s="1">
        <v>19</v>
      </c>
      <c r="AC63" s="1"/>
      <c r="AD63" s="1">
        <f t="shared" si="4"/>
        <v>29.680000000000003</v>
      </c>
      <c r="AE63" s="1">
        <f t="shared" si="5"/>
        <v>36.400000000000006</v>
      </c>
      <c r="AF63" s="1">
        <f t="shared" si="6"/>
        <v>69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95</v>
      </c>
      <c r="B64" s="1" t="s">
        <v>33</v>
      </c>
      <c r="C64" s="1">
        <v>-1</v>
      </c>
      <c r="D64" s="1">
        <v>818</v>
      </c>
      <c r="E64" s="1">
        <v>396</v>
      </c>
      <c r="F64" s="1">
        <v>415</v>
      </c>
      <c r="G64" s="6">
        <v>0.35</v>
      </c>
      <c r="H64" s="1">
        <v>45</v>
      </c>
      <c r="I64" s="1"/>
      <c r="J64" s="1">
        <v>399</v>
      </c>
      <c r="K64" s="1">
        <f t="shared" si="29"/>
        <v>-3</v>
      </c>
      <c r="L64" s="1"/>
      <c r="M64" s="1"/>
      <c r="N64" s="1">
        <v>0</v>
      </c>
      <c r="O64" s="1">
        <f t="shared" si="30"/>
        <v>79.2</v>
      </c>
      <c r="P64" s="5">
        <f t="shared" si="34"/>
        <v>615</v>
      </c>
      <c r="Q64" s="5">
        <f t="shared" si="31"/>
        <v>615</v>
      </c>
      <c r="R64" s="5">
        <f t="shared" si="32"/>
        <v>265</v>
      </c>
      <c r="S64" s="5">
        <v>350</v>
      </c>
      <c r="T64" s="5"/>
      <c r="U64" s="1"/>
      <c r="V64" s="1">
        <f t="shared" si="33"/>
        <v>13.005050505050505</v>
      </c>
      <c r="W64" s="1">
        <f t="shared" si="3"/>
        <v>5.2398989898989896</v>
      </c>
      <c r="X64" s="1">
        <v>83.059600000000003</v>
      </c>
      <c r="Y64" s="1">
        <v>90.059600000000003</v>
      </c>
      <c r="Z64" s="1">
        <v>53</v>
      </c>
      <c r="AA64" s="1">
        <v>68.8</v>
      </c>
      <c r="AB64" s="1">
        <v>40.799999999999997</v>
      </c>
      <c r="AC64" s="1"/>
      <c r="AD64" s="1">
        <f t="shared" si="4"/>
        <v>92.75</v>
      </c>
      <c r="AE64" s="1">
        <f t="shared" si="5"/>
        <v>122.49999999999999</v>
      </c>
      <c r="AF64" s="1">
        <f t="shared" si="6"/>
        <v>158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96</v>
      </c>
      <c r="B65" s="1" t="s">
        <v>33</v>
      </c>
      <c r="C65" s="1">
        <v>90</v>
      </c>
      <c r="D65" s="1">
        <v>124</v>
      </c>
      <c r="E65" s="1">
        <v>146</v>
      </c>
      <c r="F65" s="1">
        <v>50</v>
      </c>
      <c r="G65" s="6">
        <v>0.28000000000000003</v>
      </c>
      <c r="H65" s="1">
        <v>45</v>
      </c>
      <c r="I65" s="1"/>
      <c r="J65" s="1">
        <v>161</v>
      </c>
      <c r="K65" s="1">
        <f t="shared" si="29"/>
        <v>-15</v>
      </c>
      <c r="L65" s="1"/>
      <c r="M65" s="1"/>
      <c r="N65" s="1">
        <v>29</v>
      </c>
      <c r="O65" s="1">
        <f t="shared" si="30"/>
        <v>29.2</v>
      </c>
      <c r="P65" s="5">
        <f t="shared" ref="P65:P66" si="35">ROUND(12*O65-N65-F65,0)</f>
        <v>271</v>
      </c>
      <c r="Q65" s="5">
        <f t="shared" si="31"/>
        <v>271</v>
      </c>
      <c r="R65" s="5">
        <f t="shared" si="32"/>
        <v>121</v>
      </c>
      <c r="S65" s="5">
        <v>150</v>
      </c>
      <c r="T65" s="5"/>
      <c r="U65" s="1"/>
      <c r="V65" s="1">
        <f t="shared" si="33"/>
        <v>11.986301369863014</v>
      </c>
      <c r="W65" s="1">
        <f t="shared" si="3"/>
        <v>2.7054794520547945</v>
      </c>
      <c r="X65" s="1">
        <v>21.8</v>
      </c>
      <c r="Y65" s="1">
        <v>27.2</v>
      </c>
      <c r="Z65" s="1">
        <v>23</v>
      </c>
      <c r="AA65" s="1">
        <v>19.600000000000001</v>
      </c>
      <c r="AB65" s="1">
        <v>15.4</v>
      </c>
      <c r="AC65" s="1"/>
      <c r="AD65" s="1">
        <f t="shared" si="4"/>
        <v>33.880000000000003</v>
      </c>
      <c r="AE65" s="1">
        <f t="shared" si="5"/>
        <v>42.000000000000007</v>
      </c>
      <c r="AF65" s="1">
        <f t="shared" si="6"/>
        <v>88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97</v>
      </c>
      <c r="B66" s="1" t="s">
        <v>33</v>
      </c>
      <c r="C66" s="1">
        <v>552</v>
      </c>
      <c r="D66" s="1">
        <v>6</v>
      </c>
      <c r="E66" s="1">
        <v>445</v>
      </c>
      <c r="F66" s="1">
        <v>71</v>
      </c>
      <c r="G66" s="6">
        <v>0.35</v>
      </c>
      <c r="H66" s="1">
        <v>45</v>
      </c>
      <c r="I66" s="1"/>
      <c r="J66" s="1">
        <v>446</v>
      </c>
      <c r="K66" s="1">
        <f t="shared" si="29"/>
        <v>-1</v>
      </c>
      <c r="L66" s="1"/>
      <c r="M66" s="1"/>
      <c r="N66" s="1">
        <v>192</v>
      </c>
      <c r="O66" s="1">
        <f t="shared" si="30"/>
        <v>89</v>
      </c>
      <c r="P66" s="5">
        <f t="shared" si="35"/>
        <v>805</v>
      </c>
      <c r="Q66" s="5">
        <f t="shared" si="31"/>
        <v>805</v>
      </c>
      <c r="R66" s="5">
        <f t="shared" si="32"/>
        <v>305</v>
      </c>
      <c r="S66" s="5">
        <v>500</v>
      </c>
      <c r="T66" s="5"/>
      <c r="U66" s="1"/>
      <c r="V66" s="1">
        <f t="shared" si="33"/>
        <v>12</v>
      </c>
      <c r="W66" s="1">
        <f t="shared" si="3"/>
        <v>2.9550561797752808</v>
      </c>
      <c r="X66" s="1">
        <v>57.6</v>
      </c>
      <c r="Y66" s="1">
        <v>49.2</v>
      </c>
      <c r="Z66" s="1">
        <v>71.8</v>
      </c>
      <c r="AA66" s="1">
        <v>33.4</v>
      </c>
      <c r="AB66" s="1">
        <v>55.4</v>
      </c>
      <c r="AC66" s="1"/>
      <c r="AD66" s="1">
        <f t="shared" si="4"/>
        <v>106.75</v>
      </c>
      <c r="AE66" s="1">
        <f t="shared" si="5"/>
        <v>175</v>
      </c>
      <c r="AF66" s="1">
        <f t="shared" si="6"/>
        <v>267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98</v>
      </c>
      <c r="B67" s="1" t="s">
        <v>33</v>
      </c>
      <c r="C67" s="1">
        <v>9</v>
      </c>
      <c r="D67" s="1">
        <v>398</v>
      </c>
      <c r="E67" s="1">
        <v>175</v>
      </c>
      <c r="F67" s="1">
        <v>220</v>
      </c>
      <c r="G67" s="6">
        <v>0.41</v>
      </c>
      <c r="H67" s="1">
        <v>45</v>
      </c>
      <c r="I67" s="1"/>
      <c r="J67" s="1">
        <v>234</v>
      </c>
      <c r="K67" s="1">
        <f t="shared" si="29"/>
        <v>-59</v>
      </c>
      <c r="L67" s="1"/>
      <c r="M67" s="1"/>
      <c r="N67" s="1">
        <v>64</v>
      </c>
      <c r="O67" s="1">
        <f t="shared" si="30"/>
        <v>35</v>
      </c>
      <c r="P67" s="5">
        <f t="shared" ref="P67:P68" si="36">ROUND(13*O67-N67-F67,0)</f>
        <v>171</v>
      </c>
      <c r="Q67" s="5">
        <f t="shared" si="31"/>
        <v>171</v>
      </c>
      <c r="R67" s="5">
        <f t="shared" si="32"/>
        <v>81</v>
      </c>
      <c r="S67" s="5">
        <v>90</v>
      </c>
      <c r="T67" s="5"/>
      <c r="U67" s="1"/>
      <c r="V67" s="1">
        <f t="shared" si="33"/>
        <v>13</v>
      </c>
      <c r="W67" s="1">
        <f t="shared" si="3"/>
        <v>8.1142857142857139</v>
      </c>
      <c r="X67" s="1">
        <v>35.200000000000003</v>
      </c>
      <c r="Y67" s="1">
        <v>46.8</v>
      </c>
      <c r="Z67" s="1">
        <v>24</v>
      </c>
      <c r="AA67" s="1">
        <v>38.4</v>
      </c>
      <c r="AB67" s="1">
        <v>22.2</v>
      </c>
      <c r="AC67" s="1"/>
      <c r="AD67" s="1">
        <f t="shared" si="4"/>
        <v>33.21</v>
      </c>
      <c r="AE67" s="1">
        <f t="shared" si="5"/>
        <v>36.9</v>
      </c>
      <c r="AF67" s="1">
        <f t="shared" si="6"/>
        <v>70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99</v>
      </c>
      <c r="B68" s="1" t="s">
        <v>33</v>
      </c>
      <c r="C68" s="1">
        <v>8</v>
      </c>
      <c r="D68" s="1">
        <v>194</v>
      </c>
      <c r="E68" s="13">
        <f>79+E82</f>
        <v>81</v>
      </c>
      <c r="F68" s="13">
        <f>42+F82</f>
        <v>85</v>
      </c>
      <c r="G68" s="6">
        <v>0.5</v>
      </c>
      <c r="H68" s="1">
        <v>60</v>
      </c>
      <c r="I68" s="1"/>
      <c r="J68" s="1">
        <v>81</v>
      </c>
      <c r="K68" s="1">
        <f t="shared" si="29"/>
        <v>0</v>
      </c>
      <c r="L68" s="1"/>
      <c r="M68" s="1"/>
      <c r="N68" s="1">
        <v>115</v>
      </c>
      <c r="O68" s="1">
        <f t="shared" si="30"/>
        <v>16.2</v>
      </c>
      <c r="P68" s="5">
        <f t="shared" si="36"/>
        <v>11</v>
      </c>
      <c r="Q68" s="5">
        <f t="shared" si="31"/>
        <v>11</v>
      </c>
      <c r="R68" s="5">
        <f t="shared" si="32"/>
        <v>11</v>
      </c>
      <c r="S68" s="5"/>
      <c r="T68" s="5"/>
      <c r="U68" s="1"/>
      <c r="V68" s="1">
        <f t="shared" si="33"/>
        <v>13.024691358024691</v>
      </c>
      <c r="W68" s="1">
        <f t="shared" si="3"/>
        <v>12.345679012345679</v>
      </c>
      <c r="X68" s="1">
        <v>21</v>
      </c>
      <c r="Y68" s="1">
        <v>36.200000000000003</v>
      </c>
      <c r="Z68" s="1">
        <v>15.8</v>
      </c>
      <c r="AA68" s="1">
        <v>14.2</v>
      </c>
      <c r="AB68" s="1">
        <v>7</v>
      </c>
      <c r="AC68" s="1"/>
      <c r="AD68" s="1">
        <f t="shared" si="4"/>
        <v>5.5</v>
      </c>
      <c r="AE68" s="1">
        <f t="shared" si="5"/>
        <v>0</v>
      </c>
      <c r="AF68" s="1">
        <f t="shared" si="6"/>
        <v>32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100</v>
      </c>
      <c r="B69" s="1" t="s">
        <v>33</v>
      </c>
      <c r="C69" s="1"/>
      <c r="D69" s="1">
        <v>560</v>
      </c>
      <c r="E69" s="13">
        <v>201</v>
      </c>
      <c r="F69" s="13">
        <v>73</v>
      </c>
      <c r="G69" s="6">
        <v>0.41</v>
      </c>
      <c r="H69" s="1">
        <v>45</v>
      </c>
      <c r="I69" s="1"/>
      <c r="J69" s="1">
        <v>199</v>
      </c>
      <c r="K69" s="1">
        <f t="shared" si="29"/>
        <v>2</v>
      </c>
      <c r="L69" s="1"/>
      <c r="M69" s="1"/>
      <c r="N69" s="1">
        <v>50</v>
      </c>
      <c r="O69" s="1">
        <f t="shared" si="30"/>
        <v>40.200000000000003</v>
      </c>
      <c r="P69" s="5">
        <f>ROUND(12*O69-N69-F69,0)</f>
        <v>359</v>
      </c>
      <c r="Q69" s="5">
        <f t="shared" si="31"/>
        <v>359</v>
      </c>
      <c r="R69" s="5">
        <f t="shared" si="32"/>
        <v>159</v>
      </c>
      <c r="S69" s="5">
        <v>200</v>
      </c>
      <c r="T69" s="5"/>
      <c r="U69" s="1"/>
      <c r="V69" s="1">
        <f t="shared" si="33"/>
        <v>11.990049751243781</v>
      </c>
      <c r="W69" s="1">
        <f t="shared" si="3"/>
        <v>3.0597014925373132</v>
      </c>
      <c r="X69" s="1">
        <v>47.2</v>
      </c>
      <c r="Y69" s="1">
        <v>73</v>
      </c>
      <c r="Z69" s="1">
        <v>37.799999999999997</v>
      </c>
      <c r="AA69" s="1">
        <v>56</v>
      </c>
      <c r="AB69" s="1">
        <v>35.4</v>
      </c>
      <c r="AC69" s="1"/>
      <c r="AD69" s="1">
        <f t="shared" si="4"/>
        <v>65.19</v>
      </c>
      <c r="AE69" s="1">
        <f t="shared" si="5"/>
        <v>82</v>
      </c>
      <c r="AF69" s="1">
        <f t="shared" si="6"/>
        <v>121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101</v>
      </c>
      <c r="B70" s="1" t="s">
        <v>33</v>
      </c>
      <c r="C70" s="1">
        <v>1</v>
      </c>
      <c r="D70" s="1">
        <v>90</v>
      </c>
      <c r="E70" s="1">
        <v>80</v>
      </c>
      <c r="F70" s="1">
        <v>10</v>
      </c>
      <c r="G70" s="6">
        <v>0.41</v>
      </c>
      <c r="H70" s="1">
        <v>45</v>
      </c>
      <c r="I70" s="1"/>
      <c r="J70" s="1">
        <v>80</v>
      </c>
      <c r="K70" s="1">
        <f t="shared" si="29"/>
        <v>0</v>
      </c>
      <c r="L70" s="1"/>
      <c r="M70" s="1"/>
      <c r="N70" s="1">
        <v>100</v>
      </c>
      <c r="O70" s="1">
        <f t="shared" si="30"/>
        <v>16</v>
      </c>
      <c r="P70" s="5">
        <f>ROUND(13*O70-N70-F70,0)</f>
        <v>98</v>
      </c>
      <c r="Q70" s="5">
        <v>130</v>
      </c>
      <c r="R70" s="5">
        <f t="shared" si="32"/>
        <v>60</v>
      </c>
      <c r="S70" s="5">
        <v>70</v>
      </c>
      <c r="T70" s="5">
        <v>150</v>
      </c>
      <c r="U70" s="1"/>
      <c r="V70" s="1">
        <f t="shared" si="33"/>
        <v>15</v>
      </c>
      <c r="W70" s="1">
        <f t="shared" si="3"/>
        <v>6.875</v>
      </c>
      <c r="X70" s="1">
        <v>12.6</v>
      </c>
      <c r="Y70" s="1">
        <v>13.6</v>
      </c>
      <c r="Z70" s="1">
        <v>0</v>
      </c>
      <c r="AA70" s="1">
        <v>0</v>
      </c>
      <c r="AB70" s="1">
        <v>0</v>
      </c>
      <c r="AC70" s="1" t="s">
        <v>43</v>
      </c>
      <c r="AD70" s="1">
        <f t="shared" si="4"/>
        <v>24.599999999999998</v>
      </c>
      <c r="AE70" s="1">
        <f t="shared" si="5"/>
        <v>28.7</v>
      </c>
      <c r="AF70" s="1">
        <f t="shared" si="6"/>
        <v>32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102</v>
      </c>
      <c r="B71" s="1" t="s">
        <v>33</v>
      </c>
      <c r="C71" s="1">
        <v>45</v>
      </c>
      <c r="D71" s="1">
        <v>4</v>
      </c>
      <c r="E71" s="1">
        <v>20</v>
      </c>
      <c r="F71" s="1"/>
      <c r="G71" s="6">
        <v>0.5</v>
      </c>
      <c r="H71" s="1">
        <v>60</v>
      </c>
      <c r="I71" s="1"/>
      <c r="J71" s="1">
        <v>21</v>
      </c>
      <c r="K71" s="1">
        <f t="shared" si="29"/>
        <v>-1</v>
      </c>
      <c r="L71" s="1"/>
      <c r="M71" s="1"/>
      <c r="N71" s="1">
        <v>68</v>
      </c>
      <c r="O71" s="1">
        <f t="shared" si="30"/>
        <v>4</v>
      </c>
      <c r="P71" s="5"/>
      <c r="Q71" s="5">
        <v>30</v>
      </c>
      <c r="R71" s="5">
        <f t="shared" si="32"/>
        <v>30</v>
      </c>
      <c r="S71" s="5"/>
      <c r="T71" s="5">
        <v>50</v>
      </c>
      <c r="U71" s="1"/>
      <c r="V71" s="1">
        <f t="shared" si="33"/>
        <v>24.5</v>
      </c>
      <c r="W71" s="1">
        <f t="shared" ref="W71:W84" si="37">(F71+N71)/O71</f>
        <v>17</v>
      </c>
      <c r="X71" s="1">
        <v>7</v>
      </c>
      <c r="Y71" s="1">
        <v>1</v>
      </c>
      <c r="Z71" s="1">
        <v>6.6</v>
      </c>
      <c r="AA71" s="1">
        <v>3.7955999999999999</v>
      </c>
      <c r="AB71" s="1">
        <v>1</v>
      </c>
      <c r="AC71" s="1"/>
      <c r="AD71" s="1">
        <f t="shared" ref="AD71:AD84" si="38">R71*G71</f>
        <v>15</v>
      </c>
      <c r="AE71" s="1">
        <f t="shared" ref="AE71:AE84" si="39">S71*G71</f>
        <v>0</v>
      </c>
      <c r="AF71" s="1">
        <f t="shared" ref="AF71:AF84" si="40">E71*3-F71-N71-P71</f>
        <v>-8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0" t="s">
        <v>103</v>
      </c>
      <c r="B72" s="10" t="s">
        <v>33</v>
      </c>
      <c r="C72" s="10">
        <v>19</v>
      </c>
      <c r="D72" s="10"/>
      <c r="E72" s="10">
        <v>15</v>
      </c>
      <c r="F72" s="10"/>
      <c r="G72" s="11">
        <v>0</v>
      </c>
      <c r="H72" s="10">
        <v>45</v>
      </c>
      <c r="I72" s="10"/>
      <c r="J72" s="10">
        <v>25</v>
      </c>
      <c r="K72" s="10">
        <f t="shared" si="29"/>
        <v>-10</v>
      </c>
      <c r="L72" s="10"/>
      <c r="M72" s="10"/>
      <c r="N72" s="10"/>
      <c r="O72" s="10">
        <f t="shared" si="30"/>
        <v>3</v>
      </c>
      <c r="P72" s="12"/>
      <c r="Q72" s="12"/>
      <c r="R72" s="12"/>
      <c r="S72" s="12"/>
      <c r="T72" s="12"/>
      <c r="U72" s="10"/>
      <c r="V72" s="10">
        <f t="shared" ref="V72:V84" si="41">(F72+N72+P72)/O72</f>
        <v>0</v>
      </c>
      <c r="W72" s="10">
        <f t="shared" si="37"/>
        <v>0</v>
      </c>
      <c r="X72" s="10">
        <v>5.4</v>
      </c>
      <c r="Y72" s="10">
        <v>2</v>
      </c>
      <c r="Z72" s="10">
        <v>4.5999999999999996</v>
      </c>
      <c r="AA72" s="10">
        <v>3.2</v>
      </c>
      <c r="AB72" s="10">
        <v>5.2</v>
      </c>
      <c r="AC72" s="10" t="s">
        <v>104</v>
      </c>
      <c r="AD72" s="10">
        <f t="shared" si="38"/>
        <v>0</v>
      </c>
      <c r="AE72" s="10">
        <f t="shared" si="39"/>
        <v>0</v>
      </c>
      <c r="AF72" s="1">
        <f t="shared" si="40"/>
        <v>45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105</v>
      </c>
      <c r="B73" s="1" t="s">
        <v>33</v>
      </c>
      <c r="C73" s="1">
        <v>38</v>
      </c>
      <c r="D73" s="1">
        <v>170</v>
      </c>
      <c r="E73" s="1">
        <v>75</v>
      </c>
      <c r="F73" s="1">
        <v>98</v>
      </c>
      <c r="G73" s="6">
        <v>0.4</v>
      </c>
      <c r="H73" s="1">
        <v>90</v>
      </c>
      <c r="I73" s="1"/>
      <c r="J73" s="1">
        <v>83</v>
      </c>
      <c r="K73" s="1">
        <f t="shared" si="29"/>
        <v>-8</v>
      </c>
      <c r="L73" s="1"/>
      <c r="M73" s="1"/>
      <c r="N73" s="1">
        <v>63</v>
      </c>
      <c r="O73" s="1">
        <f t="shared" si="30"/>
        <v>15</v>
      </c>
      <c r="P73" s="5">
        <f t="shared" ref="P73:P74" si="42">ROUND(13*O73-N73-F73,0)</f>
        <v>34</v>
      </c>
      <c r="Q73" s="5">
        <f t="shared" ref="Q73:Q80" si="43">P73</f>
        <v>34</v>
      </c>
      <c r="R73" s="5">
        <f t="shared" ref="R73:R80" si="44">Q73-S73</f>
        <v>34</v>
      </c>
      <c r="S73" s="5"/>
      <c r="T73" s="5"/>
      <c r="U73" s="1"/>
      <c r="V73" s="1">
        <f t="shared" ref="V73:V80" si="45">(F73+N73+Q73)/O73</f>
        <v>13</v>
      </c>
      <c r="W73" s="1">
        <f t="shared" si="37"/>
        <v>10.733333333333333</v>
      </c>
      <c r="X73" s="1">
        <v>19.600000000000001</v>
      </c>
      <c r="Y73" s="1">
        <v>22.6</v>
      </c>
      <c r="Z73" s="1">
        <v>4.5999999999999996</v>
      </c>
      <c r="AA73" s="1">
        <v>25.8</v>
      </c>
      <c r="AB73" s="1">
        <v>10.4</v>
      </c>
      <c r="AC73" s="1"/>
      <c r="AD73" s="1">
        <f t="shared" si="38"/>
        <v>13.600000000000001</v>
      </c>
      <c r="AE73" s="1">
        <f t="shared" si="39"/>
        <v>0</v>
      </c>
      <c r="AF73" s="1">
        <f t="shared" si="40"/>
        <v>30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106</v>
      </c>
      <c r="B74" s="1" t="s">
        <v>30</v>
      </c>
      <c r="C74" s="1">
        <v>78.11</v>
      </c>
      <c r="D74" s="1">
        <v>242.512</v>
      </c>
      <c r="E74" s="1">
        <v>128.92500000000001</v>
      </c>
      <c r="F74" s="1">
        <v>191.697</v>
      </c>
      <c r="G74" s="6">
        <v>1</v>
      </c>
      <c r="H74" s="1">
        <v>90</v>
      </c>
      <c r="I74" s="1"/>
      <c r="J74" s="1">
        <v>131.30000000000001</v>
      </c>
      <c r="K74" s="1">
        <f t="shared" si="29"/>
        <v>-2.375</v>
      </c>
      <c r="L74" s="1"/>
      <c r="M74" s="1"/>
      <c r="N74" s="1">
        <v>50</v>
      </c>
      <c r="O74" s="1">
        <f t="shared" si="30"/>
        <v>25.785000000000004</v>
      </c>
      <c r="P74" s="5">
        <f t="shared" si="42"/>
        <v>94</v>
      </c>
      <c r="Q74" s="5">
        <f t="shared" si="43"/>
        <v>94</v>
      </c>
      <c r="R74" s="5">
        <f t="shared" si="44"/>
        <v>44</v>
      </c>
      <c r="S74" s="5">
        <v>50</v>
      </c>
      <c r="T74" s="5"/>
      <c r="U74" s="1"/>
      <c r="V74" s="1">
        <f t="shared" si="45"/>
        <v>13.019080860965676</v>
      </c>
      <c r="W74" s="1">
        <f t="shared" si="37"/>
        <v>9.3735505138646484</v>
      </c>
      <c r="X74" s="1">
        <v>27.7302</v>
      </c>
      <c r="Y74" s="1">
        <v>36.743400000000001</v>
      </c>
      <c r="Z74" s="1">
        <v>28.000800000000002</v>
      </c>
      <c r="AA74" s="1">
        <v>12.993600000000001</v>
      </c>
      <c r="AB74" s="1">
        <v>28.6098</v>
      </c>
      <c r="AC74" s="1"/>
      <c r="AD74" s="1">
        <f t="shared" si="38"/>
        <v>44</v>
      </c>
      <c r="AE74" s="1">
        <f t="shared" si="39"/>
        <v>50</v>
      </c>
      <c r="AF74" s="1">
        <f t="shared" si="40"/>
        <v>51.078000000000031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107</v>
      </c>
      <c r="B75" s="1" t="s">
        <v>30</v>
      </c>
      <c r="C75" s="1"/>
      <c r="D75" s="1">
        <v>194.21899999999999</v>
      </c>
      <c r="E75" s="1"/>
      <c r="F75" s="1">
        <v>194.208</v>
      </c>
      <c r="G75" s="6">
        <v>1</v>
      </c>
      <c r="H75" s="1" t="e">
        <v>#N/A</v>
      </c>
      <c r="I75" s="1"/>
      <c r="J75" s="1"/>
      <c r="K75" s="1">
        <f t="shared" ref="K75" si="46">E75-J75</f>
        <v>0</v>
      </c>
      <c r="L75" s="1"/>
      <c r="M75" s="1"/>
      <c r="N75" s="1">
        <v>0</v>
      </c>
      <c r="O75" s="1">
        <f t="shared" si="30"/>
        <v>0</v>
      </c>
      <c r="P75" s="5"/>
      <c r="Q75" s="5">
        <f t="shared" si="43"/>
        <v>0</v>
      </c>
      <c r="R75" s="5">
        <f t="shared" si="44"/>
        <v>0</v>
      </c>
      <c r="S75" s="5"/>
      <c r="T75" s="5"/>
      <c r="U75" s="1"/>
      <c r="V75" s="1" t="e">
        <f t="shared" si="45"/>
        <v>#DIV/0!</v>
      </c>
      <c r="W75" s="1" t="e">
        <f t="shared" si="37"/>
        <v>#DIV/0!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 t="s">
        <v>43</v>
      </c>
      <c r="AD75" s="1">
        <f t="shared" si="38"/>
        <v>0</v>
      </c>
      <c r="AE75" s="1">
        <f t="shared" si="39"/>
        <v>0</v>
      </c>
      <c r="AF75" s="1">
        <f t="shared" si="40"/>
        <v>-194.208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108</v>
      </c>
      <c r="B76" s="1" t="s">
        <v>33</v>
      </c>
      <c r="C76" s="1"/>
      <c r="D76" s="1">
        <v>248</v>
      </c>
      <c r="E76" s="1">
        <v>78</v>
      </c>
      <c r="F76" s="1">
        <v>170</v>
      </c>
      <c r="G76" s="6">
        <v>0.35</v>
      </c>
      <c r="H76" s="1">
        <v>45</v>
      </c>
      <c r="I76" s="1"/>
      <c r="J76" s="1">
        <v>81</v>
      </c>
      <c r="K76" s="1">
        <f t="shared" si="29"/>
        <v>-3</v>
      </c>
      <c r="L76" s="1"/>
      <c r="M76" s="1"/>
      <c r="N76" s="1">
        <v>150</v>
      </c>
      <c r="O76" s="1">
        <f t="shared" si="30"/>
        <v>15.6</v>
      </c>
      <c r="P76" s="5"/>
      <c r="Q76" s="5">
        <f t="shared" si="43"/>
        <v>0</v>
      </c>
      <c r="R76" s="5">
        <f t="shared" si="44"/>
        <v>0</v>
      </c>
      <c r="S76" s="5"/>
      <c r="T76" s="5"/>
      <c r="U76" s="1"/>
      <c r="V76" s="1">
        <f t="shared" si="45"/>
        <v>20.512820512820515</v>
      </c>
      <c r="W76" s="1">
        <f t="shared" si="37"/>
        <v>20.512820512820515</v>
      </c>
      <c r="X76" s="1">
        <v>0.4</v>
      </c>
      <c r="Y76" s="1">
        <v>18.8</v>
      </c>
      <c r="Z76" s="1">
        <v>0</v>
      </c>
      <c r="AA76" s="1">
        <v>0</v>
      </c>
      <c r="AB76" s="1">
        <v>0</v>
      </c>
      <c r="AC76" s="1" t="s">
        <v>43</v>
      </c>
      <c r="AD76" s="1">
        <f t="shared" si="38"/>
        <v>0</v>
      </c>
      <c r="AE76" s="1">
        <f t="shared" si="39"/>
        <v>0</v>
      </c>
      <c r="AF76" s="1">
        <f t="shared" si="40"/>
        <v>-86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109</v>
      </c>
      <c r="B77" s="1" t="s">
        <v>33</v>
      </c>
      <c r="C77" s="1"/>
      <c r="D77" s="1">
        <v>254</v>
      </c>
      <c r="E77" s="1">
        <v>130</v>
      </c>
      <c r="F77" s="1">
        <v>122</v>
      </c>
      <c r="G77" s="6">
        <v>0.4</v>
      </c>
      <c r="H77" s="1">
        <v>45</v>
      </c>
      <c r="I77" s="1"/>
      <c r="J77" s="1">
        <v>131</v>
      </c>
      <c r="K77" s="1">
        <f t="shared" si="29"/>
        <v>-1</v>
      </c>
      <c r="L77" s="1"/>
      <c r="M77" s="1"/>
      <c r="N77" s="1">
        <v>150</v>
      </c>
      <c r="O77" s="1">
        <f t="shared" si="30"/>
        <v>26</v>
      </c>
      <c r="P77" s="5">
        <f>ROUND(13*O77-N77-F77,0)</f>
        <v>66</v>
      </c>
      <c r="Q77" s="5">
        <f t="shared" si="43"/>
        <v>66</v>
      </c>
      <c r="R77" s="5">
        <f t="shared" si="44"/>
        <v>66</v>
      </c>
      <c r="S77" s="5"/>
      <c r="T77" s="5"/>
      <c r="U77" s="1"/>
      <c r="V77" s="1">
        <f t="shared" si="45"/>
        <v>13</v>
      </c>
      <c r="W77" s="1">
        <f t="shared" si="37"/>
        <v>10.461538461538462</v>
      </c>
      <c r="X77" s="1">
        <v>0</v>
      </c>
      <c r="Y77" s="1">
        <v>21.2</v>
      </c>
      <c r="Z77" s="1">
        <v>0</v>
      </c>
      <c r="AA77" s="1">
        <v>0</v>
      </c>
      <c r="AB77" s="1">
        <v>0</v>
      </c>
      <c r="AC77" s="1" t="s">
        <v>43</v>
      </c>
      <c r="AD77" s="1">
        <f t="shared" si="38"/>
        <v>26.400000000000002</v>
      </c>
      <c r="AE77" s="1">
        <f t="shared" si="39"/>
        <v>0</v>
      </c>
      <c r="AF77" s="1">
        <f t="shared" si="40"/>
        <v>52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110</v>
      </c>
      <c r="B78" s="1" t="s">
        <v>33</v>
      </c>
      <c r="C78" s="1"/>
      <c r="D78" s="1">
        <v>240</v>
      </c>
      <c r="E78" s="1">
        <v>14</v>
      </c>
      <c r="F78" s="1">
        <v>226</v>
      </c>
      <c r="G78" s="6">
        <v>0.16</v>
      </c>
      <c r="H78" s="1">
        <v>30</v>
      </c>
      <c r="I78" s="1"/>
      <c r="J78" s="1">
        <v>25</v>
      </c>
      <c r="K78" s="1">
        <f t="shared" si="29"/>
        <v>-11</v>
      </c>
      <c r="L78" s="1"/>
      <c r="M78" s="1"/>
      <c r="N78" s="1">
        <v>100</v>
      </c>
      <c r="O78" s="1">
        <f t="shared" si="30"/>
        <v>2.8</v>
      </c>
      <c r="P78" s="5"/>
      <c r="Q78" s="5">
        <f t="shared" si="43"/>
        <v>0</v>
      </c>
      <c r="R78" s="5">
        <f t="shared" si="44"/>
        <v>0</v>
      </c>
      <c r="S78" s="5"/>
      <c r="T78" s="5"/>
      <c r="U78" s="1"/>
      <c r="V78" s="1">
        <f t="shared" si="45"/>
        <v>116.42857142857143</v>
      </c>
      <c r="W78" s="1">
        <f t="shared" si="37"/>
        <v>116.42857142857143</v>
      </c>
      <c r="X78" s="1">
        <v>0</v>
      </c>
      <c r="Y78" s="1">
        <v>18.8</v>
      </c>
      <c r="Z78" s="1">
        <v>0</v>
      </c>
      <c r="AA78" s="1">
        <v>0</v>
      </c>
      <c r="AB78" s="1">
        <v>0</v>
      </c>
      <c r="AC78" s="1" t="s">
        <v>43</v>
      </c>
      <c r="AD78" s="1">
        <f t="shared" si="38"/>
        <v>0</v>
      </c>
      <c r="AE78" s="1">
        <f t="shared" si="39"/>
        <v>0</v>
      </c>
      <c r="AF78" s="1">
        <f t="shared" si="40"/>
        <v>-284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111</v>
      </c>
      <c r="B79" s="1" t="s">
        <v>33</v>
      </c>
      <c r="C79" s="1"/>
      <c r="D79" s="1">
        <v>157</v>
      </c>
      <c r="E79" s="1">
        <v>1</v>
      </c>
      <c r="F79" s="1">
        <v>156</v>
      </c>
      <c r="G79" s="6">
        <v>0.75</v>
      </c>
      <c r="H79" s="1">
        <v>60</v>
      </c>
      <c r="I79" s="1"/>
      <c r="J79" s="1">
        <v>1</v>
      </c>
      <c r="K79" s="1">
        <f t="shared" si="29"/>
        <v>0</v>
      </c>
      <c r="L79" s="1"/>
      <c r="M79" s="1"/>
      <c r="N79" s="1">
        <v>50</v>
      </c>
      <c r="O79" s="1">
        <f t="shared" si="30"/>
        <v>0.2</v>
      </c>
      <c r="P79" s="5"/>
      <c r="Q79" s="5">
        <f t="shared" si="43"/>
        <v>0</v>
      </c>
      <c r="R79" s="5">
        <f t="shared" si="44"/>
        <v>0</v>
      </c>
      <c r="S79" s="5"/>
      <c r="T79" s="5"/>
      <c r="U79" s="1"/>
      <c r="V79" s="1">
        <f t="shared" si="45"/>
        <v>1030</v>
      </c>
      <c r="W79" s="1">
        <f t="shared" si="37"/>
        <v>1030</v>
      </c>
      <c r="X79" s="1">
        <v>1</v>
      </c>
      <c r="Y79" s="1">
        <v>8.8000000000000007</v>
      </c>
      <c r="Z79" s="1">
        <v>0</v>
      </c>
      <c r="AA79" s="1">
        <v>0</v>
      </c>
      <c r="AB79" s="1">
        <v>0</v>
      </c>
      <c r="AC79" s="1" t="s">
        <v>43</v>
      </c>
      <c r="AD79" s="1">
        <f t="shared" si="38"/>
        <v>0</v>
      </c>
      <c r="AE79" s="1">
        <f t="shared" si="39"/>
        <v>0</v>
      </c>
      <c r="AF79" s="1">
        <f t="shared" si="40"/>
        <v>-203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112</v>
      </c>
      <c r="B80" s="1" t="s">
        <v>33</v>
      </c>
      <c r="C80" s="1">
        <v>2</v>
      </c>
      <c r="D80" s="1">
        <v>1</v>
      </c>
      <c r="E80" s="1">
        <v>1</v>
      </c>
      <c r="F80" s="1"/>
      <c r="G80" s="6">
        <v>0.36</v>
      </c>
      <c r="H80" s="1" t="e">
        <v>#N/A</v>
      </c>
      <c r="I80" s="1"/>
      <c r="J80" s="1">
        <v>1</v>
      </c>
      <c r="K80" s="1">
        <f t="shared" si="29"/>
        <v>0</v>
      </c>
      <c r="L80" s="1"/>
      <c r="M80" s="1"/>
      <c r="N80" s="1">
        <v>220</v>
      </c>
      <c r="O80" s="1">
        <f t="shared" si="30"/>
        <v>0.2</v>
      </c>
      <c r="P80" s="5"/>
      <c r="Q80" s="5">
        <f t="shared" si="43"/>
        <v>0</v>
      </c>
      <c r="R80" s="5">
        <f t="shared" si="44"/>
        <v>0</v>
      </c>
      <c r="S80" s="5"/>
      <c r="T80" s="5"/>
      <c r="U80" s="1"/>
      <c r="V80" s="1">
        <f t="shared" si="45"/>
        <v>1100</v>
      </c>
      <c r="W80" s="1">
        <f t="shared" si="37"/>
        <v>1100</v>
      </c>
      <c r="X80" s="1">
        <v>18.8</v>
      </c>
      <c r="Y80" s="1">
        <v>0</v>
      </c>
      <c r="Z80" s="1">
        <v>0</v>
      </c>
      <c r="AA80" s="1">
        <v>0</v>
      </c>
      <c r="AB80" s="1">
        <v>0</v>
      </c>
      <c r="AC80" s="1" t="s">
        <v>43</v>
      </c>
      <c r="AD80" s="1">
        <f t="shared" si="38"/>
        <v>0</v>
      </c>
      <c r="AE80" s="1">
        <f t="shared" si="39"/>
        <v>0</v>
      </c>
      <c r="AF80" s="1">
        <f t="shared" si="40"/>
        <v>-217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5" t="s">
        <v>113</v>
      </c>
      <c r="B81" s="1" t="s">
        <v>30</v>
      </c>
      <c r="C81" s="1">
        <v>8.64</v>
      </c>
      <c r="D81" s="1">
        <v>29.911000000000001</v>
      </c>
      <c r="E81" s="13">
        <v>6.7190000000000003</v>
      </c>
      <c r="F81" s="13">
        <v>23.192</v>
      </c>
      <c r="G81" s="6">
        <v>0</v>
      </c>
      <c r="H81" s="1" t="e">
        <v>#N/A</v>
      </c>
      <c r="I81" s="1"/>
      <c r="J81" s="1">
        <v>6.2</v>
      </c>
      <c r="K81" s="1">
        <f t="shared" si="29"/>
        <v>0.51900000000000013</v>
      </c>
      <c r="L81" s="1"/>
      <c r="M81" s="1"/>
      <c r="N81" s="1"/>
      <c r="O81" s="1">
        <f t="shared" si="30"/>
        <v>1.3438000000000001</v>
      </c>
      <c r="P81" s="5"/>
      <c r="Q81" s="5"/>
      <c r="R81" s="5"/>
      <c r="S81" s="5"/>
      <c r="T81" s="5"/>
      <c r="U81" s="1"/>
      <c r="V81" s="1">
        <f t="shared" si="41"/>
        <v>17.258520613186484</v>
      </c>
      <c r="W81" s="1">
        <f t="shared" si="37"/>
        <v>17.258520613186484</v>
      </c>
      <c r="X81" s="1">
        <v>1.0848</v>
      </c>
      <c r="Y81" s="1">
        <v>0.81699999999999995</v>
      </c>
      <c r="Z81" s="1">
        <v>0.54679999999999995</v>
      </c>
      <c r="AA81" s="1">
        <v>0.81759999999999999</v>
      </c>
      <c r="AB81" s="1">
        <v>0.27260000000000001</v>
      </c>
      <c r="AC81" s="1"/>
      <c r="AD81" s="1">
        <f t="shared" si="38"/>
        <v>0</v>
      </c>
      <c r="AE81" s="1">
        <f t="shared" si="39"/>
        <v>0</v>
      </c>
      <c r="AF81" s="1">
        <f t="shared" si="40"/>
        <v>-3.0350000000000001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114</v>
      </c>
      <c r="B82" s="1" t="s">
        <v>33</v>
      </c>
      <c r="C82" s="1">
        <v>7</v>
      </c>
      <c r="D82" s="1">
        <v>79</v>
      </c>
      <c r="E82" s="13">
        <v>2</v>
      </c>
      <c r="F82" s="13">
        <v>43</v>
      </c>
      <c r="G82" s="6">
        <v>0</v>
      </c>
      <c r="H82" s="1" t="e">
        <v>#N/A</v>
      </c>
      <c r="I82" s="1"/>
      <c r="J82" s="1">
        <v>2</v>
      </c>
      <c r="K82" s="1">
        <f t="shared" si="29"/>
        <v>0</v>
      </c>
      <c r="L82" s="1"/>
      <c r="M82" s="1"/>
      <c r="N82" s="1"/>
      <c r="O82" s="1">
        <f t="shared" si="30"/>
        <v>0.4</v>
      </c>
      <c r="P82" s="5"/>
      <c r="Q82" s="5"/>
      <c r="R82" s="5"/>
      <c r="S82" s="5"/>
      <c r="T82" s="5"/>
      <c r="U82" s="1"/>
      <c r="V82" s="1">
        <f t="shared" si="41"/>
        <v>107.5</v>
      </c>
      <c r="W82" s="1">
        <f t="shared" si="37"/>
        <v>107.5</v>
      </c>
      <c r="X82" s="1">
        <v>2.6</v>
      </c>
      <c r="Y82" s="1">
        <v>5</v>
      </c>
      <c r="Z82" s="1">
        <v>1.8</v>
      </c>
      <c r="AA82" s="1">
        <v>2.6</v>
      </c>
      <c r="AB82" s="1">
        <v>0.4</v>
      </c>
      <c r="AC82" s="1"/>
      <c r="AD82" s="1">
        <f t="shared" si="38"/>
        <v>0</v>
      </c>
      <c r="AE82" s="1">
        <f t="shared" si="39"/>
        <v>0</v>
      </c>
      <c r="AF82" s="1">
        <f t="shared" si="40"/>
        <v>-37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5" t="s">
        <v>115</v>
      </c>
      <c r="B83" s="1" t="s">
        <v>33</v>
      </c>
      <c r="C83" s="1"/>
      <c r="D83" s="1">
        <v>296.11700000000002</v>
      </c>
      <c r="E83" s="13">
        <f>136.117+E69</f>
        <v>337.11699999999996</v>
      </c>
      <c r="F83" s="13">
        <f>160+F69</f>
        <v>233</v>
      </c>
      <c r="G83" s="6">
        <v>0</v>
      </c>
      <c r="H83" s="1">
        <v>45</v>
      </c>
      <c r="I83" s="1"/>
      <c r="J83" s="1">
        <v>140</v>
      </c>
      <c r="K83" s="1">
        <f t="shared" si="29"/>
        <v>197.11699999999996</v>
      </c>
      <c r="L83" s="1"/>
      <c r="M83" s="1"/>
      <c r="N83" s="1"/>
      <c r="O83" s="1">
        <f t="shared" si="30"/>
        <v>67.423399999999987</v>
      </c>
      <c r="P83" s="5"/>
      <c r="Q83" s="5"/>
      <c r="R83" s="5"/>
      <c r="S83" s="5"/>
      <c r="T83" s="5"/>
      <c r="U83" s="1"/>
      <c r="V83" s="1">
        <f t="shared" si="41"/>
        <v>3.4557735148331297</v>
      </c>
      <c r="W83" s="1">
        <f t="shared" si="37"/>
        <v>3.4557735148331297</v>
      </c>
      <c r="X83" s="1">
        <v>24</v>
      </c>
      <c r="Y83" s="1">
        <v>36.799999999999997</v>
      </c>
      <c r="Z83" s="1">
        <v>23.2</v>
      </c>
      <c r="AA83" s="1">
        <v>34.4</v>
      </c>
      <c r="AB83" s="1">
        <v>12.4</v>
      </c>
      <c r="AC83" s="1"/>
      <c r="AD83" s="1">
        <f t="shared" si="38"/>
        <v>0</v>
      </c>
      <c r="AE83" s="1">
        <f t="shared" si="39"/>
        <v>0</v>
      </c>
      <c r="AF83" s="1">
        <f t="shared" si="40"/>
        <v>778.35099999999989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5" t="s">
        <v>116</v>
      </c>
      <c r="B84" s="1" t="s">
        <v>30</v>
      </c>
      <c r="C84" s="1">
        <v>201.98400000000001</v>
      </c>
      <c r="D84" s="1">
        <v>519.41200000000003</v>
      </c>
      <c r="E84" s="13">
        <v>445.17500000000001</v>
      </c>
      <c r="F84" s="13">
        <v>271.07799999999997</v>
      </c>
      <c r="G84" s="6">
        <v>0</v>
      </c>
      <c r="H84" s="1">
        <v>45</v>
      </c>
      <c r="I84" s="1"/>
      <c r="J84" s="1">
        <v>426.08</v>
      </c>
      <c r="K84" s="1">
        <f t="shared" ref="K84" si="47">E84-J84</f>
        <v>19.095000000000027</v>
      </c>
      <c r="L84" s="1"/>
      <c r="M84" s="1"/>
      <c r="N84" s="1"/>
      <c r="O84" s="1">
        <f t="shared" si="30"/>
        <v>89.034999999999997</v>
      </c>
      <c r="P84" s="5"/>
      <c r="Q84" s="5"/>
      <c r="R84" s="5"/>
      <c r="S84" s="5"/>
      <c r="T84" s="5"/>
      <c r="U84" s="1"/>
      <c r="V84" s="1">
        <f t="shared" si="41"/>
        <v>3.0446229011063064</v>
      </c>
      <c r="W84" s="1">
        <f t="shared" si="37"/>
        <v>3.0446229011063064</v>
      </c>
      <c r="X84" s="1">
        <v>88.588200000000001</v>
      </c>
      <c r="Y84" s="1">
        <v>91.406599999999997</v>
      </c>
      <c r="Z84" s="1">
        <v>82.095799999999997</v>
      </c>
      <c r="AA84" s="1">
        <v>64.900999999999996</v>
      </c>
      <c r="AB84" s="1">
        <v>31.5184</v>
      </c>
      <c r="AC84" s="1"/>
      <c r="AD84" s="1">
        <f t="shared" si="38"/>
        <v>0</v>
      </c>
      <c r="AE84" s="1">
        <f t="shared" si="39"/>
        <v>0</v>
      </c>
      <c r="AF84" s="1">
        <f t="shared" si="40"/>
        <v>1064.4470000000001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</sheetData>
  <autoFilter ref="A3:AD84" xr:uid="{6CB109B9-28DB-4039-BE9D-0759E2BCC3D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2024-05-06T10:30:33Z</dcterms:created>
  <dcterms:modified xsi:type="dcterms:W3CDTF">2024-05-21T12:24:01Z</dcterms:modified>
</cp:coreProperties>
</file>