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1E1843A6-D6BD-4B53-A148-96AF63A139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1" l="1"/>
  <c r="F36" i="1"/>
  <c r="E36" i="1"/>
  <c r="O36" i="1" s="1"/>
  <c r="F70" i="1"/>
  <c r="E70" i="1"/>
  <c r="O70" i="1" s="1"/>
  <c r="F69" i="1"/>
  <c r="E69" i="1"/>
  <c r="O69" i="1" s="1"/>
  <c r="AA69" i="1" s="1"/>
  <c r="E67" i="1"/>
  <c r="O67" i="1" s="1"/>
  <c r="F63" i="1"/>
  <c r="E11" i="1"/>
  <c r="O11" i="1" s="1"/>
  <c r="P11" i="1" s="1"/>
  <c r="AA11" i="1" s="1"/>
  <c r="O91" i="1"/>
  <c r="K91" i="1"/>
  <c r="O89" i="1"/>
  <c r="K89" i="1"/>
  <c r="O88" i="1"/>
  <c r="K88" i="1"/>
  <c r="O86" i="1"/>
  <c r="K86" i="1"/>
  <c r="O85" i="1"/>
  <c r="K85" i="1"/>
  <c r="O84" i="1"/>
  <c r="K84" i="1"/>
  <c r="O83" i="1"/>
  <c r="K83" i="1"/>
  <c r="O81" i="1"/>
  <c r="K81" i="1"/>
  <c r="O80" i="1"/>
  <c r="K80" i="1"/>
  <c r="K90" i="1"/>
  <c r="O90" i="1"/>
  <c r="AA90" i="1" s="1"/>
  <c r="AA8" i="1"/>
  <c r="AA9" i="1"/>
  <c r="AA10" i="1"/>
  <c r="AA14" i="1"/>
  <c r="AA15" i="1"/>
  <c r="AA21" i="1"/>
  <c r="AA23" i="1"/>
  <c r="AA27" i="1"/>
  <c r="AA28" i="1"/>
  <c r="AA29" i="1"/>
  <c r="AA32" i="1"/>
  <c r="AA35" i="1"/>
  <c r="AA39" i="1"/>
  <c r="AA40" i="1"/>
  <c r="AA41" i="1"/>
  <c r="AA42" i="1"/>
  <c r="AA46" i="1"/>
  <c r="AA49" i="1"/>
  <c r="AA50" i="1"/>
  <c r="AA56" i="1"/>
  <c r="AA57" i="1"/>
  <c r="AA59" i="1"/>
  <c r="AA60" i="1"/>
  <c r="AA62" i="1"/>
  <c r="AA72" i="1"/>
  <c r="AA73" i="1"/>
  <c r="AA96" i="1"/>
  <c r="AA97" i="1"/>
  <c r="AA98" i="1"/>
  <c r="AA99" i="1"/>
  <c r="AA100" i="1"/>
  <c r="O6" i="1"/>
  <c r="P6" i="1" s="1"/>
  <c r="O7" i="1"/>
  <c r="O8" i="1"/>
  <c r="O9" i="1"/>
  <c r="O10" i="1"/>
  <c r="O12" i="1"/>
  <c r="O13" i="1"/>
  <c r="AA13" i="1" s="1"/>
  <c r="O14" i="1"/>
  <c r="O15" i="1"/>
  <c r="O16" i="1"/>
  <c r="O17" i="1"/>
  <c r="O18" i="1"/>
  <c r="O19" i="1"/>
  <c r="P19" i="1" s="1"/>
  <c r="AA19" i="1" s="1"/>
  <c r="O20" i="1"/>
  <c r="P20" i="1" s="1"/>
  <c r="O21" i="1"/>
  <c r="O22" i="1"/>
  <c r="AA22" i="1" s="1"/>
  <c r="O23" i="1"/>
  <c r="O24" i="1"/>
  <c r="O25" i="1"/>
  <c r="O26" i="1"/>
  <c r="O27" i="1"/>
  <c r="O28" i="1"/>
  <c r="O29" i="1"/>
  <c r="O30" i="1"/>
  <c r="P30" i="1" s="1"/>
  <c r="O31" i="1"/>
  <c r="O32" i="1"/>
  <c r="O33" i="1"/>
  <c r="AA33" i="1" s="1"/>
  <c r="O34" i="1"/>
  <c r="O35" i="1"/>
  <c r="O37" i="1"/>
  <c r="O38" i="1"/>
  <c r="P38" i="1" s="1"/>
  <c r="O39" i="1"/>
  <c r="O40" i="1"/>
  <c r="O41" i="1"/>
  <c r="O42" i="1"/>
  <c r="O43" i="1"/>
  <c r="O44" i="1"/>
  <c r="P44" i="1" s="1"/>
  <c r="AA44" i="1" s="1"/>
  <c r="O45" i="1"/>
  <c r="O46" i="1"/>
  <c r="O47" i="1"/>
  <c r="P47" i="1" s="1"/>
  <c r="O48" i="1"/>
  <c r="O49" i="1"/>
  <c r="O50" i="1"/>
  <c r="O51" i="1"/>
  <c r="P51" i="1" s="1"/>
  <c r="O52" i="1"/>
  <c r="P52" i="1" s="1"/>
  <c r="O53" i="1"/>
  <c r="O54" i="1"/>
  <c r="O55" i="1"/>
  <c r="P55" i="1" s="1"/>
  <c r="O56" i="1"/>
  <c r="O57" i="1"/>
  <c r="O58" i="1"/>
  <c r="O59" i="1"/>
  <c r="O60" i="1"/>
  <c r="O61" i="1"/>
  <c r="P61" i="1" s="1"/>
  <c r="O62" i="1"/>
  <c r="O63" i="1"/>
  <c r="P63" i="1" s="1"/>
  <c r="O64" i="1"/>
  <c r="P64" i="1" s="1"/>
  <c r="O65" i="1"/>
  <c r="O66" i="1"/>
  <c r="P66" i="1" s="1"/>
  <c r="O68" i="1"/>
  <c r="P68" i="1" s="1"/>
  <c r="AA68" i="1" s="1"/>
  <c r="O71" i="1"/>
  <c r="P71" i="1" s="1"/>
  <c r="O72" i="1"/>
  <c r="O73" i="1"/>
  <c r="O74" i="1"/>
  <c r="P74" i="1" s="1"/>
  <c r="O75" i="1"/>
  <c r="O76" i="1"/>
  <c r="P76" i="1" s="1"/>
  <c r="O77" i="1"/>
  <c r="P77" i="1" s="1"/>
  <c r="O78" i="1"/>
  <c r="AA78" i="1" s="1"/>
  <c r="O79" i="1"/>
  <c r="O82" i="1"/>
  <c r="AA82" i="1" s="1"/>
  <c r="O87" i="1"/>
  <c r="O92" i="1"/>
  <c r="O93" i="1"/>
  <c r="P93" i="1" s="1"/>
  <c r="O94" i="1"/>
  <c r="AA94" i="1" s="1"/>
  <c r="O95" i="1"/>
  <c r="P95" i="1" s="1"/>
  <c r="O96" i="1"/>
  <c r="O97" i="1"/>
  <c r="O98" i="1"/>
  <c r="O99" i="1"/>
  <c r="O100" i="1"/>
  <c r="P36" i="1" l="1"/>
  <c r="AA36" i="1" s="1"/>
  <c r="T92" i="1"/>
  <c r="P92" i="1"/>
  <c r="T65" i="1"/>
  <c r="P65" i="1"/>
  <c r="T45" i="1"/>
  <c r="P45" i="1"/>
  <c r="T43" i="1"/>
  <c r="P43" i="1"/>
  <c r="T37" i="1"/>
  <c r="P37" i="1"/>
  <c r="T34" i="1"/>
  <c r="P34" i="1"/>
  <c r="T24" i="1"/>
  <c r="P24" i="1"/>
  <c r="P70" i="1"/>
  <c r="AA70" i="1" s="1"/>
  <c r="T71" i="1"/>
  <c r="T54" i="1"/>
  <c r="P54" i="1"/>
  <c r="T48" i="1"/>
  <c r="P48" i="1"/>
  <c r="T67" i="1"/>
  <c r="P67" i="1"/>
  <c r="T99" i="1"/>
  <c r="S99" i="1"/>
  <c r="T97" i="1"/>
  <c r="S97" i="1"/>
  <c r="T95" i="1"/>
  <c r="S95" i="1"/>
  <c r="T93" i="1"/>
  <c r="S93" i="1"/>
  <c r="T87" i="1"/>
  <c r="S87" i="1"/>
  <c r="T79" i="1"/>
  <c r="S79" i="1"/>
  <c r="T77" i="1"/>
  <c r="S77" i="1"/>
  <c r="T75" i="1"/>
  <c r="S75" i="1"/>
  <c r="T73" i="1"/>
  <c r="S73" i="1"/>
  <c r="T66" i="1"/>
  <c r="T64" i="1"/>
  <c r="S62" i="1"/>
  <c r="T62" i="1"/>
  <c r="S60" i="1"/>
  <c r="T60" i="1"/>
  <c r="S58" i="1"/>
  <c r="T58" i="1"/>
  <c r="S56" i="1"/>
  <c r="T56" i="1"/>
  <c r="S52" i="1"/>
  <c r="T52" i="1"/>
  <c r="S50" i="1"/>
  <c r="T50" i="1"/>
  <c r="S46" i="1"/>
  <c r="T46" i="1"/>
  <c r="T44" i="1"/>
  <c r="S44" i="1"/>
  <c r="S42" i="1"/>
  <c r="T42" i="1"/>
  <c r="S40" i="1"/>
  <c r="T40" i="1"/>
  <c r="T38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P17" i="1"/>
  <c r="S17" i="1" s="1"/>
  <c r="T17" i="1"/>
  <c r="T15" i="1"/>
  <c r="S15" i="1"/>
  <c r="T13" i="1"/>
  <c r="S13" i="1"/>
  <c r="S10" i="1"/>
  <c r="T10" i="1"/>
  <c r="S8" i="1"/>
  <c r="T8" i="1"/>
  <c r="S6" i="1"/>
  <c r="T6" i="1"/>
  <c r="S90" i="1"/>
  <c r="T90" i="1"/>
  <c r="T11" i="1"/>
  <c r="S11" i="1"/>
  <c r="T69" i="1"/>
  <c r="S69" i="1"/>
  <c r="T70" i="1"/>
  <c r="T36" i="1"/>
  <c r="S100" i="1"/>
  <c r="T100" i="1"/>
  <c r="T98" i="1"/>
  <c r="S98" i="1"/>
  <c r="S96" i="1"/>
  <c r="T96" i="1"/>
  <c r="T94" i="1"/>
  <c r="S94" i="1"/>
  <c r="S82" i="1"/>
  <c r="T82" i="1"/>
  <c r="S78" i="1"/>
  <c r="T78" i="1"/>
  <c r="T76" i="1"/>
  <c r="T74" i="1"/>
  <c r="S72" i="1"/>
  <c r="T72" i="1"/>
  <c r="S68" i="1"/>
  <c r="T68" i="1"/>
  <c r="AA61" i="1"/>
  <c r="T61" i="1"/>
  <c r="S61" i="1"/>
  <c r="T59" i="1"/>
  <c r="S59" i="1"/>
  <c r="T57" i="1"/>
  <c r="S57" i="1"/>
  <c r="AA55" i="1"/>
  <c r="T55" i="1"/>
  <c r="AA53" i="1"/>
  <c r="T53" i="1"/>
  <c r="S53" i="1"/>
  <c r="AA51" i="1"/>
  <c r="T51" i="1"/>
  <c r="S51" i="1"/>
  <c r="T49" i="1"/>
  <c r="S49" i="1"/>
  <c r="AA47" i="1"/>
  <c r="T47" i="1"/>
  <c r="T41" i="1"/>
  <c r="S41" i="1"/>
  <c r="T39" i="1"/>
  <c r="S39" i="1"/>
  <c r="T32" i="1"/>
  <c r="S32" i="1"/>
  <c r="AA30" i="1"/>
  <c r="T30" i="1"/>
  <c r="S28" i="1"/>
  <c r="T28" i="1"/>
  <c r="S26" i="1"/>
  <c r="T26" i="1"/>
  <c r="T22" i="1"/>
  <c r="S22" i="1"/>
  <c r="S20" i="1"/>
  <c r="T20" i="1"/>
  <c r="T18" i="1"/>
  <c r="S18" i="1"/>
  <c r="S16" i="1"/>
  <c r="T16" i="1"/>
  <c r="S14" i="1"/>
  <c r="T14" i="1"/>
  <c r="S12" i="1"/>
  <c r="T12" i="1"/>
  <c r="T9" i="1"/>
  <c r="S9" i="1"/>
  <c r="T7" i="1"/>
  <c r="S7" i="1"/>
  <c r="S80" i="1"/>
  <c r="T80" i="1"/>
  <c r="T81" i="1"/>
  <c r="S81" i="1"/>
  <c r="T83" i="1"/>
  <c r="S83" i="1"/>
  <c r="S84" i="1"/>
  <c r="T84" i="1"/>
  <c r="T85" i="1"/>
  <c r="S85" i="1"/>
  <c r="S86" i="1"/>
  <c r="T86" i="1"/>
  <c r="S88" i="1"/>
  <c r="T88" i="1"/>
  <c r="T89" i="1"/>
  <c r="S89" i="1"/>
  <c r="T91" i="1"/>
  <c r="S91" i="1"/>
  <c r="T63" i="1"/>
  <c r="AA66" i="1"/>
  <c r="S66" i="1"/>
  <c r="AA64" i="1"/>
  <c r="S64" i="1"/>
  <c r="AA38" i="1"/>
  <c r="S38" i="1"/>
  <c r="AA76" i="1"/>
  <c r="S76" i="1"/>
  <c r="AA74" i="1"/>
  <c r="S74" i="1"/>
  <c r="AA63" i="1"/>
  <c r="S63" i="1"/>
  <c r="S55" i="1"/>
  <c r="S47" i="1"/>
  <c r="S30" i="1"/>
  <c r="AA6" i="1"/>
  <c r="AA95" i="1"/>
  <c r="AA93" i="1"/>
  <c r="AA87" i="1"/>
  <c r="AA79" i="1"/>
  <c r="AA77" i="1"/>
  <c r="AA75" i="1"/>
  <c r="AA26" i="1"/>
  <c r="AA20" i="1"/>
  <c r="AA18" i="1"/>
  <c r="AA16" i="1"/>
  <c r="AA12" i="1"/>
  <c r="AA7" i="1"/>
  <c r="AA80" i="1"/>
  <c r="AA81" i="1"/>
  <c r="AA83" i="1"/>
  <c r="AA84" i="1"/>
  <c r="AA85" i="1"/>
  <c r="AA86" i="1"/>
  <c r="AA88" i="1"/>
  <c r="AA89" i="1"/>
  <c r="AA91" i="1"/>
  <c r="AA31" i="1"/>
  <c r="AA52" i="1"/>
  <c r="AA58" i="1"/>
  <c r="K100" i="1"/>
  <c r="K99" i="1"/>
  <c r="K98" i="1"/>
  <c r="K97" i="1"/>
  <c r="K96" i="1"/>
  <c r="K95" i="1"/>
  <c r="K94" i="1"/>
  <c r="K93" i="1"/>
  <c r="K92" i="1"/>
  <c r="K87" i="1"/>
  <c r="K8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6" i="1" l="1"/>
  <c r="AA17" i="1"/>
  <c r="S70" i="1"/>
  <c r="AA37" i="1"/>
  <c r="S37" i="1"/>
  <c r="AA45" i="1"/>
  <c r="S45" i="1"/>
  <c r="AA67" i="1"/>
  <c r="S67" i="1"/>
  <c r="AA92" i="1"/>
  <c r="S92" i="1"/>
  <c r="AA54" i="1"/>
  <c r="S54" i="1"/>
  <c r="AA48" i="1"/>
  <c r="S48" i="1"/>
  <c r="AA24" i="1"/>
  <c r="S24" i="1"/>
  <c r="AA34" i="1"/>
  <c r="S34" i="1"/>
  <c r="AA43" i="1"/>
  <c r="S43" i="1"/>
  <c r="AA65" i="1"/>
  <c r="S65" i="1"/>
  <c r="AA71" i="1"/>
  <c r="S71" i="1"/>
  <c r="P5" i="1"/>
  <c r="K5" i="1"/>
  <c r="AA5" i="1" l="1"/>
</calcChain>
</file>

<file path=xl/sharedStrings.xml><?xml version="1.0" encoding="utf-8"?>
<sst xmlns="http://schemas.openxmlformats.org/spreadsheetml/2006/main" count="281" uniqueCount="141">
  <si>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</si>
  <si>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</si>
  <si>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</si>
  <si>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</si>
  <si>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</si>
  <si>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</si>
  <si>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</si>
  <si>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</si>
  <si>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</si>
  <si>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</si>
  <si>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</si>
  <si>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</si>
  <si>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</si>
  <si>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</si>
  <si>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</si>
  <si>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</si>
  <si>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</si>
  <si>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</si>
  <si>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</si>
  <si>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</si>
  <si>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</si>
  <si>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</si>
  <si>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</si>
  <si>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</si>
  <si>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14,05,</t>
  </si>
  <si>
    <t>06,05,</t>
  </si>
  <si>
    <t>29,04,</t>
  </si>
  <si>
    <t>23,04,</t>
  </si>
  <si>
    <t>16,04,</t>
  </si>
  <si>
    <t>кг</t>
  </si>
  <si>
    <t>не в матрице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</si>
  <si>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</si>
  <si>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</si>
  <si>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</si>
  <si>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</si>
  <si>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</si>
  <si>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</si>
  <si>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</si>
  <si>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</si>
  <si>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</si>
  <si>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</si>
  <si>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</si>
  <si>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</si>
  <si>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</si>
  <si>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</si>
  <si>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</si>
  <si>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</si>
  <si>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</si>
  <si>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</si>
  <si>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</si>
  <si>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</si>
  <si>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</si>
  <si>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</si>
  <si>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</si>
  <si>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</si>
  <si>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</si>
  <si>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</si>
  <si>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</si>
  <si>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</si>
  <si>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</si>
  <si>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</si>
  <si>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</si>
  <si>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</si>
  <si>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</si>
  <si>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</si>
  <si>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</si>
  <si>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</si>
  <si>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</si>
  <si>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</si>
  <si>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</si>
  <si>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</si>
  <si>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</si>
  <si>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</si>
  <si>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</si>
  <si>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</si>
  <si>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</si>
  <si>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</si>
  <si>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</si>
  <si>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</si>
  <si>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</si>
  <si>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</si>
  <si>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</si>
  <si>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</si>
  <si>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</si>
  <si>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</si>
  <si>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</si>
  <si>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</si>
  <si>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</si>
  <si>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</si>
  <si>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</si>
  <si>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</si>
  <si>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6606 СЫТНЫЕ Папа может сар б/о мгс 1*3 45c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</si>
  <si>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</si>
  <si>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</si>
  <si>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</si>
  <si>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</si>
  <si>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</si>
  <si>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</si>
  <si>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</si>
  <si>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</si>
  <si>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</si>
  <si>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</si>
  <si>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</si>
  <si>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</si>
  <si>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</si>
  <si>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</si>
  <si>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</si>
  <si>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</si>
  <si>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</si>
  <si>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</si>
  <si>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</si>
  <si>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</si>
  <si>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</si>
  <si>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</si>
  <si>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</si>
  <si>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</si>
  <si>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</si>
  <si>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</si>
  <si>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</si>
  <si>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</si>
  <si>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</si>
  <si>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</si>
  <si>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</si>
  <si>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</si>
  <si>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</si>
  <si>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</si>
  <si>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</si>
  <si>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</si>
  <si>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</si>
  <si>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</si>
  <si>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</si>
  <si>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</si>
  <si>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</si>
  <si>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</si>
  <si>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</si>
  <si>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</si>
  <si>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У_5341 СЕРВЕЛАТ ОХОТНИЧИЙ в/к в/у  ОСТАНКИНО</t>
  </si>
  <si>
    <t>новинка / завод не отгрузил</t>
  </si>
  <si>
    <t>нужно увеличить продажи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</si>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</sst>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0" sqref="AE10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7109375" style="8" customWidth="1"/>
    <col min="8" max="8" width="5.7109375" customWidth="1"/>
    <col min="9" max="9" width="1.140625" customWidth="1"/>
    <col min="10" max="11" width="6.85546875" customWidth="1"/>
    <col min="12" max="13" width="0.5703125" customWidth="1"/>
    <col min="14" max="14" width="0.85546875" customWidth="1"/>
    <col min="15" max="17" width="6.85546875" customWidth="1"/>
    <col min="18" max="18" width="22" customWidth="1"/>
    <col min="19" max="20" width="4.42578125" customWidth="1"/>
    <col min="21" max="25" width="6" customWidth="1"/>
    <col min="26" max="26" width="36.5703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140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SUM(E6:E478)</f>
        <v>11540.859999999999</v>
      </c>
      <c r="F5" s="4">
        <f>SUM(F6:F478)</f>
        <v>21092.04</v>
      </c>
      <c r="G5" s="6"/>
      <c r="H5" s="1"/>
      <c r="I5" s="1"/>
      <c r="J5" s="4">
        <f t="shared" ref="J5:Q5" si="0">SUM(J6:J478)</f>
        <v>11905.065999999999</v>
      </c>
      <c r="K5" s="4">
        <f t="shared" si="0"/>
        <v>-364.20599999999996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2308.1719999999991</v>
      </c>
      <c r="P5" s="4">
        <f t="shared" si="0"/>
        <v>10012.282600000004</v>
      </c>
      <c r="Q5" s="4">
        <f t="shared" si="0"/>
        <v>0</v>
      </c>
      <c r="R5" s="1"/>
      <c r="S5" s="1"/>
      <c r="T5" s="1"/>
      <c r="U5" s="4">
        <f>SUM(U6:U478)</f>
        <v>2083.0747999999999</v>
      </c>
      <c r="V5" s="4">
        <f>SUM(V6:V478)</f>
        <v>2324.0681999999997</v>
      </c>
      <c r="W5" s="4">
        <f>SUM(W6:W478)</f>
        <v>2210.8184000000015</v>
      </c>
      <c r="X5" s="4">
        <f>SUM(X6:X478)</f>
        <v>2252.7901999999999</v>
      </c>
      <c r="Y5" s="4">
        <f>SUM(Y6:Y478)</f>
        <v>1934.1454000000008</v>
      </c>
      <c r="Z5" s="1"/>
      <c r="AA5" s="4">
        <f>SUM(AA6:AA478)</f>
        <v>4726.4645999999993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150</v>
      </c>
      <c r="D6" s="1">
        <v>2</v>
      </c>
      <c r="E6" s="1">
        <v>100</v>
      </c>
      <c r="F6" s="1"/>
      <c r="G6" s="6">
        <v>0.4</v>
      </c>
      <c r="H6" s="1">
        <v>60</v>
      </c>
      <c r="I6" s="1"/>
      <c r="J6" s="1">
        <v>176</v>
      </c>
      <c r="K6" s="1">
        <f t="shared" ref="K6:K33" si="1">E6-J6</f>
        <v>-76</v>
      </c>
      <c r="L6" s="1"/>
      <c r="M6" s="1"/>
      <c r="N6" s="1"/>
      <c r="O6" s="1">
        <f t="shared" ref="O6:O58" si="2">E6/5</f>
        <v>20</v>
      </c>
      <c r="P6" s="5">
        <f>9*O6-N6-F6</f>
        <v>180</v>
      </c>
      <c r="Q6" s="5"/>
      <c r="R6" s="1"/>
      <c r="S6" s="1">
        <f>(F6+P6)/O6</f>
        <v>9</v>
      </c>
      <c r="T6" s="1">
        <f>F6/O6</f>
        <v>0</v>
      </c>
      <c r="U6" s="1">
        <v>51</v>
      </c>
      <c r="V6" s="1">
        <v>66.400000000000006</v>
      </c>
      <c r="W6" s="1">
        <v>54.8</v>
      </c>
      <c r="X6" s="1">
        <v>67.599999999999994</v>
      </c>
      <c r="Y6" s="1">
        <v>50.4</v>
      </c>
      <c r="Z6" s="1" t="s">
        <v>33</v>
      </c>
      <c r="AA6" s="1">
        <f t="shared" ref="AA6:AA37" si="3">P6*G6</f>
        <v>72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29</v>
      </c>
      <c r="C7" s="1">
        <v>9.0850000000000009</v>
      </c>
      <c r="D7" s="1">
        <v>101.831</v>
      </c>
      <c r="E7" s="1">
        <v>16.759</v>
      </c>
      <c r="F7" s="1">
        <v>91.662000000000006</v>
      </c>
      <c r="G7" s="6">
        <v>1</v>
      </c>
      <c r="H7" s="1">
        <v>120</v>
      </c>
      <c r="I7" s="1"/>
      <c r="J7" s="1">
        <v>18.3</v>
      </c>
      <c r="K7" s="1">
        <f t="shared" si="1"/>
        <v>-1.5410000000000004</v>
      </c>
      <c r="L7" s="1"/>
      <c r="M7" s="1"/>
      <c r="N7" s="1"/>
      <c r="O7" s="1">
        <f t="shared" si="2"/>
        <v>3.3517999999999999</v>
      </c>
      <c r="P7" s="5"/>
      <c r="Q7" s="5"/>
      <c r="R7" s="1"/>
      <c r="S7" s="1">
        <f t="shared" ref="S7:S70" si="4">(F7+P7)/O7</f>
        <v>27.347097082164808</v>
      </c>
      <c r="T7" s="1">
        <f t="shared" ref="T7:T70" si="5">F7/O7</f>
        <v>27.347097082164808</v>
      </c>
      <c r="U7" s="1">
        <v>1.1948000000000001</v>
      </c>
      <c r="V7" s="1">
        <v>6.5476000000000001</v>
      </c>
      <c r="W7" s="1">
        <v>3.048</v>
      </c>
      <c r="X7" s="1">
        <v>3.5832000000000002</v>
      </c>
      <c r="Y7" s="1">
        <v>5.1223999999999998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1" t="s">
        <v>29</v>
      </c>
      <c r="C8" s="11">
        <v>156</v>
      </c>
      <c r="D8" s="11">
        <v>118.331</v>
      </c>
      <c r="E8" s="11">
        <v>134.369</v>
      </c>
      <c r="F8" s="11">
        <v>114.042</v>
      </c>
      <c r="G8" s="12">
        <v>0</v>
      </c>
      <c r="H8" s="11">
        <v>45</v>
      </c>
      <c r="I8" s="11"/>
      <c r="J8" s="11">
        <v>135.005</v>
      </c>
      <c r="K8" s="11">
        <f t="shared" si="1"/>
        <v>-0.63599999999999568</v>
      </c>
      <c r="L8" s="11"/>
      <c r="M8" s="11"/>
      <c r="N8" s="11"/>
      <c r="O8" s="11">
        <f t="shared" si="2"/>
        <v>26.873799999999999</v>
      </c>
      <c r="P8" s="13"/>
      <c r="Q8" s="13"/>
      <c r="R8" s="11"/>
      <c r="S8" s="11">
        <f t="shared" si="4"/>
        <v>4.2436127380571413</v>
      </c>
      <c r="T8" s="11">
        <f t="shared" si="5"/>
        <v>4.2436127380571413</v>
      </c>
      <c r="U8" s="11">
        <v>21.3446</v>
      </c>
      <c r="V8" s="11">
        <v>29.504999999999999</v>
      </c>
      <c r="W8" s="11">
        <v>20.898199999999999</v>
      </c>
      <c r="X8" s="11">
        <v>27.999199999999998</v>
      </c>
      <c r="Y8" s="11">
        <v>35.833199999999998</v>
      </c>
      <c r="Z8" s="11" t="s">
        <v>36</v>
      </c>
      <c r="AA8" s="1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37</v>
      </c>
      <c r="B9" s="11" t="s">
        <v>29</v>
      </c>
      <c r="C9" s="11"/>
      <c r="D9" s="11">
        <v>10.272</v>
      </c>
      <c r="E9" s="16">
        <v>10.272</v>
      </c>
      <c r="F9" s="11"/>
      <c r="G9" s="12">
        <v>0</v>
      </c>
      <c r="H9" s="11" t="e">
        <v>#N/A</v>
      </c>
      <c r="I9" s="11"/>
      <c r="J9" s="11">
        <v>10</v>
      </c>
      <c r="K9" s="11">
        <f t="shared" si="1"/>
        <v>0.27200000000000024</v>
      </c>
      <c r="L9" s="11"/>
      <c r="M9" s="11"/>
      <c r="N9" s="11"/>
      <c r="O9" s="11">
        <f t="shared" si="2"/>
        <v>2.0544000000000002</v>
      </c>
      <c r="P9" s="13"/>
      <c r="Q9" s="13"/>
      <c r="R9" s="11"/>
      <c r="S9" s="11">
        <f t="shared" si="4"/>
        <v>0</v>
      </c>
      <c r="T9" s="11">
        <f t="shared" si="5"/>
        <v>0</v>
      </c>
      <c r="U9" s="11">
        <v>0</v>
      </c>
      <c r="V9" s="11">
        <v>0.21540000000000001</v>
      </c>
      <c r="W9" s="11">
        <v>0.21199999999999999</v>
      </c>
      <c r="X9" s="11">
        <v>0</v>
      </c>
      <c r="Y9" s="11">
        <v>0</v>
      </c>
      <c r="Z9" s="11" t="s">
        <v>39</v>
      </c>
      <c r="AA9" s="11">
        <f t="shared" si="3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38</v>
      </c>
      <c r="B10" s="11" t="s">
        <v>29</v>
      </c>
      <c r="C10" s="11"/>
      <c r="D10" s="11"/>
      <c r="E10" s="16">
        <v>1.079</v>
      </c>
      <c r="F10" s="15">
        <v>-1.079</v>
      </c>
      <c r="G10" s="12">
        <v>0</v>
      </c>
      <c r="H10" s="11" t="e">
        <v>#N/A</v>
      </c>
      <c r="I10" s="11"/>
      <c r="J10" s="11">
        <v>1</v>
      </c>
      <c r="K10" s="11">
        <f t="shared" si="1"/>
        <v>7.8999999999999959E-2</v>
      </c>
      <c r="L10" s="11"/>
      <c r="M10" s="11"/>
      <c r="N10" s="11"/>
      <c r="O10" s="11">
        <f t="shared" si="2"/>
        <v>0.21579999999999999</v>
      </c>
      <c r="P10" s="13"/>
      <c r="Q10" s="13"/>
      <c r="R10" s="11"/>
      <c r="S10" s="11">
        <f t="shared" si="4"/>
        <v>-5</v>
      </c>
      <c r="T10" s="11">
        <f t="shared" si="5"/>
        <v>-5</v>
      </c>
      <c r="U10" s="11">
        <v>0</v>
      </c>
      <c r="V10" s="11">
        <v>0.21540000000000001</v>
      </c>
      <c r="W10" s="11">
        <v>0.21199999999999999</v>
      </c>
      <c r="X10" s="11">
        <v>0</v>
      </c>
      <c r="Y10" s="11">
        <v>0</v>
      </c>
      <c r="Z10" s="11" t="s">
        <v>39</v>
      </c>
      <c r="AA10" s="1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29</v>
      </c>
      <c r="C11" s="1">
        <v>660</v>
      </c>
      <c r="D11" s="1">
        <v>159.84</v>
      </c>
      <c r="E11" s="16">
        <f>232.207+E9</f>
        <v>242.47899999999998</v>
      </c>
      <c r="F11" s="1">
        <v>531.89599999999996</v>
      </c>
      <c r="G11" s="6">
        <v>1</v>
      </c>
      <c r="H11" s="1">
        <v>45</v>
      </c>
      <c r="I11" s="1"/>
      <c r="J11" s="1">
        <v>228.12799999999999</v>
      </c>
      <c r="K11" s="1">
        <f t="shared" si="1"/>
        <v>14.350999999999999</v>
      </c>
      <c r="L11" s="1"/>
      <c r="M11" s="1"/>
      <c r="N11" s="1"/>
      <c r="O11" s="1">
        <f t="shared" si="2"/>
        <v>48.495799999999996</v>
      </c>
      <c r="P11" s="5">
        <f t="shared" ref="P11" si="6">13*O11-N11-F11</f>
        <v>98.549399999999991</v>
      </c>
      <c r="Q11" s="5"/>
      <c r="R11" s="1"/>
      <c r="S11" s="1">
        <f t="shared" si="4"/>
        <v>13</v>
      </c>
      <c r="T11" s="1">
        <f t="shared" si="5"/>
        <v>10.96787763064018</v>
      </c>
      <c r="U11" s="1">
        <v>54.140200000000007</v>
      </c>
      <c r="V11" s="1">
        <v>57.678999999999988</v>
      </c>
      <c r="W11" s="1">
        <v>83.114000000000004</v>
      </c>
      <c r="X11" s="1">
        <v>58.847400000000007</v>
      </c>
      <c r="Y11" s="1">
        <v>54.346799999999988</v>
      </c>
      <c r="Z11" s="1"/>
      <c r="AA11" s="1">
        <f t="shared" si="3"/>
        <v>98.549399999999991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29</v>
      </c>
      <c r="C12" s="1">
        <v>160</v>
      </c>
      <c r="D12" s="1">
        <v>1107.0550000000001</v>
      </c>
      <c r="E12" s="1">
        <v>305.80399999999997</v>
      </c>
      <c r="F12" s="1">
        <v>886.005</v>
      </c>
      <c r="G12" s="6">
        <v>1</v>
      </c>
      <c r="H12" s="1">
        <v>60</v>
      </c>
      <c r="I12" s="1"/>
      <c r="J12" s="1">
        <v>322.5</v>
      </c>
      <c r="K12" s="1">
        <f t="shared" si="1"/>
        <v>-16.696000000000026</v>
      </c>
      <c r="L12" s="1"/>
      <c r="M12" s="1"/>
      <c r="N12" s="1"/>
      <c r="O12" s="1">
        <f t="shared" si="2"/>
        <v>61.160799999999995</v>
      </c>
      <c r="P12" s="5"/>
      <c r="Q12" s="5"/>
      <c r="R12" s="1"/>
      <c r="S12" s="1">
        <f t="shared" si="4"/>
        <v>14.486484807262169</v>
      </c>
      <c r="T12" s="1">
        <f t="shared" si="5"/>
        <v>14.486484807262169</v>
      </c>
      <c r="U12" s="1">
        <v>83.973800000000011</v>
      </c>
      <c r="V12" s="1">
        <v>98.775999999999996</v>
      </c>
      <c r="W12" s="1">
        <v>104.4772</v>
      </c>
      <c r="X12" s="1">
        <v>95.713200000000001</v>
      </c>
      <c r="Y12" s="1">
        <v>98.679000000000002</v>
      </c>
      <c r="Z12" s="1" t="s">
        <v>42</v>
      </c>
      <c r="AA12" s="1">
        <f t="shared" si="3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29</v>
      </c>
      <c r="C13" s="1">
        <v>9.2720000000000002</v>
      </c>
      <c r="D13" s="1">
        <v>126.06399999999999</v>
      </c>
      <c r="E13" s="1">
        <v>18.591999999999999</v>
      </c>
      <c r="F13" s="1">
        <v>110.678</v>
      </c>
      <c r="G13" s="6">
        <v>1</v>
      </c>
      <c r="H13" s="1">
        <v>120</v>
      </c>
      <c r="I13" s="1"/>
      <c r="J13" s="1">
        <v>18.399999999999999</v>
      </c>
      <c r="K13" s="1">
        <f t="shared" si="1"/>
        <v>0.19200000000000017</v>
      </c>
      <c r="L13" s="1"/>
      <c r="M13" s="1"/>
      <c r="N13" s="1"/>
      <c r="O13" s="1">
        <f t="shared" si="2"/>
        <v>3.7183999999999999</v>
      </c>
      <c r="P13" s="5"/>
      <c r="Q13" s="5"/>
      <c r="R13" s="1"/>
      <c r="S13" s="1">
        <f t="shared" si="4"/>
        <v>29.764952667814114</v>
      </c>
      <c r="T13" s="1">
        <f t="shared" si="5"/>
        <v>29.764952667814114</v>
      </c>
      <c r="U13" s="1">
        <v>5.726</v>
      </c>
      <c r="V13" s="1">
        <v>6.202</v>
      </c>
      <c r="W13" s="1">
        <v>4.1689999999999996</v>
      </c>
      <c r="X13" s="1">
        <v>4.7789999999999999</v>
      </c>
      <c r="Y13" s="1">
        <v>4.2875999999999994</v>
      </c>
      <c r="Z13" s="1"/>
      <c r="AA13" s="1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44</v>
      </c>
      <c r="B14" s="11" t="s">
        <v>29</v>
      </c>
      <c r="C14" s="11">
        <v>246</v>
      </c>
      <c r="D14" s="11">
        <v>100.968</v>
      </c>
      <c r="E14" s="11">
        <v>128.55600000000001</v>
      </c>
      <c r="F14" s="11">
        <v>188.37899999999999</v>
      </c>
      <c r="G14" s="12">
        <v>0</v>
      </c>
      <c r="H14" s="11">
        <v>60</v>
      </c>
      <c r="I14" s="11"/>
      <c r="J14" s="11">
        <v>122.461</v>
      </c>
      <c r="K14" s="11">
        <f t="shared" si="1"/>
        <v>6.0950000000000131</v>
      </c>
      <c r="L14" s="11"/>
      <c r="M14" s="11"/>
      <c r="N14" s="11"/>
      <c r="O14" s="11">
        <f t="shared" si="2"/>
        <v>25.711200000000002</v>
      </c>
      <c r="P14" s="13"/>
      <c r="Q14" s="13"/>
      <c r="R14" s="11"/>
      <c r="S14" s="11">
        <f t="shared" si="4"/>
        <v>7.3267292075048998</v>
      </c>
      <c r="T14" s="11">
        <f t="shared" si="5"/>
        <v>7.3267292075048998</v>
      </c>
      <c r="U14" s="11">
        <v>8.6639999999999997</v>
      </c>
      <c r="V14" s="11">
        <v>19.120999999999999</v>
      </c>
      <c r="W14" s="11">
        <v>24.5336</v>
      </c>
      <c r="X14" s="11">
        <v>0</v>
      </c>
      <c r="Y14" s="11">
        <v>24.2026</v>
      </c>
      <c r="Z14" s="11" t="s">
        <v>36</v>
      </c>
      <c r="AA14" s="11">
        <f t="shared" si="3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45</v>
      </c>
      <c r="B15" s="11" t="s">
        <v>32</v>
      </c>
      <c r="C15" s="11"/>
      <c r="D15" s="11"/>
      <c r="E15" s="11">
        <v>8</v>
      </c>
      <c r="F15" s="11">
        <v>-8</v>
      </c>
      <c r="G15" s="12">
        <v>0</v>
      </c>
      <c r="H15" s="11" t="e">
        <v>#N/A</v>
      </c>
      <c r="I15" s="11"/>
      <c r="J15" s="11">
        <v>18</v>
      </c>
      <c r="K15" s="11">
        <f t="shared" si="1"/>
        <v>-10</v>
      </c>
      <c r="L15" s="11"/>
      <c r="M15" s="11"/>
      <c r="N15" s="11"/>
      <c r="O15" s="11">
        <f t="shared" si="2"/>
        <v>1.6</v>
      </c>
      <c r="P15" s="13"/>
      <c r="Q15" s="13"/>
      <c r="R15" s="11"/>
      <c r="S15" s="11">
        <f t="shared" si="4"/>
        <v>-5</v>
      </c>
      <c r="T15" s="11">
        <f t="shared" si="5"/>
        <v>-5</v>
      </c>
      <c r="U15" s="11">
        <v>0</v>
      </c>
      <c r="V15" s="11">
        <v>0.21540000000000001</v>
      </c>
      <c r="W15" s="11">
        <v>0.21199999999999999</v>
      </c>
      <c r="X15" s="11">
        <v>0</v>
      </c>
      <c r="Y15" s="11">
        <v>0</v>
      </c>
      <c r="Z15" s="14" t="s">
        <v>30</v>
      </c>
      <c r="AA15" s="11">
        <f t="shared" si="3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29</v>
      </c>
      <c r="C16" s="1">
        <v>109</v>
      </c>
      <c r="D16" s="1">
        <v>807.10900000000004</v>
      </c>
      <c r="E16" s="1">
        <v>176.251</v>
      </c>
      <c r="F16" s="1">
        <v>700.45100000000002</v>
      </c>
      <c r="G16" s="6">
        <v>1</v>
      </c>
      <c r="H16" s="1">
        <v>60</v>
      </c>
      <c r="I16" s="1"/>
      <c r="J16" s="1">
        <v>182.86500000000001</v>
      </c>
      <c r="K16" s="1">
        <f t="shared" si="1"/>
        <v>-6.6140000000000043</v>
      </c>
      <c r="L16" s="1"/>
      <c r="M16" s="1"/>
      <c r="N16" s="1"/>
      <c r="O16" s="1">
        <f t="shared" si="2"/>
        <v>35.2502</v>
      </c>
      <c r="P16" s="5"/>
      <c r="Q16" s="5"/>
      <c r="R16" s="1"/>
      <c r="S16" s="1">
        <f t="shared" si="4"/>
        <v>19.870837612268868</v>
      </c>
      <c r="T16" s="1">
        <f t="shared" si="5"/>
        <v>19.870837612268868</v>
      </c>
      <c r="U16" s="1">
        <v>59.5578</v>
      </c>
      <c r="V16" s="1">
        <v>20.268999999999998</v>
      </c>
      <c r="W16" s="1">
        <v>66.288800000000009</v>
      </c>
      <c r="X16" s="1">
        <v>47.261600000000001</v>
      </c>
      <c r="Y16" s="1">
        <v>46.575800000000001</v>
      </c>
      <c r="Z16" s="1"/>
      <c r="AA16" s="1">
        <f t="shared" si="3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175</v>
      </c>
      <c r="D17" s="1">
        <v>392</v>
      </c>
      <c r="E17" s="1">
        <v>217</v>
      </c>
      <c r="F17" s="1">
        <v>277</v>
      </c>
      <c r="G17" s="6">
        <v>0.25</v>
      </c>
      <c r="H17" s="1">
        <v>120</v>
      </c>
      <c r="I17" s="1"/>
      <c r="J17" s="1">
        <v>220</v>
      </c>
      <c r="K17" s="1">
        <f t="shared" si="1"/>
        <v>-3</v>
      </c>
      <c r="L17" s="1"/>
      <c r="M17" s="1"/>
      <c r="N17" s="1"/>
      <c r="O17" s="1">
        <f t="shared" si="2"/>
        <v>43.4</v>
      </c>
      <c r="P17" s="5">
        <f t="shared" ref="P17:P24" si="7">13*O17-N17-F17</f>
        <v>287.19999999999993</v>
      </c>
      <c r="Q17" s="5"/>
      <c r="R17" s="1"/>
      <c r="S17" s="1">
        <f t="shared" si="4"/>
        <v>12.999999999999998</v>
      </c>
      <c r="T17" s="1">
        <f t="shared" si="5"/>
        <v>6.3824884792626726</v>
      </c>
      <c r="U17" s="1">
        <v>34.799999999999997</v>
      </c>
      <c r="V17" s="1">
        <v>54.8</v>
      </c>
      <c r="W17" s="1">
        <v>45.4</v>
      </c>
      <c r="X17" s="1">
        <v>39.4</v>
      </c>
      <c r="Y17" s="1">
        <v>44</v>
      </c>
      <c r="Z17" s="1"/>
      <c r="AA17" s="1">
        <f t="shared" si="3"/>
        <v>71.799999999999983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29</v>
      </c>
      <c r="C18" s="1">
        <v>102</v>
      </c>
      <c r="D18" s="1">
        <v>193.40799999999999</v>
      </c>
      <c r="E18" s="1">
        <v>47.883000000000003</v>
      </c>
      <c r="F18" s="1">
        <v>227.58099999999999</v>
      </c>
      <c r="G18" s="6">
        <v>1</v>
      </c>
      <c r="H18" s="1">
        <v>60</v>
      </c>
      <c r="I18" s="1"/>
      <c r="J18" s="1">
        <v>127</v>
      </c>
      <c r="K18" s="1">
        <f t="shared" si="1"/>
        <v>-79.11699999999999</v>
      </c>
      <c r="L18" s="1"/>
      <c r="M18" s="1"/>
      <c r="N18" s="1"/>
      <c r="O18" s="1">
        <f t="shared" si="2"/>
        <v>9.5766000000000009</v>
      </c>
      <c r="P18" s="5"/>
      <c r="Q18" s="5"/>
      <c r="R18" s="1"/>
      <c r="S18" s="1">
        <f t="shared" si="4"/>
        <v>23.764279598187244</v>
      </c>
      <c r="T18" s="1">
        <f t="shared" si="5"/>
        <v>23.764279598187244</v>
      </c>
      <c r="U18" s="1">
        <v>37.236199999999997</v>
      </c>
      <c r="V18" s="1">
        <v>39.195999999999998</v>
      </c>
      <c r="W18" s="1">
        <v>14.9596</v>
      </c>
      <c r="X18" s="1">
        <v>31.763000000000002</v>
      </c>
      <c r="Y18" s="1">
        <v>16.7118</v>
      </c>
      <c r="Z18" s="1"/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29</v>
      </c>
      <c r="C19" s="1">
        <v>42</v>
      </c>
      <c r="D19" s="1">
        <v>262.21699999999998</v>
      </c>
      <c r="E19" s="1">
        <v>115.825</v>
      </c>
      <c r="F19" s="1">
        <v>182.524</v>
      </c>
      <c r="G19" s="6">
        <v>1</v>
      </c>
      <c r="H19" s="1">
        <v>60</v>
      </c>
      <c r="I19" s="1"/>
      <c r="J19" s="1">
        <v>107.8</v>
      </c>
      <c r="K19" s="1">
        <f t="shared" si="1"/>
        <v>8.0250000000000057</v>
      </c>
      <c r="L19" s="1"/>
      <c r="M19" s="1"/>
      <c r="N19" s="1"/>
      <c r="O19" s="1">
        <f t="shared" si="2"/>
        <v>23.164999999999999</v>
      </c>
      <c r="P19" s="5">
        <f t="shared" si="7"/>
        <v>118.62099999999998</v>
      </c>
      <c r="Q19" s="5"/>
      <c r="R19" s="1"/>
      <c r="S19" s="1">
        <f t="shared" si="4"/>
        <v>13</v>
      </c>
      <c r="T19" s="1">
        <f t="shared" si="5"/>
        <v>7.8793006691128857</v>
      </c>
      <c r="U19" s="1">
        <v>19.1128</v>
      </c>
      <c r="V19" s="1">
        <v>21.127800000000001</v>
      </c>
      <c r="W19" s="1">
        <v>7.8477999999999994</v>
      </c>
      <c r="X19" s="1">
        <v>26.817</v>
      </c>
      <c r="Y19" s="1">
        <v>2.3660000000000001</v>
      </c>
      <c r="Z19" s="1"/>
      <c r="AA19" s="1">
        <f t="shared" si="3"/>
        <v>118.62099999999998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29</v>
      </c>
      <c r="C20" s="1">
        <v>141</v>
      </c>
      <c r="D20" s="1">
        <v>432.63900000000001</v>
      </c>
      <c r="E20" s="1">
        <v>178.74100000000001</v>
      </c>
      <c r="F20" s="1">
        <v>366.35199999999998</v>
      </c>
      <c r="G20" s="6">
        <v>1</v>
      </c>
      <c r="H20" s="1">
        <v>45</v>
      </c>
      <c r="I20" s="1"/>
      <c r="J20" s="1">
        <v>167.87100000000001</v>
      </c>
      <c r="K20" s="1">
        <f t="shared" si="1"/>
        <v>10.870000000000005</v>
      </c>
      <c r="L20" s="1"/>
      <c r="M20" s="1"/>
      <c r="N20" s="1"/>
      <c r="O20" s="1">
        <f t="shared" si="2"/>
        <v>35.748200000000004</v>
      </c>
      <c r="P20" s="5">
        <f t="shared" si="7"/>
        <v>98.3746000000001</v>
      </c>
      <c r="Q20" s="5"/>
      <c r="R20" s="1"/>
      <c r="S20" s="1">
        <f t="shared" si="4"/>
        <v>13</v>
      </c>
      <c r="T20" s="1">
        <f t="shared" si="5"/>
        <v>10.248124381087717</v>
      </c>
      <c r="U20" s="1">
        <v>38.713799999999999</v>
      </c>
      <c r="V20" s="1">
        <v>31.158000000000001</v>
      </c>
      <c r="W20" s="1">
        <v>33.180599999999998</v>
      </c>
      <c r="X20" s="1">
        <v>35.453200000000002</v>
      </c>
      <c r="Y20" s="1">
        <v>23.298400000000001</v>
      </c>
      <c r="Z20" s="1"/>
      <c r="AA20" s="1">
        <f t="shared" si="3"/>
        <v>98.3746000000001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51</v>
      </c>
      <c r="B21" s="11" t="s">
        <v>29</v>
      </c>
      <c r="C21" s="11">
        <v>92</v>
      </c>
      <c r="D21" s="11">
        <v>301.2</v>
      </c>
      <c r="E21" s="11">
        <v>93.840999999999994</v>
      </c>
      <c r="F21" s="11">
        <v>280.33</v>
      </c>
      <c r="G21" s="12">
        <v>0</v>
      </c>
      <c r="H21" s="11">
        <v>60</v>
      </c>
      <c r="I21" s="11"/>
      <c r="J21" s="11">
        <v>90.837999999999994</v>
      </c>
      <c r="K21" s="11">
        <f t="shared" si="1"/>
        <v>3.0030000000000001</v>
      </c>
      <c r="L21" s="11"/>
      <c r="M21" s="11"/>
      <c r="N21" s="11"/>
      <c r="O21" s="11">
        <f t="shared" si="2"/>
        <v>18.7682</v>
      </c>
      <c r="P21" s="13"/>
      <c r="Q21" s="13"/>
      <c r="R21" s="11"/>
      <c r="S21" s="11">
        <f t="shared" si="4"/>
        <v>14.93643503372726</v>
      </c>
      <c r="T21" s="11">
        <f t="shared" si="5"/>
        <v>14.93643503372726</v>
      </c>
      <c r="U21" s="11">
        <v>5.9648000000000003</v>
      </c>
      <c r="V21" s="11">
        <v>25.831</v>
      </c>
      <c r="W21" s="11">
        <v>13.379200000000001</v>
      </c>
      <c r="X21" s="11">
        <v>15.602600000000001</v>
      </c>
      <c r="Y21" s="11">
        <v>16.4832</v>
      </c>
      <c r="Z21" s="11" t="s">
        <v>36</v>
      </c>
      <c r="AA21" s="1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32</v>
      </c>
      <c r="C22" s="1">
        <v>118</v>
      </c>
      <c r="D22" s="1">
        <v>816</v>
      </c>
      <c r="E22" s="1">
        <v>231</v>
      </c>
      <c r="F22" s="1">
        <v>636</v>
      </c>
      <c r="G22" s="6">
        <v>0.25</v>
      </c>
      <c r="H22" s="1">
        <v>120</v>
      </c>
      <c r="I22" s="1"/>
      <c r="J22" s="1">
        <v>229</v>
      </c>
      <c r="K22" s="1">
        <f t="shared" si="1"/>
        <v>2</v>
      </c>
      <c r="L22" s="1"/>
      <c r="M22" s="1"/>
      <c r="N22" s="1"/>
      <c r="O22" s="1">
        <f t="shared" si="2"/>
        <v>46.2</v>
      </c>
      <c r="P22" s="5"/>
      <c r="Q22" s="5"/>
      <c r="R22" s="1"/>
      <c r="S22" s="1">
        <f t="shared" si="4"/>
        <v>13.766233766233766</v>
      </c>
      <c r="T22" s="1">
        <f t="shared" si="5"/>
        <v>13.766233766233766</v>
      </c>
      <c r="U22" s="1">
        <v>54</v>
      </c>
      <c r="V22" s="1">
        <v>66</v>
      </c>
      <c r="W22" s="1">
        <v>51.2</v>
      </c>
      <c r="X22" s="1">
        <v>45.8</v>
      </c>
      <c r="Y22" s="1">
        <v>48.8</v>
      </c>
      <c r="Z22" s="1"/>
      <c r="AA22" s="1">
        <f t="shared" si="3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53</v>
      </c>
      <c r="B23" s="11" t="s">
        <v>32</v>
      </c>
      <c r="C23" s="11"/>
      <c r="D23" s="11">
        <v>2</v>
      </c>
      <c r="E23" s="11">
        <v>2</v>
      </c>
      <c r="F23" s="11"/>
      <c r="G23" s="12">
        <v>0</v>
      </c>
      <c r="H23" s="11" t="e">
        <v>#N/A</v>
      </c>
      <c r="I23" s="11"/>
      <c r="J23" s="11">
        <v>2</v>
      </c>
      <c r="K23" s="11">
        <f t="shared" si="1"/>
        <v>0</v>
      </c>
      <c r="L23" s="11"/>
      <c r="M23" s="11"/>
      <c r="N23" s="11"/>
      <c r="O23" s="11">
        <f t="shared" si="2"/>
        <v>0.4</v>
      </c>
      <c r="P23" s="13"/>
      <c r="Q23" s="13"/>
      <c r="R23" s="11"/>
      <c r="S23" s="11">
        <f t="shared" si="4"/>
        <v>0</v>
      </c>
      <c r="T23" s="11">
        <f t="shared" si="5"/>
        <v>0</v>
      </c>
      <c r="U23" s="11">
        <v>0</v>
      </c>
      <c r="V23" s="11">
        <v>0.4</v>
      </c>
      <c r="W23" s="11">
        <v>2</v>
      </c>
      <c r="X23" s="11">
        <v>0</v>
      </c>
      <c r="Y23" s="11">
        <v>0</v>
      </c>
      <c r="Z23" s="11" t="s">
        <v>30</v>
      </c>
      <c r="AA23" s="1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29</v>
      </c>
      <c r="C24" s="1">
        <v>185</v>
      </c>
      <c r="D24" s="1">
        <v>432.50200000000001</v>
      </c>
      <c r="E24" s="1">
        <v>231.887</v>
      </c>
      <c r="F24" s="1">
        <v>364.68900000000002</v>
      </c>
      <c r="G24" s="6">
        <v>1</v>
      </c>
      <c r="H24" s="1">
        <v>45</v>
      </c>
      <c r="I24" s="1"/>
      <c r="J24" s="1">
        <v>205.12899999999999</v>
      </c>
      <c r="K24" s="1">
        <f t="shared" si="1"/>
        <v>26.75800000000001</v>
      </c>
      <c r="L24" s="1"/>
      <c r="M24" s="1"/>
      <c r="N24" s="1"/>
      <c r="O24" s="1">
        <f t="shared" si="2"/>
        <v>46.377400000000002</v>
      </c>
      <c r="P24" s="5">
        <f t="shared" si="7"/>
        <v>238.21719999999999</v>
      </c>
      <c r="Q24" s="5"/>
      <c r="R24" s="1"/>
      <c r="S24" s="1">
        <f t="shared" si="4"/>
        <v>13</v>
      </c>
      <c r="T24" s="1">
        <f t="shared" si="5"/>
        <v>7.8635067942575478</v>
      </c>
      <c r="U24" s="1">
        <v>26.756799999999998</v>
      </c>
      <c r="V24" s="1">
        <v>59.175600000000003</v>
      </c>
      <c r="W24" s="1">
        <v>42.215200000000003</v>
      </c>
      <c r="X24" s="1">
        <v>36.6554</v>
      </c>
      <c r="Y24" s="1">
        <v>39.076000000000001</v>
      </c>
      <c r="Z24" s="1"/>
      <c r="AA24" s="1">
        <f t="shared" si="3"/>
        <v>238.21719999999999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32</v>
      </c>
      <c r="C25" s="1">
        <v>33</v>
      </c>
      <c r="D25" s="1">
        <v>658</v>
      </c>
      <c r="E25" s="1">
        <v>161</v>
      </c>
      <c r="F25" s="1">
        <v>501</v>
      </c>
      <c r="G25" s="6">
        <v>0.25</v>
      </c>
      <c r="H25" s="1">
        <v>120</v>
      </c>
      <c r="I25" s="1"/>
      <c r="J25" s="1">
        <v>171</v>
      </c>
      <c r="K25" s="1">
        <f t="shared" si="1"/>
        <v>-10</v>
      </c>
      <c r="L25" s="1"/>
      <c r="M25" s="1"/>
      <c r="N25" s="1"/>
      <c r="O25" s="1">
        <f t="shared" si="2"/>
        <v>32.200000000000003</v>
      </c>
      <c r="P25" s="5"/>
      <c r="Q25" s="5"/>
      <c r="R25" s="1"/>
      <c r="S25" s="1">
        <f t="shared" si="4"/>
        <v>15.559006211180122</v>
      </c>
      <c r="T25" s="1">
        <f t="shared" si="5"/>
        <v>15.559006211180122</v>
      </c>
      <c r="U25" s="1">
        <v>39.799999999999997</v>
      </c>
      <c r="V25" s="1">
        <v>59.8</v>
      </c>
      <c r="W25" s="1">
        <v>41.4</v>
      </c>
      <c r="X25" s="1">
        <v>45.2</v>
      </c>
      <c r="Y25" s="1">
        <v>39</v>
      </c>
      <c r="Z25" s="1"/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29</v>
      </c>
      <c r="C26" s="1"/>
      <c r="D26" s="1">
        <v>52.719000000000001</v>
      </c>
      <c r="E26" s="1">
        <v>12.231</v>
      </c>
      <c r="F26" s="1">
        <v>40.488</v>
      </c>
      <c r="G26" s="6">
        <v>1</v>
      </c>
      <c r="H26" s="1">
        <v>120</v>
      </c>
      <c r="I26" s="1"/>
      <c r="J26" s="1">
        <v>12.8</v>
      </c>
      <c r="K26" s="1">
        <f t="shared" si="1"/>
        <v>-0.56900000000000084</v>
      </c>
      <c r="L26" s="1"/>
      <c r="M26" s="1"/>
      <c r="N26" s="1"/>
      <c r="O26" s="1">
        <f t="shared" si="2"/>
        <v>2.4462000000000002</v>
      </c>
      <c r="P26" s="5"/>
      <c r="Q26" s="5"/>
      <c r="R26" s="1"/>
      <c r="S26" s="1">
        <f t="shared" si="4"/>
        <v>16.551385822909001</v>
      </c>
      <c r="T26" s="1">
        <f t="shared" si="5"/>
        <v>16.551385822909001</v>
      </c>
      <c r="U26" s="1">
        <v>1.653</v>
      </c>
      <c r="V26" s="1">
        <v>3.6265999999999998</v>
      </c>
      <c r="W26" s="1">
        <v>1.7565999999999999</v>
      </c>
      <c r="X26" s="1">
        <v>3.1103999999999998</v>
      </c>
      <c r="Y26" s="1">
        <v>4.0478000000000014</v>
      </c>
      <c r="Z26" s="1"/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57</v>
      </c>
      <c r="B27" s="11" t="s">
        <v>29</v>
      </c>
      <c r="C27" s="11"/>
      <c r="D27" s="11">
        <v>4.7939999999999996</v>
      </c>
      <c r="E27" s="11">
        <v>3.2090000000000001</v>
      </c>
      <c r="F27" s="11"/>
      <c r="G27" s="12">
        <v>0</v>
      </c>
      <c r="H27" s="11" t="e">
        <v>#N/A</v>
      </c>
      <c r="I27" s="11"/>
      <c r="J27" s="11">
        <v>3</v>
      </c>
      <c r="K27" s="11">
        <f t="shared" si="1"/>
        <v>0.20900000000000007</v>
      </c>
      <c r="L27" s="11"/>
      <c r="M27" s="11"/>
      <c r="N27" s="11"/>
      <c r="O27" s="11">
        <f t="shared" si="2"/>
        <v>0.64180000000000004</v>
      </c>
      <c r="P27" s="13"/>
      <c r="Q27" s="13"/>
      <c r="R27" s="11"/>
      <c r="S27" s="11">
        <f t="shared" si="4"/>
        <v>0</v>
      </c>
      <c r="T27" s="11">
        <f t="shared" si="5"/>
        <v>0</v>
      </c>
      <c r="U27" s="11">
        <v>0.317</v>
      </c>
      <c r="V27" s="11">
        <v>0</v>
      </c>
      <c r="W27" s="11">
        <v>0</v>
      </c>
      <c r="X27" s="11">
        <v>0</v>
      </c>
      <c r="Y27" s="11">
        <v>0</v>
      </c>
      <c r="Z27" s="11" t="s">
        <v>30</v>
      </c>
      <c r="AA27" s="1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58</v>
      </c>
      <c r="B28" s="11" t="s">
        <v>32</v>
      </c>
      <c r="C28" s="11">
        <v>206</v>
      </c>
      <c r="D28" s="11">
        <v>168</v>
      </c>
      <c r="E28" s="11">
        <v>170</v>
      </c>
      <c r="F28" s="11">
        <v>158</v>
      </c>
      <c r="G28" s="12">
        <v>0</v>
      </c>
      <c r="H28" s="11">
        <v>45</v>
      </c>
      <c r="I28" s="11"/>
      <c r="J28" s="11">
        <v>175</v>
      </c>
      <c r="K28" s="11">
        <f t="shared" si="1"/>
        <v>-5</v>
      </c>
      <c r="L28" s="11"/>
      <c r="M28" s="11"/>
      <c r="N28" s="11"/>
      <c r="O28" s="11">
        <f t="shared" si="2"/>
        <v>34</v>
      </c>
      <c r="P28" s="13"/>
      <c r="Q28" s="13"/>
      <c r="R28" s="11"/>
      <c r="S28" s="11">
        <f t="shared" si="4"/>
        <v>4.6470588235294121</v>
      </c>
      <c r="T28" s="11">
        <f t="shared" si="5"/>
        <v>4.6470588235294121</v>
      </c>
      <c r="U28" s="11">
        <v>14.8</v>
      </c>
      <c r="V28" s="11">
        <v>30.2</v>
      </c>
      <c r="W28" s="11">
        <v>27</v>
      </c>
      <c r="X28" s="11">
        <v>15</v>
      </c>
      <c r="Y28" s="11">
        <v>33.6</v>
      </c>
      <c r="Z28" s="11" t="s">
        <v>36</v>
      </c>
      <c r="AA28" s="1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59</v>
      </c>
      <c r="B29" s="11" t="s">
        <v>32</v>
      </c>
      <c r="C29" s="11"/>
      <c r="D29" s="11">
        <v>2</v>
      </c>
      <c r="E29" s="11">
        <v>2</v>
      </c>
      <c r="F29" s="11"/>
      <c r="G29" s="12">
        <v>0</v>
      </c>
      <c r="H29" s="11" t="e">
        <v>#N/A</v>
      </c>
      <c r="I29" s="11"/>
      <c r="J29" s="11">
        <v>2</v>
      </c>
      <c r="K29" s="11">
        <f t="shared" si="1"/>
        <v>0</v>
      </c>
      <c r="L29" s="11"/>
      <c r="M29" s="11"/>
      <c r="N29" s="11"/>
      <c r="O29" s="11">
        <f t="shared" si="2"/>
        <v>0.4</v>
      </c>
      <c r="P29" s="13"/>
      <c r="Q29" s="13"/>
      <c r="R29" s="11"/>
      <c r="S29" s="11">
        <f t="shared" si="4"/>
        <v>0</v>
      </c>
      <c r="T29" s="11">
        <f t="shared" si="5"/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4" t="s">
        <v>30</v>
      </c>
      <c r="AA29" s="1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29</v>
      </c>
      <c r="C30" s="1">
        <v>318.7</v>
      </c>
      <c r="D30" s="1">
        <v>303.64699999999999</v>
      </c>
      <c r="E30" s="1">
        <v>225.24700000000001</v>
      </c>
      <c r="F30" s="1">
        <v>350.17200000000003</v>
      </c>
      <c r="G30" s="6">
        <v>1</v>
      </c>
      <c r="H30" s="1">
        <v>60</v>
      </c>
      <c r="I30" s="1"/>
      <c r="J30" s="1">
        <v>223.59399999999999</v>
      </c>
      <c r="K30" s="1">
        <f t="shared" si="1"/>
        <v>1.65300000000002</v>
      </c>
      <c r="L30" s="1"/>
      <c r="M30" s="1"/>
      <c r="N30" s="1"/>
      <c r="O30" s="1">
        <f t="shared" si="2"/>
        <v>45.049400000000006</v>
      </c>
      <c r="P30" s="5">
        <f t="shared" ref="P30" si="8">13*O30-N30-F30</f>
        <v>235.47020000000009</v>
      </c>
      <c r="Q30" s="5"/>
      <c r="R30" s="1"/>
      <c r="S30" s="1">
        <f t="shared" si="4"/>
        <v>13.000000000000002</v>
      </c>
      <c r="T30" s="1">
        <f t="shared" si="5"/>
        <v>7.7730668998921182</v>
      </c>
      <c r="U30" s="1">
        <v>37.615200000000002</v>
      </c>
      <c r="V30" s="1">
        <v>58.362000000000002</v>
      </c>
      <c r="W30" s="1">
        <v>54.675600000000003</v>
      </c>
      <c r="X30" s="1">
        <v>43.5488</v>
      </c>
      <c r="Y30" s="1">
        <v>47.011800000000001</v>
      </c>
      <c r="Z30" s="1"/>
      <c r="AA30" s="1">
        <f t="shared" si="3"/>
        <v>235.47020000000009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83</v>
      </c>
      <c r="D31" s="1">
        <v>319</v>
      </c>
      <c r="E31" s="1">
        <v>52</v>
      </c>
      <c r="F31" s="1">
        <v>314</v>
      </c>
      <c r="G31" s="6">
        <v>0.22</v>
      </c>
      <c r="H31" s="1">
        <v>120</v>
      </c>
      <c r="I31" s="1"/>
      <c r="J31" s="1">
        <v>47</v>
      </c>
      <c r="K31" s="1">
        <f t="shared" si="1"/>
        <v>5</v>
      </c>
      <c r="L31" s="1"/>
      <c r="M31" s="1"/>
      <c r="N31" s="1"/>
      <c r="O31" s="1">
        <f t="shared" si="2"/>
        <v>10.4</v>
      </c>
      <c r="P31" s="5"/>
      <c r="Q31" s="5"/>
      <c r="R31" s="1"/>
      <c r="S31" s="1">
        <f t="shared" si="4"/>
        <v>30.19230769230769</v>
      </c>
      <c r="T31" s="1">
        <f t="shared" si="5"/>
        <v>30.19230769230769</v>
      </c>
      <c r="U31" s="1">
        <v>23.2</v>
      </c>
      <c r="V31" s="1">
        <v>3</v>
      </c>
      <c r="W31" s="1">
        <v>0</v>
      </c>
      <c r="X31" s="1">
        <v>3.2</v>
      </c>
      <c r="Y31" s="1">
        <v>0</v>
      </c>
      <c r="Z31" s="1" t="s">
        <v>62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63</v>
      </c>
      <c r="B32" s="11" t="s">
        <v>29</v>
      </c>
      <c r="C32" s="11"/>
      <c r="D32" s="11">
        <v>6.9859999999999998</v>
      </c>
      <c r="E32" s="11">
        <v>6.9859999999999998</v>
      </c>
      <c r="F32" s="11"/>
      <c r="G32" s="12">
        <v>0</v>
      </c>
      <c r="H32" s="11" t="e">
        <v>#N/A</v>
      </c>
      <c r="I32" s="11"/>
      <c r="J32" s="11">
        <v>7</v>
      </c>
      <c r="K32" s="11">
        <f t="shared" si="1"/>
        <v>-1.4000000000000234E-2</v>
      </c>
      <c r="L32" s="11"/>
      <c r="M32" s="11"/>
      <c r="N32" s="11"/>
      <c r="O32" s="11">
        <f t="shared" si="2"/>
        <v>1.3972</v>
      </c>
      <c r="P32" s="13"/>
      <c r="Q32" s="13"/>
      <c r="R32" s="11"/>
      <c r="S32" s="11">
        <f t="shared" si="4"/>
        <v>0</v>
      </c>
      <c r="T32" s="11">
        <f t="shared" si="5"/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4" t="s">
        <v>39</v>
      </c>
      <c r="AA32" s="1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32</v>
      </c>
      <c r="C33" s="1">
        <v>35</v>
      </c>
      <c r="D33" s="1">
        <v>384</v>
      </c>
      <c r="E33" s="1">
        <v>74</v>
      </c>
      <c r="F33" s="1">
        <v>322</v>
      </c>
      <c r="G33" s="6">
        <v>0.4</v>
      </c>
      <c r="H33" s="1">
        <v>60</v>
      </c>
      <c r="I33" s="1"/>
      <c r="J33" s="1">
        <v>72</v>
      </c>
      <c r="K33" s="1">
        <f t="shared" si="1"/>
        <v>2</v>
      </c>
      <c r="L33" s="1"/>
      <c r="M33" s="1"/>
      <c r="N33" s="1"/>
      <c r="O33" s="1">
        <f t="shared" si="2"/>
        <v>14.8</v>
      </c>
      <c r="P33" s="5"/>
      <c r="Q33" s="5"/>
      <c r="R33" s="1"/>
      <c r="S33" s="1">
        <f t="shared" si="4"/>
        <v>21.756756756756754</v>
      </c>
      <c r="T33" s="1">
        <f t="shared" si="5"/>
        <v>21.756756756756754</v>
      </c>
      <c r="U33" s="1">
        <v>26.4</v>
      </c>
      <c r="V33" s="1">
        <v>18.8</v>
      </c>
      <c r="W33" s="1">
        <v>9.4</v>
      </c>
      <c r="X33" s="1">
        <v>34</v>
      </c>
      <c r="Y33" s="1">
        <v>0</v>
      </c>
      <c r="Z33" s="1" t="s">
        <v>62</v>
      </c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29</v>
      </c>
      <c r="C34" s="1">
        <v>118</v>
      </c>
      <c r="D34" s="1">
        <v>163.232</v>
      </c>
      <c r="E34" s="1">
        <v>99.033000000000001</v>
      </c>
      <c r="F34" s="1">
        <v>175.488</v>
      </c>
      <c r="G34" s="6">
        <v>1</v>
      </c>
      <c r="H34" s="1">
        <v>60</v>
      </c>
      <c r="I34" s="1"/>
      <c r="J34" s="1">
        <v>92.603999999999999</v>
      </c>
      <c r="K34" s="1">
        <f t="shared" ref="K34:K57" si="9">E34-J34</f>
        <v>6.429000000000002</v>
      </c>
      <c r="L34" s="1"/>
      <c r="M34" s="1"/>
      <c r="N34" s="1"/>
      <c r="O34" s="1">
        <f t="shared" si="2"/>
        <v>19.8066</v>
      </c>
      <c r="P34" s="5">
        <f t="shared" ref="P34" si="10">13*O34-N34-F34</f>
        <v>81.997799999999984</v>
      </c>
      <c r="Q34" s="5"/>
      <c r="R34" s="1"/>
      <c r="S34" s="1">
        <f t="shared" si="4"/>
        <v>13</v>
      </c>
      <c r="T34" s="1">
        <f t="shared" si="5"/>
        <v>8.860076944048954</v>
      </c>
      <c r="U34" s="1">
        <v>16.990400000000001</v>
      </c>
      <c r="V34" s="1">
        <v>15.467000000000001</v>
      </c>
      <c r="W34" s="1">
        <v>0.54600000000000004</v>
      </c>
      <c r="X34" s="1">
        <v>30.3904</v>
      </c>
      <c r="Y34" s="1">
        <v>0</v>
      </c>
      <c r="Z34" s="1" t="s">
        <v>62</v>
      </c>
      <c r="AA34" s="1">
        <f t="shared" si="3"/>
        <v>81.997799999999984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66</v>
      </c>
      <c r="B35" s="11" t="s">
        <v>29</v>
      </c>
      <c r="C35" s="11">
        <v>124</v>
      </c>
      <c r="D35" s="11">
        <v>16.256</v>
      </c>
      <c r="E35" s="11">
        <v>19.564</v>
      </c>
      <c r="F35" s="11">
        <v>119.352</v>
      </c>
      <c r="G35" s="12">
        <v>0</v>
      </c>
      <c r="H35" s="11">
        <v>60</v>
      </c>
      <c r="I35" s="11"/>
      <c r="J35" s="11">
        <v>22.623999999999999</v>
      </c>
      <c r="K35" s="11">
        <f t="shared" si="9"/>
        <v>-3.0599999999999987</v>
      </c>
      <c r="L35" s="11"/>
      <c r="M35" s="11"/>
      <c r="N35" s="11"/>
      <c r="O35" s="11">
        <f t="shared" si="2"/>
        <v>3.9127999999999998</v>
      </c>
      <c r="P35" s="13"/>
      <c r="Q35" s="13"/>
      <c r="R35" s="11"/>
      <c r="S35" s="11">
        <f t="shared" si="4"/>
        <v>30.502964628910245</v>
      </c>
      <c r="T35" s="11">
        <f t="shared" si="5"/>
        <v>30.502964628910245</v>
      </c>
      <c r="U35" s="11">
        <v>0</v>
      </c>
      <c r="V35" s="11">
        <v>0.13439999999999999</v>
      </c>
      <c r="W35" s="11">
        <v>4.0388000000000002</v>
      </c>
      <c r="X35" s="11">
        <v>2.6764000000000001</v>
      </c>
      <c r="Y35" s="11">
        <v>3.9971999999999999</v>
      </c>
      <c r="Z35" s="11" t="s">
        <v>36</v>
      </c>
      <c r="AA35" s="1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29</v>
      </c>
      <c r="C36" s="1">
        <v>304</v>
      </c>
      <c r="D36" s="1">
        <v>205.875</v>
      </c>
      <c r="E36" s="16">
        <f>123.999+E10+E98</f>
        <v>148.57599999999999</v>
      </c>
      <c r="F36" s="16">
        <f>343.152+F10+F98</f>
        <v>338.82099999999997</v>
      </c>
      <c r="G36" s="6">
        <v>1</v>
      </c>
      <c r="H36" s="1">
        <v>45</v>
      </c>
      <c r="I36" s="1"/>
      <c r="J36" s="1">
        <v>120.062</v>
      </c>
      <c r="K36" s="1">
        <f t="shared" si="9"/>
        <v>28.513999999999996</v>
      </c>
      <c r="L36" s="1"/>
      <c r="M36" s="1"/>
      <c r="N36" s="1"/>
      <c r="O36" s="1">
        <f t="shared" si="2"/>
        <v>29.715199999999999</v>
      </c>
      <c r="P36" s="5">
        <f t="shared" ref="P36:P38" si="11">13*O36-N36-F36</f>
        <v>47.476600000000019</v>
      </c>
      <c r="Q36" s="5"/>
      <c r="R36" s="1"/>
      <c r="S36" s="1">
        <f t="shared" si="4"/>
        <v>13</v>
      </c>
      <c r="T36" s="1">
        <f t="shared" si="5"/>
        <v>11.402278968339434</v>
      </c>
      <c r="U36" s="1">
        <v>27.5914</v>
      </c>
      <c r="V36" s="1">
        <v>34.112200000000001</v>
      </c>
      <c r="W36" s="1">
        <v>27.035599999999999</v>
      </c>
      <c r="X36" s="1">
        <v>28.963799999999999</v>
      </c>
      <c r="Y36" s="1">
        <v>28.142199999999999</v>
      </c>
      <c r="Z36" s="1"/>
      <c r="AA36" s="1">
        <f t="shared" si="3"/>
        <v>47.476600000000019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29</v>
      </c>
      <c r="C37" s="1">
        <v>208</v>
      </c>
      <c r="D37" s="1">
        <v>602.70000000000005</v>
      </c>
      <c r="E37" s="1">
        <v>305.10700000000003</v>
      </c>
      <c r="F37" s="1">
        <v>465.94900000000001</v>
      </c>
      <c r="G37" s="6">
        <v>1</v>
      </c>
      <c r="H37" s="1">
        <v>45</v>
      </c>
      <c r="I37" s="1"/>
      <c r="J37" s="1">
        <v>295.36700000000002</v>
      </c>
      <c r="K37" s="1">
        <f t="shared" si="9"/>
        <v>9.7400000000000091</v>
      </c>
      <c r="L37" s="1"/>
      <c r="M37" s="1"/>
      <c r="N37" s="1"/>
      <c r="O37" s="1">
        <f t="shared" si="2"/>
        <v>61.021400000000007</v>
      </c>
      <c r="P37" s="5">
        <f t="shared" si="11"/>
        <v>327.32920000000007</v>
      </c>
      <c r="Q37" s="5"/>
      <c r="R37" s="1"/>
      <c r="S37" s="1">
        <f t="shared" si="4"/>
        <v>13</v>
      </c>
      <c r="T37" s="1">
        <f t="shared" si="5"/>
        <v>7.6358293975556109</v>
      </c>
      <c r="U37" s="1">
        <v>55.4024</v>
      </c>
      <c r="V37" s="1">
        <v>43.623399999999997</v>
      </c>
      <c r="W37" s="1">
        <v>60.841999999999999</v>
      </c>
      <c r="X37" s="1">
        <v>76.403800000000004</v>
      </c>
      <c r="Y37" s="1">
        <v>44.964599999999997</v>
      </c>
      <c r="Z37" s="1"/>
      <c r="AA37" s="1">
        <f t="shared" si="3"/>
        <v>327.32920000000007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214</v>
      </c>
      <c r="D38" s="1">
        <v>230</v>
      </c>
      <c r="E38" s="1">
        <v>219</v>
      </c>
      <c r="F38" s="1">
        <v>191</v>
      </c>
      <c r="G38" s="6">
        <v>0.36</v>
      </c>
      <c r="H38" s="1">
        <v>45</v>
      </c>
      <c r="I38" s="1"/>
      <c r="J38" s="1">
        <v>218</v>
      </c>
      <c r="K38" s="1">
        <f t="shared" si="9"/>
        <v>1</v>
      </c>
      <c r="L38" s="1"/>
      <c r="M38" s="1"/>
      <c r="N38" s="1"/>
      <c r="O38" s="1">
        <f t="shared" si="2"/>
        <v>43.8</v>
      </c>
      <c r="P38" s="5">
        <f t="shared" si="11"/>
        <v>378.4</v>
      </c>
      <c r="Q38" s="5"/>
      <c r="R38" s="1"/>
      <c r="S38" s="1">
        <f t="shared" si="4"/>
        <v>13</v>
      </c>
      <c r="T38" s="1">
        <f t="shared" si="5"/>
        <v>4.3607305936073066</v>
      </c>
      <c r="U38" s="1">
        <v>14.4</v>
      </c>
      <c r="V38" s="1">
        <v>38</v>
      </c>
      <c r="W38" s="1">
        <v>28.2</v>
      </c>
      <c r="X38" s="1">
        <v>27.2</v>
      </c>
      <c r="Y38" s="1">
        <v>29.6</v>
      </c>
      <c r="Z38" s="1"/>
      <c r="AA38" s="1">
        <f t="shared" ref="AA38:AA69" si="12">P38*G38</f>
        <v>136.22399999999999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71</v>
      </c>
      <c r="B39" s="11" t="s">
        <v>29</v>
      </c>
      <c r="C39" s="11"/>
      <c r="D39" s="11">
        <v>114.21299999999999</v>
      </c>
      <c r="E39" s="11">
        <v>99.313000000000002</v>
      </c>
      <c r="F39" s="11">
        <v>12.4</v>
      </c>
      <c r="G39" s="12">
        <v>0</v>
      </c>
      <c r="H39" s="11">
        <v>60</v>
      </c>
      <c r="I39" s="11"/>
      <c r="J39" s="11">
        <v>91.221999999999994</v>
      </c>
      <c r="K39" s="11">
        <f t="shared" si="9"/>
        <v>8.0910000000000082</v>
      </c>
      <c r="L39" s="11"/>
      <c r="M39" s="11"/>
      <c r="N39" s="11"/>
      <c r="O39" s="11">
        <f t="shared" si="2"/>
        <v>19.8626</v>
      </c>
      <c r="P39" s="13"/>
      <c r="Q39" s="13"/>
      <c r="R39" s="11"/>
      <c r="S39" s="11">
        <f t="shared" si="4"/>
        <v>0.62428886449910892</v>
      </c>
      <c r="T39" s="11">
        <f t="shared" si="5"/>
        <v>0.62428886449910892</v>
      </c>
      <c r="U39" s="11">
        <v>9.3468</v>
      </c>
      <c r="V39" s="11">
        <v>17.001000000000001</v>
      </c>
      <c r="W39" s="11">
        <v>15.8264</v>
      </c>
      <c r="X39" s="11">
        <v>30.87</v>
      </c>
      <c r="Y39" s="11">
        <v>3.2294</v>
      </c>
      <c r="Z39" s="11" t="s">
        <v>36</v>
      </c>
      <c r="AA39" s="11">
        <f t="shared" si="12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72</v>
      </c>
      <c r="B40" s="11" t="s">
        <v>32</v>
      </c>
      <c r="C40" s="11">
        <v>18</v>
      </c>
      <c r="D40" s="11"/>
      <c r="E40" s="11">
        <v>13</v>
      </c>
      <c r="F40" s="11"/>
      <c r="G40" s="12">
        <v>0</v>
      </c>
      <c r="H40" s="11">
        <v>45</v>
      </c>
      <c r="I40" s="11"/>
      <c r="J40" s="11">
        <v>37</v>
      </c>
      <c r="K40" s="11">
        <f t="shared" si="9"/>
        <v>-24</v>
      </c>
      <c r="L40" s="11"/>
      <c r="M40" s="11"/>
      <c r="N40" s="11"/>
      <c r="O40" s="11">
        <f t="shared" si="2"/>
        <v>2.6</v>
      </c>
      <c r="P40" s="13"/>
      <c r="Q40" s="13"/>
      <c r="R40" s="11"/>
      <c r="S40" s="11">
        <f t="shared" si="4"/>
        <v>0</v>
      </c>
      <c r="T40" s="11">
        <f t="shared" si="5"/>
        <v>0</v>
      </c>
      <c r="U40" s="11">
        <v>9.4</v>
      </c>
      <c r="V40" s="11">
        <v>3.2</v>
      </c>
      <c r="W40" s="11">
        <v>7</v>
      </c>
      <c r="X40" s="11">
        <v>9</v>
      </c>
      <c r="Y40" s="11">
        <v>2.4</v>
      </c>
      <c r="Z40" s="11" t="s">
        <v>36</v>
      </c>
      <c r="AA40" s="11">
        <f t="shared" si="12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73</v>
      </c>
      <c r="B41" s="11" t="s">
        <v>32</v>
      </c>
      <c r="C41" s="11"/>
      <c r="D41" s="11">
        <v>2</v>
      </c>
      <c r="E41" s="11">
        <v>1</v>
      </c>
      <c r="F41" s="11"/>
      <c r="G41" s="12">
        <v>0</v>
      </c>
      <c r="H41" s="11">
        <v>45</v>
      </c>
      <c r="I41" s="11"/>
      <c r="J41" s="11">
        <v>2</v>
      </c>
      <c r="K41" s="11">
        <f t="shared" si="9"/>
        <v>-1</v>
      </c>
      <c r="L41" s="11"/>
      <c r="M41" s="11"/>
      <c r="N41" s="11"/>
      <c r="O41" s="11">
        <f t="shared" si="2"/>
        <v>0.2</v>
      </c>
      <c r="P41" s="13"/>
      <c r="Q41" s="13"/>
      <c r="R41" s="11"/>
      <c r="S41" s="11">
        <f t="shared" si="4"/>
        <v>0</v>
      </c>
      <c r="T41" s="11">
        <f t="shared" si="5"/>
        <v>0</v>
      </c>
      <c r="U41" s="11">
        <v>0</v>
      </c>
      <c r="V41" s="11">
        <v>1.4</v>
      </c>
      <c r="W41" s="11">
        <v>0.6</v>
      </c>
      <c r="X41" s="11">
        <v>35.6</v>
      </c>
      <c r="Y41" s="11">
        <v>70</v>
      </c>
      <c r="Z41" s="11" t="s">
        <v>67</v>
      </c>
      <c r="AA41" s="11">
        <f t="shared" si="12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74</v>
      </c>
      <c r="B42" s="11" t="s">
        <v>32</v>
      </c>
      <c r="C42" s="11"/>
      <c r="D42" s="11">
        <v>1</v>
      </c>
      <c r="E42" s="11">
        <v>1</v>
      </c>
      <c r="F42" s="11"/>
      <c r="G42" s="12">
        <v>0</v>
      </c>
      <c r="H42" s="11" t="e">
        <v>#N/A</v>
      </c>
      <c r="I42" s="11"/>
      <c r="J42" s="11">
        <v>7</v>
      </c>
      <c r="K42" s="11">
        <f t="shared" si="9"/>
        <v>-6</v>
      </c>
      <c r="L42" s="11"/>
      <c r="M42" s="11"/>
      <c r="N42" s="11"/>
      <c r="O42" s="11">
        <f t="shared" si="2"/>
        <v>0.2</v>
      </c>
      <c r="P42" s="13"/>
      <c r="Q42" s="13"/>
      <c r="R42" s="11"/>
      <c r="S42" s="11">
        <f t="shared" si="4"/>
        <v>0</v>
      </c>
      <c r="T42" s="11">
        <f t="shared" si="5"/>
        <v>0</v>
      </c>
      <c r="U42" s="11">
        <v>0.317</v>
      </c>
      <c r="V42" s="11">
        <v>0</v>
      </c>
      <c r="W42" s="11">
        <v>0</v>
      </c>
      <c r="X42" s="11">
        <v>0</v>
      </c>
      <c r="Y42" s="11">
        <v>0</v>
      </c>
      <c r="Z42" s="11" t="s">
        <v>30</v>
      </c>
      <c r="AA42" s="11">
        <f t="shared" si="12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/>
      <c r="D43" s="1">
        <v>546</v>
      </c>
      <c r="E43" s="1">
        <v>243</v>
      </c>
      <c r="F43" s="1">
        <v>277</v>
      </c>
      <c r="G43" s="6">
        <v>0.3</v>
      </c>
      <c r="H43" s="1">
        <v>45</v>
      </c>
      <c r="I43" s="1"/>
      <c r="J43" s="1">
        <v>271</v>
      </c>
      <c r="K43" s="1">
        <f t="shared" si="9"/>
        <v>-28</v>
      </c>
      <c r="L43" s="1"/>
      <c r="M43" s="1"/>
      <c r="N43" s="1"/>
      <c r="O43" s="1">
        <f t="shared" si="2"/>
        <v>48.6</v>
      </c>
      <c r="P43" s="5">
        <f t="shared" ref="P43:P45" si="13">13*O43-N43-F43</f>
        <v>354.80000000000007</v>
      </c>
      <c r="Q43" s="5"/>
      <c r="R43" s="1"/>
      <c r="S43" s="1">
        <f t="shared" si="4"/>
        <v>13.000000000000002</v>
      </c>
      <c r="T43" s="1">
        <f t="shared" si="5"/>
        <v>5.6995884773662553</v>
      </c>
      <c r="U43" s="1">
        <v>21.4</v>
      </c>
      <c r="V43" s="1">
        <v>54.4</v>
      </c>
      <c r="W43" s="1">
        <v>27.8</v>
      </c>
      <c r="X43" s="1">
        <v>35.799999999999997</v>
      </c>
      <c r="Y43" s="1">
        <v>42.4</v>
      </c>
      <c r="Z43" s="1"/>
      <c r="AA43" s="1">
        <f t="shared" si="12"/>
        <v>106.44000000000001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32</v>
      </c>
      <c r="C44" s="1">
        <v>31</v>
      </c>
      <c r="D44" s="1">
        <v>504</v>
      </c>
      <c r="E44" s="1">
        <v>165</v>
      </c>
      <c r="F44" s="1">
        <v>320</v>
      </c>
      <c r="G44" s="6">
        <v>0.27</v>
      </c>
      <c r="H44" s="1">
        <v>45</v>
      </c>
      <c r="I44" s="1"/>
      <c r="J44" s="1">
        <v>171</v>
      </c>
      <c r="K44" s="1">
        <f t="shared" si="9"/>
        <v>-6</v>
      </c>
      <c r="L44" s="1"/>
      <c r="M44" s="1"/>
      <c r="N44" s="1"/>
      <c r="O44" s="1">
        <f t="shared" si="2"/>
        <v>33</v>
      </c>
      <c r="P44" s="5">
        <f t="shared" si="13"/>
        <v>109</v>
      </c>
      <c r="Q44" s="5"/>
      <c r="R44" s="1"/>
      <c r="S44" s="1">
        <f t="shared" si="4"/>
        <v>13</v>
      </c>
      <c r="T44" s="1">
        <f t="shared" si="5"/>
        <v>9.6969696969696972</v>
      </c>
      <c r="U44" s="1">
        <v>32.799999999999997</v>
      </c>
      <c r="V44" s="1">
        <v>29.4</v>
      </c>
      <c r="W44" s="1">
        <v>44.2</v>
      </c>
      <c r="X44" s="1">
        <v>64.400000000000006</v>
      </c>
      <c r="Y44" s="1">
        <v>37.6</v>
      </c>
      <c r="Z44" s="1"/>
      <c r="AA44" s="1">
        <f t="shared" si="12"/>
        <v>29.430000000000003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29</v>
      </c>
      <c r="C45" s="1">
        <v>75</v>
      </c>
      <c r="D45" s="1">
        <v>153.03899999999999</v>
      </c>
      <c r="E45" s="1">
        <v>112.11799999999999</v>
      </c>
      <c r="F45" s="1">
        <v>101.32899999999999</v>
      </c>
      <c r="G45" s="6">
        <v>1</v>
      </c>
      <c r="H45" s="1">
        <v>45</v>
      </c>
      <c r="I45" s="1"/>
      <c r="J45" s="1">
        <v>109.205</v>
      </c>
      <c r="K45" s="1">
        <f t="shared" si="9"/>
        <v>2.9129999999999967</v>
      </c>
      <c r="L45" s="1"/>
      <c r="M45" s="1"/>
      <c r="N45" s="1"/>
      <c r="O45" s="1">
        <f t="shared" si="2"/>
        <v>22.4236</v>
      </c>
      <c r="P45" s="5">
        <f t="shared" si="13"/>
        <v>190.17779999999999</v>
      </c>
      <c r="Q45" s="5"/>
      <c r="R45" s="1"/>
      <c r="S45" s="1">
        <f t="shared" si="4"/>
        <v>13</v>
      </c>
      <c r="T45" s="1">
        <f t="shared" si="5"/>
        <v>4.5188551347687254</v>
      </c>
      <c r="U45" s="1">
        <v>14.6518</v>
      </c>
      <c r="V45" s="1">
        <v>9.2707999999999995</v>
      </c>
      <c r="W45" s="1">
        <v>11.722799999999999</v>
      </c>
      <c r="X45" s="1">
        <v>19.2776</v>
      </c>
      <c r="Y45" s="1">
        <v>11.0936</v>
      </c>
      <c r="Z45" s="1"/>
      <c r="AA45" s="1">
        <f t="shared" si="12"/>
        <v>190.17779999999999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1" t="s">
        <v>78</v>
      </c>
      <c r="B46" s="11" t="s">
        <v>29</v>
      </c>
      <c r="C46" s="11">
        <v>292</v>
      </c>
      <c r="D46" s="11">
        <v>45.982999999999997</v>
      </c>
      <c r="E46" s="11">
        <v>79.906000000000006</v>
      </c>
      <c r="F46" s="11">
        <v>244.011</v>
      </c>
      <c r="G46" s="12">
        <v>0</v>
      </c>
      <c r="H46" s="11">
        <v>45</v>
      </c>
      <c r="I46" s="11"/>
      <c r="J46" s="11">
        <v>82.998999999999995</v>
      </c>
      <c r="K46" s="11">
        <f t="shared" si="9"/>
        <v>-3.0929999999999893</v>
      </c>
      <c r="L46" s="11"/>
      <c r="M46" s="11"/>
      <c r="N46" s="11"/>
      <c r="O46" s="11">
        <f t="shared" si="2"/>
        <v>15.981200000000001</v>
      </c>
      <c r="P46" s="13"/>
      <c r="Q46" s="13"/>
      <c r="R46" s="11"/>
      <c r="S46" s="11">
        <f t="shared" si="4"/>
        <v>15.268628138062221</v>
      </c>
      <c r="T46" s="11">
        <f t="shared" si="5"/>
        <v>15.268628138062221</v>
      </c>
      <c r="U46" s="11">
        <v>10.154999999999999</v>
      </c>
      <c r="V46" s="11">
        <v>19.891400000000001</v>
      </c>
      <c r="W46" s="11">
        <v>30.13</v>
      </c>
      <c r="X46" s="11">
        <v>22.951000000000001</v>
      </c>
      <c r="Y46" s="11">
        <v>20.561399999999999</v>
      </c>
      <c r="Z46" s="11" t="s">
        <v>36</v>
      </c>
      <c r="AA46" s="11">
        <f t="shared" si="12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/>
      <c r="D47" s="1">
        <v>907</v>
      </c>
      <c r="E47" s="1">
        <v>457</v>
      </c>
      <c r="F47" s="1">
        <v>448</v>
      </c>
      <c r="G47" s="6">
        <v>0.4</v>
      </c>
      <c r="H47" s="1">
        <v>60</v>
      </c>
      <c r="I47" s="1"/>
      <c r="J47" s="1">
        <v>460</v>
      </c>
      <c r="K47" s="1">
        <f t="shared" si="9"/>
        <v>-3</v>
      </c>
      <c r="L47" s="1"/>
      <c r="M47" s="1"/>
      <c r="N47" s="1"/>
      <c r="O47" s="1">
        <f t="shared" si="2"/>
        <v>91.4</v>
      </c>
      <c r="P47" s="5">
        <f t="shared" ref="P47:P48" si="14">13*O47-N47-F47</f>
        <v>740.2</v>
      </c>
      <c r="Q47" s="5"/>
      <c r="R47" s="1"/>
      <c r="S47" s="1">
        <f t="shared" si="4"/>
        <v>13</v>
      </c>
      <c r="T47" s="1">
        <f t="shared" si="5"/>
        <v>4.9015317286652076</v>
      </c>
      <c r="U47" s="1">
        <v>41</v>
      </c>
      <c r="V47" s="1">
        <v>74.400000000000006</v>
      </c>
      <c r="W47" s="1">
        <v>48.8</v>
      </c>
      <c r="X47" s="1">
        <v>87.539599999999993</v>
      </c>
      <c r="Y47" s="1">
        <v>82.4</v>
      </c>
      <c r="Z47" s="1" t="s">
        <v>33</v>
      </c>
      <c r="AA47" s="1">
        <f t="shared" si="12"/>
        <v>296.08000000000004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32</v>
      </c>
      <c r="C48" s="1">
        <v>341</v>
      </c>
      <c r="D48" s="1">
        <v>648</v>
      </c>
      <c r="E48" s="1">
        <v>384</v>
      </c>
      <c r="F48" s="1">
        <v>504</v>
      </c>
      <c r="G48" s="6">
        <v>0.4</v>
      </c>
      <c r="H48" s="1">
        <v>60</v>
      </c>
      <c r="I48" s="1"/>
      <c r="J48" s="1">
        <v>387</v>
      </c>
      <c r="K48" s="1">
        <f t="shared" si="9"/>
        <v>-3</v>
      </c>
      <c r="L48" s="1"/>
      <c r="M48" s="1"/>
      <c r="N48" s="1"/>
      <c r="O48" s="1">
        <f t="shared" si="2"/>
        <v>76.8</v>
      </c>
      <c r="P48" s="5">
        <f t="shared" si="14"/>
        <v>494.4</v>
      </c>
      <c r="Q48" s="5"/>
      <c r="R48" s="1"/>
      <c r="S48" s="1">
        <f t="shared" si="4"/>
        <v>13</v>
      </c>
      <c r="T48" s="1">
        <f t="shared" si="5"/>
        <v>6.5625</v>
      </c>
      <c r="U48" s="1">
        <v>64.8</v>
      </c>
      <c r="V48" s="1">
        <v>52.2</v>
      </c>
      <c r="W48" s="1">
        <v>57.4</v>
      </c>
      <c r="X48" s="1">
        <v>69.2714</v>
      </c>
      <c r="Y48" s="1">
        <v>72.400000000000006</v>
      </c>
      <c r="Z48" s="1"/>
      <c r="AA48" s="1">
        <f t="shared" si="12"/>
        <v>197.76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81</v>
      </c>
      <c r="B49" s="11" t="s">
        <v>32</v>
      </c>
      <c r="C49" s="11">
        <v>-4</v>
      </c>
      <c r="D49" s="11"/>
      <c r="E49" s="11"/>
      <c r="F49" s="15">
        <v>-4</v>
      </c>
      <c r="G49" s="12">
        <v>0</v>
      </c>
      <c r="H49" s="11">
        <v>45</v>
      </c>
      <c r="I49" s="11"/>
      <c r="J49" s="11"/>
      <c r="K49" s="11">
        <f t="shared" si="9"/>
        <v>0</v>
      </c>
      <c r="L49" s="11"/>
      <c r="M49" s="11"/>
      <c r="N49" s="11"/>
      <c r="O49" s="11">
        <f t="shared" si="2"/>
        <v>0</v>
      </c>
      <c r="P49" s="13"/>
      <c r="Q49" s="13"/>
      <c r="R49" s="11"/>
      <c r="S49" s="11" t="e">
        <f t="shared" si="4"/>
        <v>#DIV/0!</v>
      </c>
      <c r="T49" s="11" t="e">
        <f t="shared" si="5"/>
        <v>#DIV/0!</v>
      </c>
      <c r="U49" s="11">
        <v>0.4</v>
      </c>
      <c r="V49" s="11">
        <v>0.4</v>
      </c>
      <c r="W49" s="11">
        <v>0</v>
      </c>
      <c r="X49" s="11">
        <v>0</v>
      </c>
      <c r="Y49" s="11">
        <v>0</v>
      </c>
      <c r="Z49" s="11" t="s">
        <v>39</v>
      </c>
      <c r="AA49" s="11">
        <f t="shared" si="12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82</v>
      </c>
      <c r="B50" s="11" t="s">
        <v>32</v>
      </c>
      <c r="C50" s="11"/>
      <c r="D50" s="11">
        <v>1</v>
      </c>
      <c r="E50" s="16">
        <v>-1</v>
      </c>
      <c r="F50" s="11"/>
      <c r="G50" s="12">
        <v>0</v>
      </c>
      <c r="H50" s="11">
        <v>45</v>
      </c>
      <c r="I50" s="11"/>
      <c r="J50" s="11">
        <v>1</v>
      </c>
      <c r="K50" s="11">
        <f t="shared" si="9"/>
        <v>-2</v>
      </c>
      <c r="L50" s="11"/>
      <c r="M50" s="11"/>
      <c r="N50" s="11"/>
      <c r="O50" s="11">
        <f t="shared" si="2"/>
        <v>-0.2</v>
      </c>
      <c r="P50" s="13"/>
      <c r="Q50" s="13"/>
      <c r="R50" s="11"/>
      <c r="S50" s="11">
        <f t="shared" si="4"/>
        <v>0</v>
      </c>
      <c r="T50" s="11">
        <f t="shared" si="5"/>
        <v>0</v>
      </c>
      <c r="U50" s="11">
        <v>2.8</v>
      </c>
      <c r="V50" s="11">
        <v>1.6</v>
      </c>
      <c r="W50" s="11">
        <v>0</v>
      </c>
      <c r="X50" s="11">
        <v>0</v>
      </c>
      <c r="Y50" s="11">
        <v>0</v>
      </c>
      <c r="Z50" s="11" t="s">
        <v>39</v>
      </c>
      <c r="AA50" s="11">
        <f t="shared" si="12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32</v>
      </c>
      <c r="C51" s="1">
        <v>120</v>
      </c>
      <c r="D51" s="1">
        <v>900</v>
      </c>
      <c r="E51" s="1">
        <v>353</v>
      </c>
      <c r="F51" s="1">
        <v>595</v>
      </c>
      <c r="G51" s="6">
        <v>0.4</v>
      </c>
      <c r="H51" s="1">
        <v>60</v>
      </c>
      <c r="I51" s="1"/>
      <c r="J51" s="1">
        <v>364</v>
      </c>
      <c r="K51" s="1">
        <f t="shared" si="9"/>
        <v>-11</v>
      </c>
      <c r="L51" s="1"/>
      <c r="M51" s="1"/>
      <c r="N51" s="1"/>
      <c r="O51" s="1">
        <f t="shared" si="2"/>
        <v>70.599999999999994</v>
      </c>
      <c r="P51" s="5">
        <f t="shared" ref="P51:P55" si="15">13*O51-N51-F51</f>
        <v>322.79999999999995</v>
      </c>
      <c r="Q51" s="5"/>
      <c r="R51" s="1"/>
      <c r="S51" s="1">
        <f t="shared" si="4"/>
        <v>13</v>
      </c>
      <c r="T51" s="1">
        <f t="shared" si="5"/>
        <v>8.4277620396600579</v>
      </c>
      <c r="U51" s="1">
        <v>66.599999999999994</v>
      </c>
      <c r="V51" s="1">
        <v>59</v>
      </c>
      <c r="W51" s="1">
        <v>73.2</v>
      </c>
      <c r="X51" s="1">
        <v>68.472999999999999</v>
      </c>
      <c r="Y51" s="1">
        <v>62.4</v>
      </c>
      <c r="Z51" s="1" t="s">
        <v>33</v>
      </c>
      <c r="AA51" s="1">
        <f t="shared" si="12"/>
        <v>129.11999999999998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32</v>
      </c>
      <c r="C52" s="1">
        <v>23</v>
      </c>
      <c r="D52" s="1">
        <v>95</v>
      </c>
      <c r="E52" s="1">
        <v>34</v>
      </c>
      <c r="F52" s="1">
        <v>78</v>
      </c>
      <c r="G52" s="6">
        <v>0.1</v>
      </c>
      <c r="H52" s="1">
        <v>60</v>
      </c>
      <c r="I52" s="1"/>
      <c r="J52" s="1">
        <v>32</v>
      </c>
      <c r="K52" s="1">
        <f t="shared" si="9"/>
        <v>2</v>
      </c>
      <c r="L52" s="1"/>
      <c r="M52" s="1"/>
      <c r="N52" s="1"/>
      <c r="O52" s="1">
        <f t="shared" si="2"/>
        <v>6.8</v>
      </c>
      <c r="P52" s="5">
        <f t="shared" si="15"/>
        <v>10.399999999999991</v>
      </c>
      <c r="Q52" s="5"/>
      <c r="R52" s="1"/>
      <c r="S52" s="1">
        <f t="shared" si="4"/>
        <v>12.999999999999998</v>
      </c>
      <c r="T52" s="1">
        <f t="shared" si="5"/>
        <v>11.470588235294118</v>
      </c>
      <c r="U52" s="1">
        <v>8.1999999999999993</v>
      </c>
      <c r="V52" s="1">
        <v>6.2</v>
      </c>
      <c r="W52" s="1">
        <v>7.2</v>
      </c>
      <c r="X52" s="1">
        <v>4</v>
      </c>
      <c r="Y52" s="1">
        <v>0</v>
      </c>
      <c r="Z52" s="1" t="s">
        <v>62</v>
      </c>
      <c r="AA52" s="1">
        <f t="shared" si="12"/>
        <v>1.0399999999999991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32</v>
      </c>
      <c r="C53" s="1">
        <v>2</v>
      </c>
      <c r="D53" s="1">
        <v>48</v>
      </c>
      <c r="E53" s="1">
        <v>-12</v>
      </c>
      <c r="F53" s="1">
        <v>48</v>
      </c>
      <c r="G53" s="6">
        <v>0.4</v>
      </c>
      <c r="H53" s="1">
        <v>45</v>
      </c>
      <c r="I53" s="1"/>
      <c r="J53" s="1">
        <v>38</v>
      </c>
      <c r="K53" s="1">
        <f t="shared" si="9"/>
        <v>-50</v>
      </c>
      <c r="L53" s="1"/>
      <c r="M53" s="1"/>
      <c r="N53" s="1"/>
      <c r="O53" s="1">
        <f t="shared" si="2"/>
        <v>-2.4</v>
      </c>
      <c r="P53" s="5"/>
      <c r="Q53" s="5"/>
      <c r="R53" s="1"/>
      <c r="S53" s="1">
        <f t="shared" si="4"/>
        <v>-20</v>
      </c>
      <c r="T53" s="1">
        <f t="shared" si="5"/>
        <v>-20</v>
      </c>
      <c r="U53" s="1">
        <v>9.1999999999999993</v>
      </c>
      <c r="V53" s="1">
        <v>45.8</v>
      </c>
      <c r="W53" s="1">
        <v>19.2</v>
      </c>
      <c r="X53" s="1">
        <v>26</v>
      </c>
      <c r="Y53" s="1">
        <v>43.4</v>
      </c>
      <c r="Z53" s="1"/>
      <c r="AA53" s="1">
        <f t="shared" si="12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29</v>
      </c>
      <c r="C54" s="1">
        <v>186</v>
      </c>
      <c r="D54" s="1">
        <v>251.15799999999999</v>
      </c>
      <c r="E54" s="1">
        <v>170.684</v>
      </c>
      <c r="F54" s="1">
        <v>235.63</v>
      </c>
      <c r="G54" s="6">
        <v>1</v>
      </c>
      <c r="H54" s="1">
        <v>45</v>
      </c>
      <c r="I54" s="1"/>
      <c r="J54" s="1">
        <v>179.00200000000001</v>
      </c>
      <c r="K54" s="1">
        <f t="shared" si="9"/>
        <v>-8.3180000000000121</v>
      </c>
      <c r="L54" s="1"/>
      <c r="M54" s="1"/>
      <c r="N54" s="1"/>
      <c r="O54" s="1">
        <f t="shared" si="2"/>
        <v>34.136800000000001</v>
      </c>
      <c r="P54" s="5">
        <f t="shared" si="15"/>
        <v>208.14840000000004</v>
      </c>
      <c r="Q54" s="5"/>
      <c r="R54" s="1"/>
      <c r="S54" s="1">
        <f t="shared" si="4"/>
        <v>13</v>
      </c>
      <c r="T54" s="1">
        <f t="shared" si="5"/>
        <v>6.9025216188980805</v>
      </c>
      <c r="U54" s="1">
        <v>28.5154</v>
      </c>
      <c r="V54" s="1">
        <v>33.255399999999987</v>
      </c>
      <c r="W54" s="1">
        <v>43.128799999999998</v>
      </c>
      <c r="X54" s="1">
        <v>40.456200000000003</v>
      </c>
      <c r="Y54" s="1">
        <v>35.817799999999998</v>
      </c>
      <c r="Z54" s="1"/>
      <c r="AA54" s="1">
        <f t="shared" si="12"/>
        <v>208.14840000000004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32</v>
      </c>
      <c r="C55" s="1">
        <v>44</v>
      </c>
      <c r="D55" s="1">
        <v>90</v>
      </c>
      <c r="E55" s="1">
        <v>51</v>
      </c>
      <c r="F55" s="1">
        <v>70</v>
      </c>
      <c r="G55" s="6">
        <v>0.1</v>
      </c>
      <c r="H55" s="1">
        <v>60</v>
      </c>
      <c r="I55" s="1"/>
      <c r="J55" s="1">
        <v>50</v>
      </c>
      <c r="K55" s="1">
        <f t="shared" si="9"/>
        <v>1</v>
      </c>
      <c r="L55" s="1"/>
      <c r="M55" s="1"/>
      <c r="N55" s="1"/>
      <c r="O55" s="1">
        <f t="shared" si="2"/>
        <v>10.199999999999999</v>
      </c>
      <c r="P55" s="5">
        <f t="shared" si="15"/>
        <v>62.599999999999994</v>
      </c>
      <c r="Q55" s="5"/>
      <c r="R55" s="1"/>
      <c r="S55" s="1">
        <f t="shared" si="4"/>
        <v>13</v>
      </c>
      <c r="T55" s="1">
        <f t="shared" si="5"/>
        <v>6.8627450980392162</v>
      </c>
      <c r="U55" s="1">
        <v>6.2</v>
      </c>
      <c r="V55" s="1">
        <v>9</v>
      </c>
      <c r="W55" s="1">
        <v>8.4</v>
      </c>
      <c r="X55" s="1">
        <v>1.8</v>
      </c>
      <c r="Y55" s="1">
        <v>0</v>
      </c>
      <c r="Z55" s="1" t="s">
        <v>62</v>
      </c>
      <c r="AA55" s="1">
        <f t="shared" si="12"/>
        <v>6.26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1" t="s">
        <v>88</v>
      </c>
      <c r="B56" s="11" t="s">
        <v>32</v>
      </c>
      <c r="C56" s="11">
        <v>1</v>
      </c>
      <c r="D56" s="11">
        <v>20</v>
      </c>
      <c r="E56" s="11">
        <v>19</v>
      </c>
      <c r="F56" s="11"/>
      <c r="G56" s="12">
        <v>0</v>
      </c>
      <c r="H56" s="11">
        <v>45</v>
      </c>
      <c r="I56" s="11"/>
      <c r="J56" s="11">
        <v>38</v>
      </c>
      <c r="K56" s="11">
        <f t="shared" si="9"/>
        <v>-19</v>
      </c>
      <c r="L56" s="11"/>
      <c r="M56" s="11"/>
      <c r="N56" s="11"/>
      <c r="O56" s="11">
        <f t="shared" si="2"/>
        <v>3.8</v>
      </c>
      <c r="P56" s="13"/>
      <c r="Q56" s="13"/>
      <c r="R56" s="11"/>
      <c r="S56" s="11">
        <f t="shared" si="4"/>
        <v>0</v>
      </c>
      <c r="T56" s="11">
        <f t="shared" si="5"/>
        <v>0</v>
      </c>
      <c r="U56" s="11">
        <v>7.8</v>
      </c>
      <c r="V56" s="11">
        <v>6.2</v>
      </c>
      <c r="W56" s="11">
        <v>6.4</v>
      </c>
      <c r="X56" s="11">
        <v>7.8</v>
      </c>
      <c r="Y56" s="11">
        <v>2</v>
      </c>
      <c r="Z56" s="11" t="s">
        <v>36</v>
      </c>
      <c r="AA56" s="11">
        <f t="shared" si="12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89</v>
      </c>
      <c r="B57" s="11" t="s">
        <v>32</v>
      </c>
      <c r="C57" s="11">
        <v>-2</v>
      </c>
      <c r="D57" s="11">
        <v>2</v>
      </c>
      <c r="E57" s="11"/>
      <c r="F57" s="11"/>
      <c r="G57" s="12">
        <v>0</v>
      </c>
      <c r="H57" s="11">
        <v>45</v>
      </c>
      <c r="I57" s="11"/>
      <c r="J57" s="11"/>
      <c r="K57" s="11">
        <f t="shared" si="9"/>
        <v>0</v>
      </c>
      <c r="L57" s="11"/>
      <c r="M57" s="11"/>
      <c r="N57" s="11"/>
      <c r="O57" s="11">
        <f t="shared" si="2"/>
        <v>0</v>
      </c>
      <c r="P57" s="13"/>
      <c r="Q57" s="13"/>
      <c r="R57" s="11"/>
      <c r="S57" s="11" t="e">
        <f t="shared" si="4"/>
        <v>#DIV/0!</v>
      </c>
      <c r="T57" s="11" t="e">
        <f t="shared" si="5"/>
        <v>#DIV/0!</v>
      </c>
      <c r="U57" s="11">
        <v>0</v>
      </c>
      <c r="V57" s="11">
        <v>0.2</v>
      </c>
      <c r="W57" s="11">
        <v>0</v>
      </c>
      <c r="X57" s="11">
        <v>0</v>
      </c>
      <c r="Y57" s="11">
        <v>0</v>
      </c>
      <c r="Z57" s="11" t="s">
        <v>39</v>
      </c>
      <c r="AA57" s="11">
        <f t="shared" si="12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32</v>
      </c>
      <c r="C58" s="1">
        <v>152</v>
      </c>
      <c r="D58" s="1">
        <v>297</v>
      </c>
      <c r="E58" s="1">
        <v>79</v>
      </c>
      <c r="F58" s="1">
        <v>331</v>
      </c>
      <c r="G58" s="6">
        <v>0.35</v>
      </c>
      <c r="H58" s="1">
        <v>45</v>
      </c>
      <c r="I58" s="1"/>
      <c r="J58" s="1">
        <v>90</v>
      </c>
      <c r="K58" s="1">
        <f t="shared" ref="K58:K82" si="16">E58-J58</f>
        <v>-11</v>
      </c>
      <c r="L58" s="1"/>
      <c r="M58" s="1"/>
      <c r="N58" s="1"/>
      <c r="O58" s="1">
        <f t="shared" si="2"/>
        <v>15.8</v>
      </c>
      <c r="P58" s="5"/>
      <c r="Q58" s="5"/>
      <c r="R58" s="1"/>
      <c r="S58" s="1">
        <f t="shared" si="4"/>
        <v>20.949367088607595</v>
      </c>
      <c r="T58" s="1">
        <f t="shared" si="5"/>
        <v>20.949367088607595</v>
      </c>
      <c r="U58" s="1">
        <v>18.2</v>
      </c>
      <c r="V58" s="1">
        <v>36.4</v>
      </c>
      <c r="W58" s="1">
        <v>36.799999999999997</v>
      </c>
      <c r="X58" s="1">
        <v>34.200000000000003</v>
      </c>
      <c r="Y58" s="1">
        <v>22.2</v>
      </c>
      <c r="Z58" s="1"/>
      <c r="AA58" s="1">
        <f t="shared" si="12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91</v>
      </c>
      <c r="B59" s="11" t="s">
        <v>29</v>
      </c>
      <c r="C59" s="11"/>
      <c r="D59" s="11">
        <v>5.98</v>
      </c>
      <c r="E59" s="11">
        <v>5.98</v>
      </c>
      <c r="F59" s="11"/>
      <c r="G59" s="12">
        <v>0</v>
      </c>
      <c r="H59" s="11" t="e">
        <v>#N/A</v>
      </c>
      <c r="I59" s="11"/>
      <c r="J59" s="11">
        <v>6</v>
      </c>
      <c r="K59" s="11">
        <f t="shared" si="16"/>
        <v>-1.9999999999999574E-2</v>
      </c>
      <c r="L59" s="11"/>
      <c r="M59" s="11"/>
      <c r="N59" s="11"/>
      <c r="O59" s="11">
        <f t="shared" ref="O59:O79" si="17">E59/5</f>
        <v>1.1960000000000002</v>
      </c>
      <c r="P59" s="13"/>
      <c r="Q59" s="13"/>
      <c r="R59" s="11"/>
      <c r="S59" s="11">
        <f t="shared" si="4"/>
        <v>0</v>
      </c>
      <c r="T59" s="11">
        <f t="shared" si="5"/>
        <v>0</v>
      </c>
      <c r="U59" s="11">
        <v>0.19800000000000001</v>
      </c>
      <c r="V59" s="11">
        <v>0</v>
      </c>
      <c r="W59" s="11">
        <v>0</v>
      </c>
      <c r="X59" s="11">
        <v>0</v>
      </c>
      <c r="Y59" s="11">
        <v>0</v>
      </c>
      <c r="Z59" s="14" t="s">
        <v>39</v>
      </c>
      <c r="AA59" s="11">
        <f t="shared" si="12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92</v>
      </c>
      <c r="B60" s="11" t="s">
        <v>29</v>
      </c>
      <c r="C60" s="11">
        <v>245</v>
      </c>
      <c r="D60" s="11">
        <v>100.96</v>
      </c>
      <c r="E60" s="11">
        <v>96.034000000000006</v>
      </c>
      <c r="F60" s="11">
        <v>237.727</v>
      </c>
      <c r="G60" s="12">
        <v>0</v>
      </c>
      <c r="H60" s="11">
        <v>45</v>
      </c>
      <c r="I60" s="11"/>
      <c r="J60" s="11">
        <v>96</v>
      </c>
      <c r="K60" s="11">
        <f t="shared" si="16"/>
        <v>3.4000000000006025E-2</v>
      </c>
      <c r="L60" s="11"/>
      <c r="M60" s="11"/>
      <c r="N60" s="11"/>
      <c r="O60" s="11">
        <f t="shared" si="17"/>
        <v>19.206800000000001</v>
      </c>
      <c r="P60" s="13"/>
      <c r="Q60" s="13"/>
      <c r="R60" s="11"/>
      <c r="S60" s="11">
        <f t="shared" si="4"/>
        <v>12.377230980694337</v>
      </c>
      <c r="T60" s="11">
        <f t="shared" si="5"/>
        <v>12.377230980694337</v>
      </c>
      <c r="U60" s="11">
        <v>18.3124</v>
      </c>
      <c r="V60" s="11">
        <v>22.4176</v>
      </c>
      <c r="W60" s="11">
        <v>29.418399999999998</v>
      </c>
      <c r="X60" s="11">
        <v>21.779800000000002</v>
      </c>
      <c r="Y60" s="11">
        <v>21.9666</v>
      </c>
      <c r="Z60" s="11" t="s">
        <v>36</v>
      </c>
      <c r="AA60" s="11">
        <f t="shared" si="12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32</v>
      </c>
      <c r="C61" s="1">
        <v>337</v>
      </c>
      <c r="D61" s="1">
        <v>817</v>
      </c>
      <c r="E61" s="1">
        <v>325</v>
      </c>
      <c r="F61" s="1">
        <v>712</v>
      </c>
      <c r="G61" s="6">
        <v>0.28000000000000003</v>
      </c>
      <c r="H61" s="1">
        <v>45</v>
      </c>
      <c r="I61" s="1"/>
      <c r="J61" s="1">
        <v>342</v>
      </c>
      <c r="K61" s="1">
        <f t="shared" si="16"/>
        <v>-17</v>
      </c>
      <c r="L61" s="1"/>
      <c r="M61" s="1"/>
      <c r="N61" s="1"/>
      <c r="O61" s="1">
        <f t="shared" si="17"/>
        <v>65</v>
      </c>
      <c r="P61" s="5">
        <f t="shared" ref="P61" si="18">13*O61-N61-F61</f>
        <v>133</v>
      </c>
      <c r="Q61" s="5"/>
      <c r="R61" s="1"/>
      <c r="S61" s="1">
        <f t="shared" si="4"/>
        <v>13</v>
      </c>
      <c r="T61" s="1">
        <f t="shared" si="5"/>
        <v>10.953846153846154</v>
      </c>
      <c r="U61" s="1">
        <v>77</v>
      </c>
      <c r="V61" s="1">
        <v>51.816400000000002</v>
      </c>
      <c r="W61" s="1">
        <v>73.400000000000006</v>
      </c>
      <c r="X61" s="1">
        <v>65.2</v>
      </c>
      <c r="Y61" s="1">
        <v>55.2</v>
      </c>
      <c r="Z61" s="1"/>
      <c r="AA61" s="1">
        <f t="shared" si="12"/>
        <v>37.24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94</v>
      </c>
      <c r="B62" s="11" t="s">
        <v>32</v>
      </c>
      <c r="C62" s="11"/>
      <c r="D62" s="11">
        <v>2</v>
      </c>
      <c r="E62" s="11">
        <v>-12</v>
      </c>
      <c r="F62" s="11"/>
      <c r="G62" s="12">
        <v>0</v>
      </c>
      <c r="H62" s="11">
        <v>45</v>
      </c>
      <c r="I62" s="11"/>
      <c r="J62" s="11">
        <v>16</v>
      </c>
      <c r="K62" s="11">
        <f t="shared" si="16"/>
        <v>-28</v>
      </c>
      <c r="L62" s="11"/>
      <c r="M62" s="11"/>
      <c r="N62" s="11"/>
      <c r="O62" s="11">
        <f t="shared" si="17"/>
        <v>-2.4</v>
      </c>
      <c r="P62" s="13"/>
      <c r="Q62" s="13"/>
      <c r="R62" s="11"/>
      <c r="S62" s="11">
        <f t="shared" si="4"/>
        <v>0</v>
      </c>
      <c r="T62" s="11">
        <f t="shared" si="5"/>
        <v>0</v>
      </c>
      <c r="U62" s="11">
        <v>8.8000000000000007</v>
      </c>
      <c r="V62" s="11">
        <v>35.799999999999997</v>
      </c>
      <c r="W62" s="11">
        <v>60.8</v>
      </c>
      <c r="X62" s="11">
        <v>43.8</v>
      </c>
      <c r="Y62" s="11">
        <v>40.4</v>
      </c>
      <c r="Z62" s="11" t="s">
        <v>95</v>
      </c>
      <c r="AA62" s="11">
        <f t="shared" si="12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32</v>
      </c>
      <c r="C63" s="1">
        <v>513</v>
      </c>
      <c r="D63" s="1">
        <v>664</v>
      </c>
      <c r="E63" s="1">
        <v>496</v>
      </c>
      <c r="F63" s="16">
        <f>556+F49</f>
        <v>552</v>
      </c>
      <c r="G63" s="6">
        <v>0.35</v>
      </c>
      <c r="H63" s="1">
        <v>45</v>
      </c>
      <c r="I63" s="1"/>
      <c r="J63" s="1">
        <v>509</v>
      </c>
      <c r="K63" s="1">
        <f t="shared" si="16"/>
        <v>-13</v>
      </c>
      <c r="L63" s="1"/>
      <c r="M63" s="1"/>
      <c r="N63" s="1"/>
      <c r="O63" s="1">
        <f t="shared" si="17"/>
        <v>99.2</v>
      </c>
      <c r="P63" s="5">
        <f t="shared" ref="P63:P70" si="19">13*O63-N63-F63</f>
        <v>737.60000000000014</v>
      </c>
      <c r="Q63" s="5"/>
      <c r="R63" s="1"/>
      <c r="S63" s="1">
        <f t="shared" si="4"/>
        <v>13.000000000000002</v>
      </c>
      <c r="T63" s="1">
        <f t="shared" si="5"/>
        <v>5.564516129032258</v>
      </c>
      <c r="U63" s="1">
        <v>75</v>
      </c>
      <c r="V63" s="1">
        <v>102.4</v>
      </c>
      <c r="W63" s="1">
        <v>95</v>
      </c>
      <c r="X63" s="1">
        <v>79.2</v>
      </c>
      <c r="Y63" s="1">
        <v>72.400000000000006</v>
      </c>
      <c r="Z63" s="1"/>
      <c r="AA63" s="1">
        <f t="shared" si="12"/>
        <v>258.16000000000003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32</v>
      </c>
      <c r="C64" s="1">
        <v>610</v>
      </c>
      <c r="D64" s="1">
        <v>696</v>
      </c>
      <c r="E64" s="1">
        <v>468</v>
      </c>
      <c r="F64" s="1">
        <v>698</v>
      </c>
      <c r="G64" s="6">
        <v>0.28000000000000003</v>
      </c>
      <c r="H64" s="1">
        <v>45</v>
      </c>
      <c r="I64" s="1"/>
      <c r="J64" s="1">
        <v>478</v>
      </c>
      <c r="K64" s="1">
        <f t="shared" si="16"/>
        <v>-10</v>
      </c>
      <c r="L64" s="1"/>
      <c r="M64" s="1"/>
      <c r="N64" s="1"/>
      <c r="O64" s="1">
        <f t="shared" si="17"/>
        <v>93.6</v>
      </c>
      <c r="P64" s="5">
        <f t="shared" si="19"/>
        <v>518.79999999999995</v>
      </c>
      <c r="Q64" s="5"/>
      <c r="R64" s="1"/>
      <c r="S64" s="1">
        <f t="shared" si="4"/>
        <v>13</v>
      </c>
      <c r="T64" s="1">
        <f t="shared" si="5"/>
        <v>7.4572649572649574</v>
      </c>
      <c r="U64" s="1">
        <v>59.8</v>
      </c>
      <c r="V64" s="1">
        <v>115.2</v>
      </c>
      <c r="W64" s="1">
        <v>96.4</v>
      </c>
      <c r="X64" s="1">
        <v>76.2</v>
      </c>
      <c r="Y64" s="1">
        <v>87.8</v>
      </c>
      <c r="Z64" s="1"/>
      <c r="AA64" s="1">
        <f t="shared" si="12"/>
        <v>145.26400000000001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32</v>
      </c>
      <c r="C65" s="1">
        <v>538</v>
      </c>
      <c r="D65" s="1">
        <v>651</v>
      </c>
      <c r="E65" s="1">
        <v>475</v>
      </c>
      <c r="F65" s="1">
        <v>591</v>
      </c>
      <c r="G65" s="6">
        <v>0.35</v>
      </c>
      <c r="H65" s="1">
        <v>45</v>
      </c>
      <c r="I65" s="1"/>
      <c r="J65" s="1">
        <v>477</v>
      </c>
      <c r="K65" s="1">
        <f t="shared" si="16"/>
        <v>-2</v>
      </c>
      <c r="L65" s="1"/>
      <c r="M65" s="1"/>
      <c r="N65" s="1"/>
      <c r="O65" s="1">
        <f t="shared" si="17"/>
        <v>95</v>
      </c>
      <c r="P65" s="5">
        <f t="shared" si="19"/>
        <v>644</v>
      </c>
      <c r="Q65" s="5"/>
      <c r="R65" s="1"/>
      <c r="S65" s="1">
        <f t="shared" si="4"/>
        <v>13</v>
      </c>
      <c r="T65" s="1">
        <f t="shared" si="5"/>
        <v>6.2210526315789476</v>
      </c>
      <c r="U65" s="1">
        <v>76.400000000000006</v>
      </c>
      <c r="V65" s="1">
        <v>89.8</v>
      </c>
      <c r="W65" s="1">
        <v>104.4</v>
      </c>
      <c r="X65" s="1">
        <v>80.2</v>
      </c>
      <c r="Y65" s="1">
        <v>76.8</v>
      </c>
      <c r="Z65" s="1"/>
      <c r="AA65" s="1">
        <f t="shared" si="12"/>
        <v>225.39999999999998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32</v>
      </c>
      <c r="C66" s="1"/>
      <c r="D66" s="1">
        <v>642</v>
      </c>
      <c r="E66" s="1">
        <v>240</v>
      </c>
      <c r="F66" s="1">
        <v>386</v>
      </c>
      <c r="G66" s="6">
        <v>0.28000000000000003</v>
      </c>
      <c r="H66" s="1">
        <v>45</v>
      </c>
      <c r="I66" s="1"/>
      <c r="J66" s="1">
        <v>252</v>
      </c>
      <c r="K66" s="1">
        <f t="shared" si="16"/>
        <v>-12</v>
      </c>
      <c r="L66" s="1"/>
      <c r="M66" s="1"/>
      <c r="N66" s="1"/>
      <c r="O66" s="1">
        <f t="shared" si="17"/>
        <v>48</v>
      </c>
      <c r="P66" s="5">
        <f t="shared" si="19"/>
        <v>238</v>
      </c>
      <c r="Q66" s="5"/>
      <c r="R66" s="1"/>
      <c r="S66" s="1">
        <f t="shared" si="4"/>
        <v>13</v>
      </c>
      <c r="T66" s="1">
        <f t="shared" si="5"/>
        <v>8.0416666666666661</v>
      </c>
      <c r="U66" s="1">
        <v>-1</v>
      </c>
      <c r="V66" s="1">
        <v>63.2</v>
      </c>
      <c r="W66" s="1">
        <v>24.6</v>
      </c>
      <c r="X66" s="1">
        <v>35.200000000000003</v>
      </c>
      <c r="Y66" s="1">
        <v>45.6</v>
      </c>
      <c r="Z66" s="1"/>
      <c r="AA66" s="1">
        <f t="shared" si="12"/>
        <v>66.64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32</v>
      </c>
      <c r="C67" s="1">
        <v>1</v>
      </c>
      <c r="D67" s="1">
        <v>831</v>
      </c>
      <c r="E67" s="16">
        <f>411+E50</f>
        <v>410</v>
      </c>
      <c r="F67" s="1">
        <v>382</v>
      </c>
      <c r="G67" s="6">
        <v>0.35</v>
      </c>
      <c r="H67" s="1">
        <v>45</v>
      </c>
      <c r="I67" s="1"/>
      <c r="J67" s="1">
        <v>411</v>
      </c>
      <c r="K67" s="1">
        <f t="shared" si="16"/>
        <v>-1</v>
      </c>
      <c r="L67" s="1"/>
      <c r="M67" s="1"/>
      <c r="N67" s="1"/>
      <c r="O67" s="1">
        <f t="shared" si="17"/>
        <v>82</v>
      </c>
      <c r="P67" s="5">
        <f t="shared" si="19"/>
        <v>684</v>
      </c>
      <c r="Q67" s="5"/>
      <c r="R67" s="1"/>
      <c r="S67" s="1">
        <f t="shared" si="4"/>
        <v>13</v>
      </c>
      <c r="T67" s="1">
        <f t="shared" si="5"/>
        <v>4.6585365853658534</v>
      </c>
      <c r="U67" s="1">
        <v>42.6</v>
      </c>
      <c r="V67" s="1">
        <v>89.902000000000001</v>
      </c>
      <c r="W67" s="1">
        <v>50.8</v>
      </c>
      <c r="X67" s="1">
        <v>35.6</v>
      </c>
      <c r="Y67" s="1">
        <v>70</v>
      </c>
      <c r="Z67" s="1"/>
      <c r="AA67" s="1">
        <f t="shared" si="12"/>
        <v>239.39999999999998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32</v>
      </c>
      <c r="C68" s="1">
        <v>1000</v>
      </c>
      <c r="D68" s="1">
        <v>793</v>
      </c>
      <c r="E68" s="1">
        <v>718</v>
      </c>
      <c r="F68" s="1">
        <v>918</v>
      </c>
      <c r="G68" s="6">
        <v>0.41</v>
      </c>
      <c r="H68" s="1">
        <v>45</v>
      </c>
      <c r="I68" s="1"/>
      <c r="J68" s="1">
        <v>702</v>
      </c>
      <c r="K68" s="1">
        <f t="shared" si="16"/>
        <v>16</v>
      </c>
      <c r="L68" s="1"/>
      <c r="M68" s="1"/>
      <c r="N68" s="1"/>
      <c r="O68" s="1">
        <f t="shared" si="17"/>
        <v>143.6</v>
      </c>
      <c r="P68" s="5">
        <f t="shared" si="19"/>
        <v>948.8</v>
      </c>
      <c r="Q68" s="5"/>
      <c r="R68" s="1"/>
      <c r="S68" s="1">
        <f t="shared" si="4"/>
        <v>13</v>
      </c>
      <c r="T68" s="1">
        <f t="shared" si="5"/>
        <v>6.3927576601671312</v>
      </c>
      <c r="U68" s="1">
        <v>132</v>
      </c>
      <c r="V68" s="1">
        <v>87.6</v>
      </c>
      <c r="W68" s="1">
        <v>154.6</v>
      </c>
      <c r="X68" s="1">
        <v>127.6</v>
      </c>
      <c r="Y68" s="1">
        <v>75</v>
      </c>
      <c r="Z68" s="1"/>
      <c r="AA68" s="1">
        <f t="shared" si="12"/>
        <v>389.00799999999998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32</v>
      </c>
      <c r="C69" s="1">
        <v>186</v>
      </c>
      <c r="D69" s="1">
        <v>242</v>
      </c>
      <c r="E69" s="16">
        <f>93+E96</f>
        <v>97</v>
      </c>
      <c r="F69" s="16">
        <f>302+F96</f>
        <v>298</v>
      </c>
      <c r="G69" s="6">
        <v>0.5</v>
      </c>
      <c r="H69" s="1">
        <v>45</v>
      </c>
      <c r="I69" s="1"/>
      <c r="J69" s="1">
        <v>97</v>
      </c>
      <c r="K69" s="1">
        <f t="shared" si="16"/>
        <v>0</v>
      </c>
      <c r="L69" s="1"/>
      <c r="M69" s="1"/>
      <c r="N69" s="1"/>
      <c r="O69" s="1">
        <f t="shared" si="17"/>
        <v>19.399999999999999</v>
      </c>
      <c r="P69" s="5"/>
      <c r="Q69" s="5"/>
      <c r="R69" s="1"/>
      <c r="S69" s="1">
        <f t="shared" si="4"/>
        <v>15.360824742268042</v>
      </c>
      <c r="T69" s="1">
        <f t="shared" si="5"/>
        <v>15.360824742268042</v>
      </c>
      <c r="U69" s="1">
        <v>35.4</v>
      </c>
      <c r="V69" s="1">
        <v>17.2</v>
      </c>
      <c r="W69" s="1">
        <v>25.4</v>
      </c>
      <c r="X69" s="1">
        <v>27</v>
      </c>
      <c r="Y69" s="1">
        <v>11.2</v>
      </c>
      <c r="Z69" s="17" t="s">
        <v>138</v>
      </c>
      <c r="AA69" s="1">
        <f t="shared" si="12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32</v>
      </c>
      <c r="C70" s="1">
        <v>515</v>
      </c>
      <c r="D70" s="1">
        <v>900</v>
      </c>
      <c r="E70" s="16">
        <f>419+E97</f>
        <v>468</v>
      </c>
      <c r="F70" s="16">
        <f>846+F97</f>
        <v>844</v>
      </c>
      <c r="G70" s="6">
        <v>0.41</v>
      </c>
      <c r="H70" s="1">
        <v>45</v>
      </c>
      <c r="I70" s="1"/>
      <c r="J70" s="1">
        <v>485</v>
      </c>
      <c r="K70" s="1">
        <f t="shared" si="16"/>
        <v>-17</v>
      </c>
      <c r="L70" s="1"/>
      <c r="M70" s="1"/>
      <c r="N70" s="1"/>
      <c r="O70" s="1">
        <f t="shared" si="17"/>
        <v>93.6</v>
      </c>
      <c r="P70" s="5">
        <f t="shared" si="19"/>
        <v>372.79999999999995</v>
      </c>
      <c r="Q70" s="5"/>
      <c r="R70" s="1"/>
      <c r="S70" s="1">
        <f t="shared" si="4"/>
        <v>13</v>
      </c>
      <c r="T70" s="1">
        <f t="shared" si="5"/>
        <v>9.017094017094017</v>
      </c>
      <c r="U70" s="1">
        <v>94.8</v>
      </c>
      <c r="V70" s="1">
        <v>70.8</v>
      </c>
      <c r="W70" s="1">
        <v>106.6</v>
      </c>
      <c r="X70" s="1">
        <v>104</v>
      </c>
      <c r="Y70" s="1">
        <v>82.4</v>
      </c>
      <c r="Z70" s="1"/>
      <c r="AA70" s="1">
        <f t="shared" ref="AA70:AA100" si="20">P70*G70</f>
        <v>152.84799999999998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32</v>
      </c>
      <c r="C71" s="1">
        <v>5</v>
      </c>
      <c r="D71" s="1">
        <v>450</v>
      </c>
      <c r="E71" s="1">
        <v>296</v>
      </c>
      <c r="F71" s="1">
        <v>147</v>
      </c>
      <c r="G71" s="6">
        <v>0.41</v>
      </c>
      <c r="H71" s="1">
        <v>45</v>
      </c>
      <c r="I71" s="1"/>
      <c r="J71" s="1">
        <v>303</v>
      </c>
      <c r="K71" s="1">
        <f t="shared" si="16"/>
        <v>-7</v>
      </c>
      <c r="L71" s="1"/>
      <c r="M71" s="1"/>
      <c r="N71" s="1"/>
      <c r="O71" s="1">
        <f t="shared" si="17"/>
        <v>59.2</v>
      </c>
      <c r="P71" s="5">
        <f>11*O71-N71-F71</f>
        <v>504.20000000000005</v>
      </c>
      <c r="Q71" s="5"/>
      <c r="R71" s="1"/>
      <c r="S71" s="1">
        <f t="shared" ref="S71:S100" si="21">(F71+P71)/O71</f>
        <v>11</v>
      </c>
      <c r="T71" s="1">
        <f t="shared" ref="T71:T100" si="22">F71/O71</f>
        <v>2.4831081081081079</v>
      </c>
      <c r="U71" s="1">
        <v>26</v>
      </c>
      <c r="V71" s="1">
        <v>34.200000000000003</v>
      </c>
      <c r="W71" s="1">
        <v>8</v>
      </c>
      <c r="X71" s="1">
        <v>12.2</v>
      </c>
      <c r="Y71" s="1">
        <v>0</v>
      </c>
      <c r="Z71" s="1" t="s">
        <v>62</v>
      </c>
      <c r="AA71" s="1">
        <f t="shared" si="20"/>
        <v>206.72200000000001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105</v>
      </c>
      <c r="B72" s="11" t="s">
        <v>32</v>
      </c>
      <c r="C72" s="11"/>
      <c r="D72" s="11"/>
      <c r="E72" s="11">
        <v>12</v>
      </c>
      <c r="F72" s="11">
        <v>-12</v>
      </c>
      <c r="G72" s="12">
        <v>0</v>
      </c>
      <c r="H72" s="11">
        <v>45</v>
      </c>
      <c r="I72" s="11"/>
      <c r="J72" s="11">
        <v>12</v>
      </c>
      <c r="K72" s="11">
        <f t="shared" si="16"/>
        <v>0</v>
      </c>
      <c r="L72" s="11"/>
      <c r="M72" s="11"/>
      <c r="N72" s="11"/>
      <c r="O72" s="11">
        <f t="shared" si="17"/>
        <v>2.4</v>
      </c>
      <c r="P72" s="13"/>
      <c r="Q72" s="13"/>
      <c r="R72" s="11"/>
      <c r="S72" s="11">
        <f t="shared" si="21"/>
        <v>-5</v>
      </c>
      <c r="T72" s="11">
        <f t="shared" si="22"/>
        <v>-5</v>
      </c>
      <c r="U72" s="11">
        <v>0</v>
      </c>
      <c r="V72" s="11">
        <v>4</v>
      </c>
      <c r="W72" s="11">
        <v>9.8000000000000007</v>
      </c>
      <c r="X72" s="11">
        <v>7.4</v>
      </c>
      <c r="Y72" s="11">
        <v>3</v>
      </c>
      <c r="Z72" s="11" t="s">
        <v>106</v>
      </c>
      <c r="AA72" s="11">
        <f t="shared" si="20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107</v>
      </c>
      <c r="B73" s="11" t="s">
        <v>32</v>
      </c>
      <c r="C73" s="11">
        <v>297</v>
      </c>
      <c r="D73" s="11">
        <v>2</v>
      </c>
      <c r="E73" s="11">
        <v>69</v>
      </c>
      <c r="F73" s="11">
        <v>202</v>
      </c>
      <c r="G73" s="12">
        <v>0</v>
      </c>
      <c r="H73" s="11">
        <v>45</v>
      </c>
      <c r="I73" s="11"/>
      <c r="J73" s="11">
        <v>72</v>
      </c>
      <c r="K73" s="11">
        <f t="shared" si="16"/>
        <v>-3</v>
      </c>
      <c r="L73" s="11"/>
      <c r="M73" s="11"/>
      <c r="N73" s="11"/>
      <c r="O73" s="11">
        <f t="shared" si="17"/>
        <v>13.8</v>
      </c>
      <c r="P73" s="13"/>
      <c r="Q73" s="13"/>
      <c r="R73" s="11"/>
      <c r="S73" s="11">
        <f t="shared" si="21"/>
        <v>14.637681159420289</v>
      </c>
      <c r="T73" s="11">
        <f t="shared" si="22"/>
        <v>14.637681159420289</v>
      </c>
      <c r="U73" s="11">
        <v>14.4</v>
      </c>
      <c r="V73" s="11">
        <v>6.6</v>
      </c>
      <c r="W73" s="11">
        <v>30.8</v>
      </c>
      <c r="X73" s="11">
        <v>21.2</v>
      </c>
      <c r="Y73" s="11">
        <v>9.8000000000000007</v>
      </c>
      <c r="Z73" s="11" t="s">
        <v>36</v>
      </c>
      <c r="AA73" s="11">
        <f t="shared" si="20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29</v>
      </c>
      <c r="C74" s="1">
        <v>235</v>
      </c>
      <c r="D74" s="1">
        <v>106.05800000000001</v>
      </c>
      <c r="E74" s="1">
        <v>127.039</v>
      </c>
      <c r="F74" s="1">
        <v>180.98099999999999</v>
      </c>
      <c r="G74" s="6">
        <v>1</v>
      </c>
      <c r="H74" s="1">
        <v>60</v>
      </c>
      <c r="I74" s="1"/>
      <c r="J74" s="1">
        <v>125.99</v>
      </c>
      <c r="K74" s="1">
        <f t="shared" si="16"/>
        <v>1.0490000000000066</v>
      </c>
      <c r="L74" s="1"/>
      <c r="M74" s="1"/>
      <c r="N74" s="1"/>
      <c r="O74" s="1">
        <f t="shared" si="17"/>
        <v>25.407800000000002</v>
      </c>
      <c r="P74" s="5">
        <f t="shared" ref="P74:P95" si="23">13*O74-N74-F74</f>
        <v>149.32040000000001</v>
      </c>
      <c r="Q74" s="5"/>
      <c r="R74" s="1"/>
      <c r="S74" s="1">
        <f t="shared" si="21"/>
        <v>13</v>
      </c>
      <c r="T74" s="1">
        <f t="shared" si="22"/>
        <v>7.1230488275254045</v>
      </c>
      <c r="U74" s="1">
        <v>23.4602</v>
      </c>
      <c r="V74" s="1">
        <v>27.544599999999999</v>
      </c>
      <c r="W74" s="1">
        <v>32.906399999999998</v>
      </c>
      <c r="X74" s="1">
        <v>28.8536</v>
      </c>
      <c r="Y74" s="1">
        <v>17.7668</v>
      </c>
      <c r="Z74" s="1"/>
      <c r="AA74" s="1">
        <f t="shared" si="20"/>
        <v>149.32040000000001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29</v>
      </c>
      <c r="C75" s="1">
        <v>85</v>
      </c>
      <c r="D75" s="1">
        <v>195.23400000000001</v>
      </c>
      <c r="E75" s="1">
        <v>57.567</v>
      </c>
      <c r="F75" s="1">
        <v>212.55199999999999</v>
      </c>
      <c r="G75" s="6">
        <v>1</v>
      </c>
      <c r="H75" s="1" t="e">
        <v>#N/A</v>
      </c>
      <c r="I75" s="1"/>
      <c r="J75" s="1">
        <v>54.9</v>
      </c>
      <c r="K75" s="1">
        <f t="shared" si="16"/>
        <v>2.6670000000000016</v>
      </c>
      <c r="L75" s="1"/>
      <c r="M75" s="1"/>
      <c r="N75" s="1"/>
      <c r="O75" s="1">
        <f t="shared" si="17"/>
        <v>11.513400000000001</v>
      </c>
      <c r="P75" s="5"/>
      <c r="Q75" s="5"/>
      <c r="R75" s="1"/>
      <c r="S75" s="1">
        <f t="shared" si="21"/>
        <v>18.461271214411031</v>
      </c>
      <c r="T75" s="1">
        <f t="shared" si="22"/>
        <v>18.461271214411031</v>
      </c>
      <c r="U75" s="1">
        <v>17.847200000000001</v>
      </c>
      <c r="V75" s="1">
        <v>1.6037999999999999</v>
      </c>
      <c r="W75" s="1">
        <v>0</v>
      </c>
      <c r="X75" s="1">
        <v>0</v>
      </c>
      <c r="Y75" s="1">
        <v>0</v>
      </c>
      <c r="Z75" s="1" t="s">
        <v>110</v>
      </c>
      <c r="AA75" s="1">
        <f t="shared" si="20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32</v>
      </c>
      <c r="C76" s="1">
        <v>521</v>
      </c>
      <c r="D76" s="1"/>
      <c r="E76" s="1">
        <v>147</v>
      </c>
      <c r="F76" s="1">
        <v>325</v>
      </c>
      <c r="G76" s="6">
        <v>0.28000000000000003</v>
      </c>
      <c r="H76" s="1">
        <v>45</v>
      </c>
      <c r="I76" s="1"/>
      <c r="J76" s="1">
        <v>150</v>
      </c>
      <c r="K76" s="1">
        <f t="shared" si="16"/>
        <v>-3</v>
      </c>
      <c r="L76" s="1"/>
      <c r="M76" s="1"/>
      <c r="N76" s="1"/>
      <c r="O76" s="1">
        <f t="shared" si="17"/>
        <v>29.4</v>
      </c>
      <c r="P76" s="5">
        <f t="shared" si="23"/>
        <v>57.199999999999989</v>
      </c>
      <c r="Q76" s="5"/>
      <c r="R76" s="1"/>
      <c r="S76" s="1">
        <f t="shared" si="21"/>
        <v>13</v>
      </c>
      <c r="T76" s="1">
        <f t="shared" si="22"/>
        <v>11.054421768707483</v>
      </c>
      <c r="U76" s="1">
        <v>13.2</v>
      </c>
      <c r="V76" s="1">
        <v>0</v>
      </c>
      <c r="W76" s="1">
        <v>0</v>
      </c>
      <c r="X76" s="1">
        <v>0</v>
      </c>
      <c r="Y76" s="1">
        <v>0</v>
      </c>
      <c r="Z76" s="1" t="s">
        <v>112</v>
      </c>
      <c r="AA76" s="1">
        <f t="shared" si="20"/>
        <v>16.015999999999998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113</v>
      </c>
      <c r="B77" s="1" t="s">
        <v>32</v>
      </c>
      <c r="C77" s="1">
        <v>296</v>
      </c>
      <c r="D77" s="1">
        <v>270</v>
      </c>
      <c r="E77" s="1">
        <v>156</v>
      </c>
      <c r="F77" s="1">
        <v>374</v>
      </c>
      <c r="G77" s="6">
        <v>0.35</v>
      </c>
      <c r="H77" s="1">
        <v>45</v>
      </c>
      <c r="I77" s="1"/>
      <c r="J77" s="1">
        <v>151</v>
      </c>
      <c r="K77" s="1">
        <f t="shared" si="16"/>
        <v>5</v>
      </c>
      <c r="L77" s="1"/>
      <c r="M77" s="1"/>
      <c r="N77" s="1"/>
      <c r="O77" s="1">
        <f t="shared" si="17"/>
        <v>31.2</v>
      </c>
      <c r="P77" s="5">
        <f t="shared" si="23"/>
        <v>31.599999999999966</v>
      </c>
      <c r="Q77" s="5"/>
      <c r="R77" s="1"/>
      <c r="S77" s="1">
        <f t="shared" si="21"/>
        <v>13</v>
      </c>
      <c r="T77" s="1">
        <f t="shared" si="22"/>
        <v>11.987179487179487</v>
      </c>
      <c r="U77" s="1">
        <v>37.4</v>
      </c>
      <c r="V77" s="1">
        <v>9</v>
      </c>
      <c r="W77" s="1">
        <v>0</v>
      </c>
      <c r="X77" s="1">
        <v>19</v>
      </c>
      <c r="Y77" s="1">
        <v>0</v>
      </c>
      <c r="Z77" s="1" t="s">
        <v>62</v>
      </c>
      <c r="AA77" s="1">
        <f t="shared" si="20"/>
        <v>11.059999999999988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114</v>
      </c>
      <c r="B78" s="1" t="s">
        <v>32</v>
      </c>
      <c r="C78" s="1">
        <v>72</v>
      </c>
      <c r="D78" s="1">
        <v>600</v>
      </c>
      <c r="E78" s="1">
        <v>142</v>
      </c>
      <c r="F78" s="1">
        <v>480</v>
      </c>
      <c r="G78" s="6">
        <v>0.4</v>
      </c>
      <c r="H78" s="1">
        <v>45</v>
      </c>
      <c r="I78" s="1"/>
      <c r="J78" s="1">
        <v>194</v>
      </c>
      <c r="K78" s="1">
        <f t="shared" si="16"/>
        <v>-52</v>
      </c>
      <c r="L78" s="1"/>
      <c r="M78" s="1"/>
      <c r="N78" s="1"/>
      <c r="O78" s="1">
        <f t="shared" si="17"/>
        <v>28.4</v>
      </c>
      <c r="P78" s="5"/>
      <c r="Q78" s="5"/>
      <c r="R78" s="1"/>
      <c r="S78" s="1">
        <f t="shared" si="21"/>
        <v>16.901408450704228</v>
      </c>
      <c r="T78" s="1">
        <f t="shared" si="22"/>
        <v>16.901408450704228</v>
      </c>
      <c r="U78" s="1">
        <v>54.2</v>
      </c>
      <c r="V78" s="1">
        <v>25.2</v>
      </c>
      <c r="W78" s="1">
        <v>0</v>
      </c>
      <c r="X78" s="1">
        <v>20</v>
      </c>
      <c r="Y78" s="1">
        <v>0</v>
      </c>
      <c r="Z78" s="1" t="s">
        <v>62</v>
      </c>
      <c r="AA78" s="1">
        <f t="shared" si="20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115</v>
      </c>
      <c r="B79" s="1" t="s">
        <v>32</v>
      </c>
      <c r="C79" s="1">
        <v>350</v>
      </c>
      <c r="D79" s="1"/>
      <c r="E79" s="1">
        <v>10</v>
      </c>
      <c r="F79" s="1">
        <v>329</v>
      </c>
      <c r="G79" s="6">
        <v>0.16</v>
      </c>
      <c r="H79" s="1">
        <v>30</v>
      </c>
      <c r="I79" s="1"/>
      <c r="J79" s="1">
        <v>17</v>
      </c>
      <c r="K79" s="1">
        <f t="shared" si="16"/>
        <v>-7</v>
      </c>
      <c r="L79" s="1"/>
      <c r="M79" s="1"/>
      <c r="N79" s="1"/>
      <c r="O79" s="1">
        <f t="shared" si="17"/>
        <v>2</v>
      </c>
      <c r="P79" s="5"/>
      <c r="Q79" s="5"/>
      <c r="R79" s="1"/>
      <c r="S79" s="1">
        <f t="shared" si="21"/>
        <v>164.5</v>
      </c>
      <c r="T79" s="1">
        <f t="shared" si="22"/>
        <v>164.5</v>
      </c>
      <c r="U79" s="1">
        <v>3.8</v>
      </c>
      <c r="V79" s="1">
        <v>3.6</v>
      </c>
      <c r="W79" s="1">
        <v>-0.2</v>
      </c>
      <c r="X79" s="1">
        <v>19.2</v>
      </c>
      <c r="Y79" s="1">
        <v>0</v>
      </c>
      <c r="Z79" s="17" t="s">
        <v>139</v>
      </c>
      <c r="AA79" s="1">
        <f t="shared" si="20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116</v>
      </c>
      <c r="B80" s="1" t="s">
        <v>29</v>
      </c>
      <c r="C80" s="1"/>
      <c r="D80" s="1">
        <v>31.292999999999999</v>
      </c>
      <c r="E80" s="1"/>
      <c r="F80" s="1">
        <v>31.292999999999999</v>
      </c>
      <c r="G80" s="6">
        <v>1</v>
      </c>
      <c r="H80" s="1">
        <v>45</v>
      </c>
      <c r="I80" s="1"/>
      <c r="J80" s="1"/>
      <c r="K80" s="1">
        <f t="shared" ref="K80" si="24">E80-J80</f>
        <v>0</v>
      </c>
      <c r="L80" s="1"/>
      <c r="M80" s="1"/>
      <c r="N80" s="1"/>
      <c r="O80" s="1">
        <f t="shared" ref="O80" si="25">E80/5</f>
        <v>0</v>
      </c>
      <c r="P80" s="5"/>
      <c r="Q80" s="5"/>
      <c r="R80" s="1"/>
      <c r="S80" s="1" t="e">
        <f t="shared" si="21"/>
        <v>#DIV/0!</v>
      </c>
      <c r="T80" s="1" t="e">
        <f t="shared" si="22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 t="s">
        <v>110</v>
      </c>
      <c r="AA80" s="1">
        <f t="shared" si="20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117</v>
      </c>
      <c r="B81" s="1" t="s">
        <v>32</v>
      </c>
      <c r="C81" s="1"/>
      <c r="D81" s="1">
        <v>48</v>
      </c>
      <c r="E81" s="1"/>
      <c r="F81" s="1">
        <v>48</v>
      </c>
      <c r="G81" s="6">
        <v>0.33</v>
      </c>
      <c r="H81" s="1">
        <v>45</v>
      </c>
      <c r="I81" s="1"/>
      <c r="J81" s="1"/>
      <c r="K81" s="1">
        <f t="shared" ref="K81" si="26">E81-J81</f>
        <v>0</v>
      </c>
      <c r="L81" s="1"/>
      <c r="M81" s="1"/>
      <c r="N81" s="1"/>
      <c r="O81" s="1">
        <f t="shared" ref="O81" si="27">E81/5</f>
        <v>0</v>
      </c>
      <c r="P81" s="5"/>
      <c r="Q81" s="5"/>
      <c r="R81" s="1"/>
      <c r="S81" s="1" t="e">
        <f t="shared" si="21"/>
        <v>#DIV/0!</v>
      </c>
      <c r="T81" s="1" t="e">
        <f t="shared" si="22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 t="s">
        <v>110</v>
      </c>
      <c r="AA81" s="1">
        <f t="shared" si="20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118</v>
      </c>
      <c r="B82" s="1" t="s">
        <v>29</v>
      </c>
      <c r="C82" s="1"/>
      <c r="D82" s="1"/>
      <c r="E82" s="1"/>
      <c r="F82" s="1"/>
      <c r="G82" s="6">
        <v>1</v>
      </c>
      <c r="H82" s="1">
        <v>45</v>
      </c>
      <c r="I82" s="1"/>
      <c r="J82" s="1"/>
      <c r="K82" s="1">
        <f t="shared" si="16"/>
        <v>0</v>
      </c>
      <c r="L82" s="1"/>
      <c r="M82" s="1"/>
      <c r="N82" s="1"/>
      <c r="O82" s="1">
        <f>E82/5</f>
        <v>0</v>
      </c>
      <c r="P82" s="18">
        <v>30</v>
      </c>
      <c r="Q82" s="5"/>
      <c r="R82" s="1"/>
      <c r="S82" s="1" t="e">
        <f t="shared" si="21"/>
        <v>#DIV/0!</v>
      </c>
      <c r="T82" s="1" t="e">
        <f t="shared" si="22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0" t="s">
        <v>137</v>
      </c>
      <c r="AA82" s="1">
        <f t="shared" si="20"/>
        <v>30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119</v>
      </c>
      <c r="B83" s="1" t="s">
        <v>32</v>
      </c>
      <c r="C83" s="1"/>
      <c r="D83" s="1">
        <v>32</v>
      </c>
      <c r="E83" s="1"/>
      <c r="F83" s="1">
        <v>32</v>
      </c>
      <c r="G83" s="6">
        <v>0.33</v>
      </c>
      <c r="H83" s="1">
        <v>45</v>
      </c>
      <c r="I83" s="1"/>
      <c r="J83" s="1"/>
      <c r="K83" s="1">
        <f t="shared" ref="K83" si="28">E83-J83</f>
        <v>0</v>
      </c>
      <c r="L83" s="1"/>
      <c r="M83" s="1"/>
      <c r="N83" s="1"/>
      <c r="O83" s="1">
        <f t="shared" ref="O83" si="29">E83/5</f>
        <v>0</v>
      </c>
      <c r="P83" s="5"/>
      <c r="Q83" s="5"/>
      <c r="R83" s="1"/>
      <c r="S83" s="1" t="e">
        <f t="shared" si="21"/>
        <v>#DIV/0!</v>
      </c>
      <c r="T83" s="1" t="e">
        <f t="shared" si="22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110</v>
      </c>
      <c r="AA83" s="1">
        <f t="shared" si="20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120</v>
      </c>
      <c r="B84" s="1" t="s">
        <v>29</v>
      </c>
      <c r="C84" s="1"/>
      <c r="D84" s="1">
        <v>46.506999999999998</v>
      </c>
      <c r="E84" s="1"/>
      <c r="F84" s="1">
        <v>46.506999999999998</v>
      </c>
      <c r="G84" s="6">
        <v>1</v>
      </c>
      <c r="H84" s="1">
        <v>45</v>
      </c>
      <c r="I84" s="1"/>
      <c r="J84" s="1"/>
      <c r="K84" s="1">
        <f t="shared" ref="K84:K85" si="30">E84-J84</f>
        <v>0</v>
      </c>
      <c r="L84" s="1"/>
      <c r="M84" s="1"/>
      <c r="N84" s="1"/>
      <c r="O84" s="1">
        <f t="shared" ref="O84:O85" si="31">E84/5</f>
        <v>0</v>
      </c>
      <c r="P84" s="5"/>
      <c r="Q84" s="5"/>
      <c r="R84" s="1"/>
      <c r="S84" s="1" t="e">
        <f t="shared" si="21"/>
        <v>#DIV/0!</v>
      </c>
      <c r="T84" s="1" t="e">
        <f t="shared" si="22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 t="s">
        <v>110</v>
      </c>
      <c r="AA84" s="1">
        <f t="shared" si="20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32</v>
      </c>
      <c r="C85" s="1"/>
      <c r="D85" s="1">
        <v>32</v>
      </c>
      <c r="E85" s="1"/>
      <c r="F85" s="1">
        <v>32</v>
      </c>
      <c r="G85" s="6">
        <v>0.33</v>
      </c>
      <c r="H85" s="1">
        <v>45</v>
      </c>
      <c r="I85" s="1"/>
      <c r="J85" s="1"/>
      <c r="K85" s="1">
        <f t="shared" si="30"/>
        <v>0</v>
      </c>
      <c r="L85" s="1"/>
      <c r="M85" s="1"/>
      <c r="N85" s="1"/>
      <c r="O85" s="1">
        <f t="shared" si="31"/>
        <v>0</v>
      </c>
      <c r="P85" s="5"/>
      <c r="Q85" s="5"/>
      <c r="R85" s="1"/>
      <c r="S85" s="1" t="e">
        <f t="shared" si="21"/>
        <v>#DIV/0!</v>
      </c>
      <c r="T85" s="1" t="e">
        <f t="shared" si="22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 t="s">
        <v>110</v>
      </c>
      <c r="AA85" s="1">
        <f t="shared" si="20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29</v>
      </c>
      <c r="C86" s="1"/>
      <c r="D86" s="1">
        <v>31.512</v>
      </c>
      <c r="E86" s="1"/>
      <c r="F86" s="1">
        <v>31.512</v>
      </c>
      <c r="G86" s="6">
        <v>1</v>
      </c>
      <c r="H86" s="1">
        <v>45</v>
      </c>
      <c r="I86" s="1"/>
      <c r="J86" s="1"/>
      <c r="K86" s="1">
        <f t="shared" ref="K86" si="32">E86-J86</f>
        <v>0</v>
      </c>
      <c r="L86" s="1"/>
      <c r="M86" s="1"/>
      <c r="N86" s="1"/>
      <c r="O86" s="1">
        <f t="shared" ref="O86" si="33">E86/5</f>
        <v>0</v>
      </c>
      <c r="P86" s="5"/>
      <c r="Q86" s="5"/>
      <c r="R86" s="1"/>
      <c r="S86" s="1" t="e">
        <f t="shared" si="21"/>
        <v>#DIV/0!</v>
      </c>
      <c r="T86" s="1" t="e">
        <f t="shared" si="22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 t="s">
        <v>110</v>
      </c>
      <c r="AA86" s="1">
        <f t="shared" si="20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32</v>
      </c>
      <c r="C87" s="1">
        <v>193</v>
      </c>
      <c r="D87" s="1">
        <v>49</v>
      </c>
      <c r="E87" s="1">
        <v>5</v>
      </c>
      <c r="F87" s="1">
        <v>232</v>
      </c>
      <c r="G87" s="6">
        <v>0.75</v>
      </c>
      <c r="H87" s="1">
        <v>60</v>
      </c>
      <c r="I87" s="1"/>
      <c r="J87" s="1">
        <v>5</v>
      </c>
      <c r="K87" s="1">
        <f t="shared" ref="K87:K100" si="34">E87-J87</f>
        <v>0</v>
      </c>
      <c r="L87" s="1"/>
      <c r="M87" s="1"/>
      <c r="N87" s="1"/>
      <c r="O87" s="1">
        <f>E87/5</f>
        <v>1</v>
      </c>
      <c r="P87" s="5"/>
      <c r="Q87" s="5"/>
      <c r="R87" s="1"/>
      <c r="S87" s="1">
        <f t="shared" si="21"/>
        <v>232</v>
      </c>
      <c r="T87" s="1">
        <f t="shared" si="22"/>
        <v>232</v>
      </c>
      <c r="U87" s="1">
        <v>1.6</v>
      </c>
      <c r="V87" s="1">
        <v>2</v>
      </c>
      <c r="W87" s="1">
        <v>12.8</v>
      </c>
      <c r="X87" s="1">
        <v>8.270999999999999</v>
      </c>
      <c r="Y87" s="1">
        <v>0</v>
      </c>
      <c r="Z87" s="17" t="s">
        <v>139</v>
      </c>
      <c r="AA87" s="1">
        <f t="shared" si="20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32</v>
      </c>
      <c r="C88" s="1"/>
      <c r="D88" s="1">
        <v>72</v>
      </c>
      <c r="E88" s="1"/>
      <c r="F88" s="1">
        <v>72</v>
      </c>
      <c r="G88" s="6">
        <v>0.66</v>
      </c>
      <c r="H88" s="1">
        <v>45</v>
      </c>
      <c r="I88" s="1"/>
      <c r="J88" s="1"/>
      <c r="K88" s="1">
        <f t="shared" ref="K88" si="35">E88-J88</f>
        <v>0</v>
      </c>
      <c r="L88" s="1"/>
      <c r="M88" s="1"/>
      <c r="N88" s="1"/>
      <c r="O88" s="1">
        <f t="shared" ref="O88" si="36">E88/5</f>
        <v>0</v>
      </c>
      <c r="P88" s="5"/>
      <c r="Q88" s="5"/>
      <c r="R88" s="1"/>
      <c r="S88" s="1" t="e">
        <f t="shared" si="21"/>
        <v>#DIV/0!</v>
      </c>
      <c r="T88" s="1" t="e">
        <f t="shared" si="22"/>
        <v>#DIV/0!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 t="s">
        <v>110</v>
      </c>
      <c r="AA88" s="1">
        <f t="shared" si="20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32</v>
      </c>
      <c r="C89" s="1"/>
      <c r="D89" s="1">
        <v>32</v>
      </c>
      <c r="E89" s="1"/>
      <c r="F89" s="1">
        <v>32</v>
      </c>
      <c r="G89" s="6">
        <v>0.66</v>
      </c>
      <c r="H89" s="1">
        <v>45</v>
      </c>
      <c r="I89" s="1"/>
      <c r="J89" s="1"/>
      <c r="K89" s="1">
        <f t="shared" ref="K89" si="37">E89-J89</f>
        <v>0</v>
      </c>
      <c r="L89" s="1"/>
      <c r="M89" s="1"/>
      <c r="N89" s="1"/>
      <c r="O89" s="1">
        <f t="shared" ref="O89" si="38">E89/5</f>
        <v>0</v>
      </c>
      <c r="P89" s="5"/>
      <c r="Q89" s="5"/>
      <c r="R89" s="1"/>
      <c r="S89" s="1" t="e">
        <f t="shared" si="21"/>
        <v>#DIV/0!</v>
      </c>
      <c r="T89" s="1" t="e">
        <f t="shared" si="22"/>
        <v>#DIV/0!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 t="s">
        <v>110</v>
      </c>
      <c r="AA89" s="1">
        <f t="shared" si="20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32</v>
      </c>
      <c r="C90" s="1"/>
      <c r="D90" s="1"/>
      <c r="E90" s="1"/>
      <c r="F90" s="1"/>
      <c r="G90" s="6">
        <v>0.66</v>
      </c>
      <c r="H90" s="1">
        <v>45</v>
      </c>
      <c r="I90" s="1"/>
      <c r="J90" s="1"/>
      <c r="K90" s="1">
        <f t="shared" si="34"/>
        <v>0</v>
      </c>
      <c r="L90" s="1"/>
      <c r="M90" s="1"/>
      <c r="N90" s="1"/>
      <c r="O90" s="1">
        <f>E90/5</f>
        <v>0</v>
      </c>
      <c r="P90" s="18">
        <v>30</v>
      </c>
      <c r="Q90" s="5"/>
      <c r="R90" s="1"/>
      <c r="S90" s="1" t="e">
        <f t="shared" si="21"/>
        <v>#DIV/0!</v>
      </c>
      <c r="T90" s="1" t="e">
        <f t="shared" si="22"/>
        <v>#DIV/0!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0" t="s">
        <v>137</v>
      </c>
      <c r="AA90" s="1">
        <f t="shared" si="20"/>
        <v>19.8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32</v>
      </c>
      <c r="C91" s="1"/>
      <c r="D91" s="1">
        <v>48</v>
      </c>
      <c r="E91" s="1"/>
      <c r="F91" s="1">
        <v>48</v>
      </c>
      <c r="G91" s="6">
        <v>0.33</v>
      </c>
      <c r="H91" s="1">
        <v>45</v>
      </c>
      <c r="I91" s="1"/>
      <c r="J91" s="1"/>
      <c r="K91" s="1">
        <f t="shared" ref="K91" si="39">E91-J91</f>
        <v>0</v>
      </c>
      <c r="L91" s="1"/>
      <c r="M91" s="1"/>
      <c r="N91" s="1"/>
      <c r="O91" s="1">
        <f t="shared" ref="O91" si="40">E91/5</f>
        <v>0</v>
      </c>
      <c r="P91" s="5"/>
      <c r="Q91" s="5"/>
      <c r="R91" s="1"/>
      <c r="S91" s="1" t="e">
        <f t="shared" si="21"/>
        <v>#DIV/0!</v>
      </c>
      <c r="T91" s="1" t="e">
        <f t="shared" si="22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 t="s">
        <v>110</v>
      </c>
      <c r="AA91" s="1">
        <f t="shared" si="20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32</v>
      </c>
      <c r="C92" s="1">
        <v>47</v>
      </c>
      <c r="D92" s="1">
        <v>264</v>
      </c>
      <c r="E92" s="1">
        <v>125</v>
      </c>
      <c r="F92" s="1">
        <v>150</v>
      </c>
      <c r="G92" s="6">
        <v>0.36</v>
      </c>
      <c r="H92" s="1" t="e">
        <v>#N/A</v>
      </c>
      <c r="I92" s="1"/>
      <c r="J92" s="1">
        <v>125</v>
      </c>
      <c r="K92" s="1">
        <f t="shared" si="34"/>
        <v>0</v>
      </c>
      <c r="L92" s="1"/>
      <c r="M92" s="1"/>
      <c r="N92" s="1"/>
      <c r="O92" s="1">
        <f t="shared" ref="O92:O100" si="41">E92/5</f>
        <v>25</v>
      </c>
      <c r="P92" s="5">
        <f t="shared" si="23"/>
        <v>175</v>
      </c>
      <c r="Q92" s="5"/>
      <c r="R92" s="1"/>
      <c r="S92" s="1">
        <f t="shared" si="21"/>
        <v>13</v>
      </c>
      <c r="T92" s="1">
        <f t="shared" si="22"/>
        <v>6</v>
      </c>
      <c r="U92" s="1">
        <v>18.399999999999999</v>
      </c>
      <c r="V92" s="1">
        <v>17</v>
      </c>
      <c r="W92" s="1">
        <v>12.8</v>
      </c>
      <c r="X92" s="1">
        <v>0</v>
      </c>
      <c r="Y92" s="1">
        <v>0</v>
      </c>
      <c r="Z92" s="1" t="s">
        <v>62</v>
      </c>
      <c r="AA92" s="1">
        <f t="shared" si="20"/>
        <v>63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32</v>
      </c>
      <c r="C93" s="1">
        <v>93</v>
      </c>
      <c r="D93" s="1">
        <v>504</v>
      </c>
      <c r="E93" s="1">
        <v>162</v>
      </c>
      <c r="F93" s="1">
        <v>401</v>
      </c>
      <c r="G93" s="6">
        <v>0.15</v>
      </c>
      <c r="H93" s="1">
        <v>60</v>
      </c>
      <c r="I93" s="1"/>
      <c r="J93" s="1">
        <v>147</v>
      </c>
      <c r="K93" s="1">
        <f t="shared" si="34"/>
        <v>15</v>
      </c>
      <c r="L93" s="1"/>
      <c r="M93" s="1"/>
      <c r="N93" s="1"/>
      <c r="O93" s="1">
        <f t="shared" si="41"/>
        <v>32.4</v>
      </c>
      <c r="P93" s="5">
        <f t="shared" si="23"/>
        <v>20.199999999999989</v>
      </c>
      <c r="Q93" s="5"/>
      <c r="R93" s="1"/>
      <c r="S93" s="1">
        <f t="shared" si="21"/>
        <v>13</v>
      </c>
      <c r="T93" s="1">
        <f t="shared" si="22"/>
        <v>12.376543209876544</v>
      </c>
      <c r="U93" s="1">
        <v>42.2</v>
      </c>
      <c r="V93" s="1">
        <v>15.4</v>
      </c>
      <c r="W93" s="1">
        <v>0</v>
      </c>
      <c r="X93" s="1">
        <v>0</v>
      </c>
      <c r="Y93" s="1">
        <v>0</v>
      </c>
      <c r="Z93" s="1"/>
      <c r="AA93" s="1">
        <f t="shared" si="20"/>
        <v>3.029999999999998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32</v>
      </c>
      <c r="C94" s="1">
        <v>99</v>
      </c>
      <c r="D94" s="1">
        <v>551</v>
      </c>
      <c r="E94" s="1">
        <v>138</v>
      </c>
      <c r="F94" s="1">
        <v>483</v>
      </c>
      <c r="G94" s="6">
        <v>0.15</v>
      </c>
      <c r="H94" s="1">
        <v>60</v>
      </c>
      <c r="I94" s="1"/>
      <c r="J94" s="1">
        <v>130</v>
      </c>
      <c r="K94" s="1">
        <f t="shared" si="34"/>
        <v>8</v>
      </c>
      <c r="L94" s="1"/>
      <c r="M94" s="1"/>
      <c r="N94" s="1"/>
      <c r="O94" s="1">
        <f t="shared" si="41"/>
        <v>27.6</v>
      </c>
      <c r="P94" s="5"/>
      <c r="Q94" s="5"/>
      <c r="R94" s="1"/>
      <c r="S94" s="1">
        <f t="shared" si="21"/>
        <v>17.5</v>
      </c>
      <c r="T94" s="1">
        <f t="shared" si="22"/>
        <v>17.5</v>
      </c>
      <c r="U94" s="1">
        <v>32.799999999999997</v>
      </c>
      <c r="V94" s="1">
        <v>18.600000000000001</v>
      </c>
      <c r="W94" s="1">
        <v>0</v>
      </c>
      <c r="X94" s="1">
        <v>0</v>
      </c>
      <c r="Y94" s="1">
        <v>0</v>
      </c>
      <c r="Z94" s="1"/>
      <c r="AA94" s="1">
        <f t="shared" si="20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32</v>
      </c>
      <c r="C95" s="1">
        <v>76</v>
      </c>
      <c r="D95" s="1">
        <v>599</v>
      </c>
      <c r="E95" s="1">
        <v>221</v>
      </c>
      <c r="F95" s="1">
        <v>421</v>
      </c>
      <c r="G95" s="6">
        <v>0.15</v>
      </c>
      <c r="H95" s="1">
        <v>60</v>
      </c>
      <c r="I95" s="1"/>
      <c r="J95" s="1">
        <v>212</v>
      </c>
      <c r="K95" s="1">
        <f t="shared" si="34"/>
        <v>9</v>
      </c>
      <c r="L95" s="1"/>
      <c r="M95" s="1"/>
      <c r="N95" s="1"/>
      <c r="O95" s="1">
        <f t="shared" si="41"/>
        <v>44.2</v>
      </c>
      <c r="P95" s="5">
        <f t="shared" si="23"/>
        <v>153.60000000000002</v>
      </c>
      <c r="Q95" s="5"/>
      <c r="R95" s="1"/>
      <c r="S95" s="1">
        <f t="shared" si="21"/>
        <v>13</v>
      </c>
      <c r="T95" s="1">
        <f t="shared" si="22"/>
        <v>9.5248868778280542</v>
      </c>
      <c r="U95" s="1">
        <v>48.2</v>
      </c>
      <c r="V95" s="1">
        <v>34.6</v>
      </c>
      <c r="W95" s="1">
        <v>0</v>
      </c>
      <c r="X95" s="1">
        <v>0</v>
      </c>
      <c r="Y95" s="1">
        <v>0</v>
      </c>
      <c r="Z95" s="1"/>
      <c r="AA95" s="1">
        <f t="shared" si="20"/>
        <v>23.040000000000003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132</v>
      </c>
      <c r="B96" s="1" t="s">
        <v>32</v>
      </c>
      <c r="C96" s="1"/>
      <c r="D96" s="1"/>
      <c r="E96" s="16">
        <v>4</v>
      </c>
      <c r="F96" s="16">
        <v>-4</v>
      </c>
      <c r="G96" s="6">
        <v>0</v>
      </c>
      <c r="H96" s="1" t="e">
        <v>#N/A</v>
      </c>
      <c r="I96" s="1"/>
      <c r="J96" s="1">
        <v>4</v>
      </c>
      <c r="K96" s="1">
        <f t="shared" si="34"/>
        <v>0</v>
      </c>
      <c r="L96" s="1"/>
      <c r="M96" s="1"/>
      <c r="N96" s="1"/>
      <c r="O96" s="1">
        <f t="shared" si="41"/>
        <v>0.8</v>
      </c>
      <c r="P96" s="5"/>
      <c r="Q96" s="5"/>
      <c r="R96" s="1"/>
      <c r="S96" s="1">
        <f t="shared" si="21"/>
        <v>-5</v>
      </c>
      <c r="T96" s="1">
        <f t="shared" si="22"/>
        <v>-5</v>
      </c>
      <c r="U96" s="1">
        <v>2</v>
      </c>
      <c r="V96" s="1">
        <v>1.4</v>
      </c>
      <c r="W96" s="1">
        <v>4.5999999999999996</v>
      </c>
      <c r="X96" s="1">
        <v>2.4</v>
      </c>
      <c r="Y96" s="1">
        <v>1</v>
      </c>
      <c r="Z96" s="1"/>
      <c r="AA96" s="1">
        <f t="shared" si="20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133</v>
      </c>
      <c r="B97" s="1" t="s">
        <v>32</v>
      </c>
      <c r="C97" s="1"/>
      <c r="D97" s="1">
        <v>58</v>
      </c>
      <c r="E97" s="16">
        <v>49</v>
      </c>
      <c r="F97" s="16">
        <v>-2</v>
      </c>
      <c r="G97" s="6">
        <v>0</v>
      </c>
      <c r="H97" s="1">
        <v>45</v>
      </c>
      <c r="I97" s="1"/>
      <c r="J97" s="1">
        <v>49</v>
      </c>
      <c r="K97" s="1">
        <f t="shared" si="34"/>
        <v>0</v>
      </c>
      <c r="L97" s="1"/>
      <c r="M97" s="1"/>
      <c r="N97" s="1"/>
      <c r="O97" s="1">
        <f t="shared" si="41"/>
        <v>9.8000000000000007</v>
      </c>
      <c r="P97" s="5"/>
      <c r="Q97" s="5"/>
      <c r="R97" s="1"/>
      <c r="S97" s="1">
        <f t="shared" si="21"/>
        <v>-0.2040816326530612</v>
      </c>
      <c r="T97" s="1">
        <f t="shared" si="22"/>
        <v>-0.2040816326530612</v>
      </c>
      <c r="U97" s="1">
        <v>11.4</v>
      </c>
      <c r="V97" s="1">
        <v>7.4</v>
      </c>
      <c r="W97" s="1">
        <v>4.8</v>
      </c>
      <c r="X97" s="1">
        <v>8.6</v>
      </c>
      <c r="Y97" s="1">
        <v>13.2</v>
      </c>
      <c r="Z97" s="1"/>
      <c r="AA97" s="1">
        <f t="shared" si="20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134</v>
      </c>
      <c r="B98" s="1" t="s">
        <v>29</v>
      </c>
      <c r="C98" s="1"/>
      <c r="D98" s="1">
        <v>25.622</v>
      </c>
      <c r="E98" s="16">
        <v>23.498000000000001</v>
      </c>
      <c r="F98" s="16">
        <v>-3.2519999999999998</v>
      </c>
      <c r="G98" s="6">
        <v>0</v>
      </c>
      <c r="H98" s="1">
        <v>45</v>
      </c>
      <c r="I98" s="1"/>
      <c r="J98" s="1">
        <v>22</v>
      </c>
      <c r="K98" s="1">
        <f t="shared" si="34"/>
        <v>1.4980000000000011</v>
      </c>
      <c r="L98" s="1"/>
      <c r="M98" s="1"/>
      <c r="N98" s="1"/>
      <c r="O98" s="1">
        <f t="shared" si="41"/>
        <v>4.6996000000000002</v>
      </c>
      <c r="P98" s="5"/>
      <c r="Q98" s="5"/>
      <c r="R98" s="1"/>
      <c r="S98" s="1">
        <f t="shared" si="21"/>
        <v>-0.6919737850029789</v>
      </c>
      <c r="T98" s="1">
        <f t="shared" si="22"/>
        <v>-0.6919737850029789</v>
      </c>
      <c r="U98" s="1">
        <v>4.7159999999999993</v>
      </c>
      <c r="V98" s="1">
        <v>2.6053999999999999</v>
      </c>
      <c r="W98" s="1">
        <v>8.2438000000000002</v>
      </c>
      <c r="X98" s="1">
        <v>5.4786000000000001</v>
      </c>
      <c r="Y98" s="1">
        <v>2.1634000000000002</v>
      </c>
      <c r="Z98" s="1"/>
      <c r="AA98" s="1">
        <f t="shared" si="20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135</v>
      </c>
      <c r="B99" s="11" t="s">
        <v>32</v>
      </c>
      <c r="C99" s="11"/>
      <c r="D99" s="11">
        <v>1</v>
      </c>
      <c r="E99" s="11">
        <v>1</v>
      </c>
      <c r="F99" s="11"/>
      <c r="G99" s="12">
        <v>0</v>
      </c>
      <c r="H99" s="11" t="e">
        <v>#N/A</v>
      </c>
      <c r="I99" s="11"/>
      <c r="J99" s="11">
        <v>1</v>
      </c>
      <c r="K99" s="11">
        <f t="shared" si="34"/>
        <v>0</v>
      </c>
      <c r="L99" s="11"/>
      <c r="M99" s="11"/>
      <c r="N99" s="11"/>
      <c r="O99" s="11">
        <f t="shared" si="41"/>
        <v>0.2</v>
      </c>
      <c r="P99" s="13"/>
      <c r="Q99" s="13"/>
      <c r="R99" s="11"/>
      <c r="S99" s="11">
        <f t="shared" si="21"/>
        <v>0</v>
      </c>
      <c r="T99" s="11">
        <f t="shared" si="22"/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4" t="s">
        <v>30</v>
      </c>
      <c r="AA99" s="11">
        <f t="shared" si="20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136</v>
      </c>
      <c r="B100" s="11" t="s">
        <v>29</v>
      </c>
      <c r="C100" s="11"/>
      <c r="D100" s="11"/>
      <c r="E100" s="11">
        <v>1.43</v>
      </c>
      <c r="F100" s="11">
        <v>-1.43</v>
      </c>
      <c r="G100" s="12">
        <v>0</v>
      </c>
      <c r="H100" s="11" t="e">
        <v>#N/A</v>
      </c>
      <c r="I100" s="11"/>
      <c r="J100" s="11">
        <v>4.4000000000000004</v>
      </c>
      <c r="K100" s="11">
        <f t="shared" si="34"/>
        <v>-2.9700000000000006</v>
      </c>
      <c r="L100" s="11"/>
      <c r="M100" s="11"/>
      <c r="N100" s="11"/>
      <c r="O100" s="11">
        <f t="shared" si="41"/>
        <v>0.28599999999999998</v>
      </c>
      <c r="P100" s="13"/>
      <c r="Q100" s="13"/>
      <c r="R100" s="11"/>
      <c r="S100" s="11">
        <f t="shared" si="21"/>
        <v>-5</v>
      </c>
      <c r="T100" s="11">
        <f t="shared" si="22"/>
        <v>-5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4" t="s">
        <v>30</v>
      </c>
      <c r="AA100" s="11">
        <f t="shared" si="20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</sheetData>
  <autoFilter ref="A3:AA100" xr:uid="{DA73335F-BBDD-463A-8322-68117E9356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2024-05-21T11:29:54Z</dcterms:created>
  <dcterms:modified xsi:type="dcterms:W3CDTF">2024-05-21T14:25:37Z</dcterms:modified>
</cp:coreProperties>
</file>