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05,24 Ост КИ филиалы\"/>
    </mc:Choice>
  </mc:AlternateContent>
  <xr:revisionPtr revIDLastSave="0" documentId="13_ncr:1_{AFC3F1EA-0062-42E8-8EFF-0499C8541F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7" i="1" l="1"/>
  <c r="E37" i="1"/>
  <c r="E74" i="1"/>
  <c r="E73" i="1"/>
  <c r="E42" i="1"/>
  <c r="E70" i="1"/>
  <c r="E12" i="1"/>
  <c r="E9" i="1"/>
  <c r="L94" i="1"/>
  <c r="O94" i="1" s="1"/>
  <c r="T94" i="1" s="1"/>
  <c r="K94" i="1"/>
  <c r="L92" i="1"/>
  <c r="O92" i="1" s="1"/>
  <c r="T92" i="1" s="1"/>
  <c r="K92" i="1"/>
  <c r="L91" i="1"/>
  <c r="O91" i="1" s="1"/>
  <c r="K91" i="1"/>
  <c r="L90" i="1"/>
  <c r="O90" i="1" s="1"/>
  <c r="T90" i="1" s="1"/>
  <c r="K90" i="1"/>
  <c r="L89" i="1"/>
  <c r="O89" i="1" s="1"/>
  <c r="T89" i="1" s="1"/>
  <c r="K89" i="1"/>
  <c r="L88" i="1"/>
  <c r="O88" i="1" s="1"/>
  <c r="T88" i="1" s="1"/>
  <c r="K88" i="1"/>
  <c r="L87" i="1"/>
  <c r="O87" i="1" s="1"/>
  <c r="K87" i="1"/>
  <c r="L85" i="1"/>
  <c r="O85" i="1" s="1"/>
  <c r="T85" i="1" s="1"/>
  <c r="K85" i="1"/>
  <c r="L84" i="1"/>
  <c r="O84" i="1" s="1"/>
  <c r="T84" i="1" s="1"/>
  <c r="K84" i="1"/>
  <c r="S84" i="1" l="1"/>
  <c r="S90" i="1"/>
  <c r="S94" i="1"/>
  <c r="S87" i="1"/>
  <c r="S91" i="1"/>
  <c r="S92" i="1"/>
  <c r="S88" i="1"/>
  <c r="T91" i="1"/>
  <c r="T87" i="1"/>
  <c r="S89" i="1"/>
  <c r="S85" i="1"/>
  <c r="AA7" i="1"/>
  <c r="AA10" i="1"/>
  <c r="AA11" i="1"/>
  <c r="AA13" i="1"/>
  <c r="AA15" i="1"/>
  <c r="AA18" i="1"/>
  <c r="AA19" i="1"/>
  <c r="AA20" i="1"/>
  <c r="AA21" i="1"/>
  <c r="AA31" i="1"/>
  <c r="AA32" i="1"/>
  <c r="AA35" i="1"/>
  <c r="AA39" i="1"/>
  <c r="AA41" i="1"/>
  <c r="AA43" i="1"/>
  <c r="AA45" i="1"/>
  <c r="AA48" i="1"/>
  <c r="AA50" i="1"/>
  <c r="AA54" i="1"/>
  <c r="AA56" i="1"/>
  <c r="AA57" i="1"/>
  <c r="AA58" i="1"/>
  <c r="AA59" i="1"/>
  <c r="AA60" i="1"/>
  <c r="AA61" i="1"/>
  <c r="AA62" i="1"/>
  <c r="AA67" i="1"/>
  <c r="AA69" i="1"/>
  <c r="AA71" i="1"/>
  <c r="AA72" i="1"/>
  <c r="AA76" i="1"/>
  <c r="AA77" i="1"/>
  <c r="AA85" i="1"/>
  <c r="AA87" i="1"/>
  <c r="AA88" i="1"/>
  <c r="AA89" i="1"/>
  <c r="AA91" i="1"/>
  <c r="AA92" i="1"/>
  <c r="AA93" i="1"/>
  <c r="AA99" i="1"/>
  <c r="AA100" i="1"/>
  <c r="AA101" i="1"/>
  <c r="AA102" i="1"/>
  <c r="AA6" i="1"/>
  <c r="L7" i="1"/>
  <c r="O7" i="1" s="1"/>
  <c r="L8" i="1"/>
  <c r="O8" i="1" s="1"/>
  <c r="P8" i="1" s="1"/>
  <c r="AA8" i="1" s="1"/>
  <c r="L9" i="1"/>
  <c r="O9" i="1" s="1"/>
  <c r="P9" i="1" s="1"/>
  <c r="AA9" i="1" s="1"/>
  <c r="L10" i="1"/>
  <c r="O10" i="1" s="1"/>
  <c r="L11" i="1"/>
  <c r="O11" i="1" s="1"/>
  <c r="L12" i="1"/>
  <c r="O12" i="1" s="1"/>
  <c r="P12" i="1" s="1"/>
  <c r="AA12" i="1" s="1"/>
  <c r="L13" i="1"/>
  <c r="O13" i="1" s="1"/>
  <c r="L14" i="1"/>
  <c r="O14" i="1" s="1"/>
  <c r="AA14" i="1" s="1"/>
  <c r="L15" i="1"/>
  <c r="O15" i="1" s="1"/>
  <c r="L16" i="1"/>
  <c r="O16" i="1" s="1"/>
  <c r="P16" i="1" s="1"/>
  <c r="AA16" i="1" s="1"/>
  <c r="L17" i="1"/>
  <c r="O17" i="1" s="1"/>
  <c r="P17" i="1" s="1"/>
  <c r="AA17" i="1" s="1"/>
  <c r="L18" i="1"/>
  <c r="O18" i="1" s="1"/>
  <c r="L19" i="1"/>
  <c r="O19" i="1" s="1"/>
  <c r="L20" i="1"/>
  <c r="O20" i="1" s="1"/>
  <c r="L21" i="1"/>
  <c r="O21" i="1" s="1"/>
  <c r="L22" i="1"/>
  <c r="O22" i="1" s="1"/>
  <c r="P22" i="1" s="1"/>
  <c r="AA22" i="1" s="1"/>
  <c r="L23" i="1"/>
  <c r="O23" i="1" s="1"/>
  <c r="P23" i="1" s="1"/>
  <c r="AA23" i="1" s="1"/>
  <c r="L24" i="1"/>
  <c r="O24" i="1" s="1"/>
  <c r="AA24" i="1" s="1"/>
  <c r="L25" i="1"/>
  <c r="O25" i="1" s="1"/>
  <c r="P25" i="1" s="1"/>
  <c r="AA25" i="1" s="1"/>
  <c r="L26" i="1"/>
  <c r="O26" i="1" s="1"/>
  <c r="P26" i="1" s="1"/>
  <c r="AA26" i="1" s="1"/>
  <c r="L27" i="1"/>
  <c r="O27" i="1" s="1"/>
  <c r="P27" i="1" s="1"/>
  <c r="AA27" i="1" s="1"/>
  <c r="L28" i="1"/>
  <c r="O28" i="1" s="1"/>
  <c r="AA28" i="1" s="1"/>
  <c r="L29" i="1"/>
  <c r="O29" i="1" s="1"/>
  <c r="P29" i="1" s="1"/>
  <c r="AA29" i="1" s="1"/>
  <c r="L30" i="1"/>
  <c r="O30" i="1" s="1"/>
  <c r="AA30" i="1" s="1"/>
  <c r="L31" i="1"/>
  <c r="O31" i="1" s="1"/>
  <c r="L32" i="1"/>
  <c r="O32" i="1" s="1"/>
  <c r="L33" i="1"/>
  <c r="O33" i="1" s="1"/>
  <c r="P33" i="1" s="1"/>
  <c r="AA33" i="1" s="1"/>
  <c r="L34" i="1"/>
  <c r="O34" i="1" s="1"/>
  <c r="P34" i="1" s="1"/>
  <c r="AA34" i="1" s="1"/>
  <c r="L35" i="1"/>
  <c r="O35" i="1" s="1"/>
  <c r="L36" i="1"/>
  <c r="O36" i="1" s="1"/>
  <c r="AA36" i="1" s="1"/>
  <c r="L37" i="1"/>
  <c r="O37" i="1" s="1"/>
  <c r="P37" i="1" s="1"/>
  <c r="AA37" i="1" s="1"/>
  <c r="L38" i="1"/>
  <c r="O38" i="1" s="1"/>
  <c r="P38" i="1" s="1"/>
  <c r="AA38" i="1" s="1"/>
  <c r="L39" i="1"/>
  <c r="O39" i="1" s="1"/>
  <c r="L40" i="1"/>
  <c r="O40" i="1" s="1"/>
  <c r="P40" i="1" s="1"/>
  <c r="AA40" i="1" s="1"/>
  <c r="L41" i="1"/>
  <c r="O41" i="1" s="1"/>
  <c r="L42" i="1"/>
  <c r="O42" i="1" s="1"/>
  <c r="P42" i="1" s="1"/>
  <c r="AA42" i="1" s="1"/>
  <c r="L43" i="1"/>
  <c r="O43" i="1" s="1"/>
  <c r="L44" i="1"/>
  <c r="O44" i="1" s="1"/>
  <c r="P44" i="1" s="1"/>
  <c r="AA44" i="1" s="1"/>
  <c r="L45" i="1"/>
  <c r="O45" i="1" s="1"/>
  <c r="L46" i="1"/>
  <c r="O46" i="1" s="1"/>
  <c r="P46" i="1" s="1"/>
  <c r="AA46" i="1" s="1"/>
  <c r="L47" i="1"/>
  <c r="O47" i="1" s="1"/>
  <c r="P47" i="1" s="1"/>
  <c r="AA47" i="1" s="1"/>
  <c r="L48" i="1"/>
  <c r="O48" i="1" s="1"/>
  <c r="L49" i="1"/>
  <c r="O49" i="1" s="1"/>
  <c r="P49" i="1" s="1"/>
  <c r="AA49" i="1" s="1"/>
  <c r="L50" i="1"/>
  <c r="O50" i="1" s="1"/>
  <c r="L51" i="1"/>
  <c r="O51" i="1" s="1"/>
  <c r="P51" i="1" s="1"/>
  <c r="AA51" i="1" s="1"/>
  <c r="L52" i="1"/>
  <c r="O52" i="1" s="1"/>
  <c r="P52" i="1" s="1"/>
  <c r="AA52" i="1" s="1"/>
  <c r="L53" i="1"/>
  <c r="O53" i="1" s="1"/>
  <c r="P53" i="1" s="1"/>
  <c r="AA53" i="1" s="1"/>
  <c r="L54" i="1"/>
  <c r="O54" i="1" s="1"/>
  <c r="L55" i="1"/>
  <c r="O55" i="1" s="1"/>
  <c r="P55" i="1" s="1"/>
  <c r="AA55" i="1" s="1"/>
  <c r="L56" i="1"/>
  <c r="O56" i="1" s="1"/>
  <c r="L57" i="1"/>
  <c r="O57" i="1" s="1"/>
  <c r="L58" i="1"/>
  <c r="O58" i="1" s="1"/>
  <c r="L59" i="1"/>
  <c r="O59" i="1" s="1"/>
  <c r="L60" i="1"/>
  <c r="O60" i="1" s="1"/>
  <c r="L61" i="1"/>
  <c r="O61" i="1" s="1"/>
  <c r="L62" i="1"/>
  <c r="O62" i="1" s="1"/>
  <c r="L63" i="1"/>
  <c r="O63" i="1" s="1"/>
  <c r="P63" i="1" s="1"/>
  <c r="AA63" i="1" s="1"/>
  <c r="L64" i="1"/>
  <c r="O64" i="1" s="1"/>
  <c r="P64" i="1" s="1"/>
  <c r="AA64" i="1" s="1"/>
  <c r="L65" i="1"/>
  <c r="O65" i="1" s="1"/>
  <c r="P65" i="1" s="1"/>
  <c r="AA65" i="1" s="1"/>
  <c r="L66" i="1"/>
  <c r="O66" i="1" s="1"/>
  <c r="P66" i="1" s="1"/>
  <c r="AA66" i="1" s="1"/>
  <c r="L67" i="1"/>
  <c r="O67" i="1" s="1"/>
  <c r="L68" i="1"/>
  <c r="O68" i="1" s="1"/>
  <c r="P68" i="1" s="1"/>
  <c r="AA68" i="1" s="1"/>
  <c r="L69" i="1"/>
  <c r="O69" i="1" s="1"/>
  <c r="L70" i="1"/>
  <c r="O70" i="1" s="1"/>
  <c r="P70" i="1" s="1"/>
  <c r="AA70" i="1" s="1"/>
  <c r="L71" i="1"/>
  <c r="O71" i="1" s="1"/>
  <c r="L72" i="1"/>
  <c r="O72" i="1" s="1"/>
  <c r="L73" i="1"/>
  <c r="O73" i="1" s="1"/>
  <c r="L74" i="1"/>
  <c r="O74" i="1" s="1"/>
  <c r="P74" i="1" s="1"/>
  <c r="AA74" i="1" s="1"/>
  <c r="L75" i="1"/>
  <c r="O75" i="1" s="1"/>
  <c r="L76" i="1"/>
  <c r="O76" i="1" s="1"/>
  <c r="L77" i="1"/>
  <c r="O77" i="1" s="1"/>
  <c r="L78" i="1"/>
  <c r="O78" i="1" s="1"/>
  <c r="P78" i="1" s="1"/>
  <c r="AA78" i="1" s="1"/>
  <c r="L79" i="1"/>
  <c r="O79" i="1" s="1"/>
  <c r="P79" i="1" s="1"/>
  <c r="AA79" i="1" s="1"/>
  <c r="L80" i="1"/>
  <c r="O80" i="1" s="1"/>
  <c r="AA80" i="1" s="1"/>
  <c r="L81" i="1"/>
  <c r="O81" i="1" s="1"/>
  <c r="L82" i="1"/>
  <c r="O82" i="1" s="1"/>
  <c r="L83" i="1"/>
  <c r="O83" i="1" s="1"/>
  <c r="L86" i="1"/>
  <c r="O86" i="1" s="1"/>
  <c r="AA86" i="1" s="1"/>
  <c r="L93" i="1"/>
  <c r="O93" i="1" s="1"/>
  <c r="L95" i="1"/>
  <c r="O95" i="1" s="1"/>
  <c r="P95" i="1" s="1"/>
  <c r="AA95" i="1" s="1"/>
  <c r="L96" i="1"/>
  <c r="O96" i="1" s="1"/>
  <c r="P96" i="1" s="1"/>
  <c r="AA96" i="1" s="1"/>
  <c r="L97" i="1"/>
  <c r="O97" i="1" s="1"/>
  <c r="P97" i="1" s="1"/>
  <c r="AA97" i="1" s="1"/>
  <c r="L98" i="1"/>
  <c r="O98" i="1" s="1"/>
  <c r="P98" i="1" s="1"/>
  <c r="AA98" i="1" s="1"/>
  <c r="L99" i="1"/>
  <c r="O99" i="1" s="1"/>
  <c r="L100" i="1"/>
  <c r="O100" i="1" s="1"/>
  <c r="L101" i="1"/>
  <c r="O101" i="1" s="1"/>
  <c r="L102" i="1"/>
  <c r="O102" i="1" s="1"/>
  <c r="L6" i="1"/>
  <c r="O6" i="1" s="1"/>
  <c r="K102" i="1"/>
  <c r="K101" i="1"/>
  <c r="K100" i="1"/>
  <c r="K99" i="1"/>
  <c r="K98" i="1"/>
  <c r="K97" i="1"/>
  <c r="K96" i="1"/>
  <c r="K95" i="1"/>
  <c r="K93" i="1"/>
  <c r="K86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J5" i="1"/>
  <c r="F5" i="1"/>
  <c r="E5" i="1"/>
  <c r="P83" i="1" l="1"/>
  <c r="AA83" i="1" s="1"/>
  <c r="P73" i="1"/>
  <c r="AA73" i="1" s="1"/>
  <c r="P81" i="1"/>
  <c r="AA81" i="1" s="1"/>
  <c r="P82" i="1"/>
  <c r="AA82" i="1" s="1"/>
  <c r="P75" i="1"/>
  <c r="AA75" i="1" s="1"/>
  <c r="AA94" i="1"/>
  <c r="AA90" i="1"/>
  <c r="AA84" i="1"/>
  <c r="S6" i="1"/>
  <c r="T6" i="1"/>
  <c r="T101" i="1"/>
  <c r="S101" i="1"/>
  <c r="S99" i="1"/>
  <c r="T99" i="1"/>
  <c r="T97" i="1"/>
  <c r="S97" i="1"/>
  <c r="S95" i="1"/>
  <c r="T95" i="1"/>
  <c r="T86" i="1"/>
  <c r="S86" i="1"/>
  <c r="T82" i="1"/>
  <c r="S82" i="1"/>
  <c r="T80" i="1"/>
  <c r="S80" i="1"/>
  <c r="T78" i="1"/>
  <c r="S78" i="1"/>
  <c r="T76" i="1"/>
  <c r="S76" i="1"/>
  <c r="T74" i="1"/>
  <c r="S74" i="1"/>
  <c r="T72" i="1"/>
  <c r="S72" i="1"/>
  <c r="T70" i="1"/>
  <c r="S70" i="1"/>
  <c r="T68" i="1"/>
  <c r="S68" i="1"/>
  <c r="T66" i="1"/>
  <c r="S66" i="1"/>
  <c r="T64" i="1"/>
  <c r="S64" i="1"/>
  <c r="T62" i="1"/>
  <c r="S62" i="1"/>
  <c r="T60" i="1"/>
  <c r="S60" i="1"/>
  <c r="T58" i="1"/>
  <c r="S58" i="1"/>
  <c r="T56" i="1"/>
  <c r="S56" i="1"/>
  <c r="T54" i="1"/>
  <c r="S54" i="1"/>
  <c r="T52" i="1"/>
  <c r="S52" i="1"/>
  <c r="T50" i="1"/>
  <c r="S50" i="1"/>
  <c r="T48" i="1"/>
  <c r="S48" i="1"/>
  <c r="T46" i="1"/>
  <c r="S46" i="1"/>
  <c r="T44" i="1"/>
  <c r="S44" i="1"/>
  <c r="T42" i="1"/>
  <c r="S42" i="1"/>
  <c r="T40" i="1"/>
  <c r="S40" i="1"/>
  <c r="T38" i="1"/>
  <c r="S38" i="1"/>
  <c r="T36" i="1"/>
  <c r="S36" i="1"/>
  <c r="T34" i="1"/>
  <c r="S34" i="1"/>
  <c r="T32" i="1"/>
  <c r="S32" i="1"/>
  <c r="T30" i="1"/>
  <c r="S30" i="1"/>
  <c r="T28" i="1"/>
  <c r="S28" i="1"/>
  <c r="T26" i="1"/>
  <c r="S26" i="1"/>
  <c r="T24" i="1"/>
  <c r="S24" i="1"/>
  <c r="T22" i="1"/>
  <c r="S22" i="1"/>
  <c r="T20" i="1"/>
  <c r="S20" i="1"/>
  <c r="T18" i="1"/>
  <c r="S18" i="1"/>
  <c r="T16" i="1"/>
  <c r="S16" i="1"/>
  <c r="T14" i="1"/>
  <c r="S14" i="1"/>
  <c r="T12" i="1"/>
  <c r="S12" i="1"/>
  <c r="T10" i="1"/>
  <c r="S10" i="1"/>
  <c r="T8" i="1"/>
  <c r="S8" i="1"/>
  <c r="T102" i="1"/>
  <c r="S102" i="1"/>
  <c r="T100" i="1"/>
  <c r="S100" i="1"/>
  <c r="T98" i="1"/>
  <c r="S98" i="1"/>
  <c r="T96" i="1"/>
  <c r="S96" i="1"/>
  <c r="T93" i="1"/>
  <c r="S93" i="1"/>
  <c r="S83" i="1"/>
  <c r="T83" i="1"/>
  <c r="T81" i="1"/>
  <c r="S79" i="1"/>
  <c r="T79" i="1"/>
  <c r="T77" i="1"/>
  <c r="S77" i="1"/>
  <c r="T75" i="1"/>
  <c r="T73" i="1"/>
  <c r="S73" i="1"/>
  <c r="S71" i="1"/>
  <c r="T71" i="1"/>
  <c r="T69" i="1"/>
  <c r="S69" i="1"/>
  <c r="S67" i="1"/>
  <c r="T67" i="1"/>
  <c r="T65" i="1"/>
  <c r="S65" i="1"/>
  <c r="S63" i="1"/>
  <c r="T63" i="1"/>
  <c r="T61" i="1"/>
  <c r="S61" i="1"/>
  <c r="S59" i="1"/>
  <c r="T59" i="1"/>
  <c r="T57" i="1"/>
  <c r="S57" i="1"/>
  <c r="S55" i="1"/>
  <c r="T55" i="1"/>
  <c r="T53" i="1"/>
  <c r="S53" i="1"/>
  <c r="S51" i="1"/>
  <c r="T51" i="1"/>
  <c r="T49" i="1"/>
  <c r="S49" i="1"/>
  <c r="S47" i="1"/>
  <c r="T47" i="1"/>
  <c r="T45" i="1"/>
  <c r="S45" i="1"/>
  <c r="S43" i="1"/>
  <c r="T43" i="1"/>
  <c r="T41" i="1"/>
  <c r="S41" i="1"/>
  <c r="S39" i="1"/>
  <c r="T39" i="1"/>
  <c r="T37" i="1"/>
  <c r="S37" i="1"/>
  <c r="S35" i="1"/>
  <c r="T35" i="1"/>
  <c r="T33" i="1"/>
  <c r="S33" i="1"/>
  <c r="S31" i="1"/>
  <c r="T31" i="1"/>
  <c r="T29" i="1"/>
  <c r="S29" i="1"/>
  <c r="S27" i="1"/>
  <c r="T27" i="1"/>
  <c r="T25" i="1"/>
  <c r="S25" i="1"/>
  <c r="S23" i="1"/>
  <c r="T23" i="1"/>
  <c r="T21" i="1"/>
  <c r="S21" i="1"/>
  <c r="S19" i="1"/>
  <c r="T19" i="1"/>
  <c r="T17" i="1"/>
  <c r="S17" i="1"/>
  <c r="S15" i="1"/>
  <c r="T15" i="1"/>
  <c r="T13" i="1"/>
  <c r="S13" i="1"/>
  <c r="S11" i="1"/>
  <c r="T11" i="1"/>
  <c r="T9" i="1"/>
  <c r="S9" i="1"/>
  <c r="T7" i="1"/>
  <c r="S7" i="1"/>
  <c r="K5" i="1"/>
  <c r="O5" i="1"/>
  <c r="L5" i="1"/>
  <c r="S81" i="1" l="1"/>
  <c r="S75" i="1"/>
  <c r="AA5" i="1"/>
  <c r="P5" i="1"/>
</calcChain>
</file>

<file path=xl/sharedStrings.xml><?xml version="1.0" encoding="utf-8"?>
<sst xmlns="http://schemas.openxmlformats.org/spreadsheetml/2006/main" count="287" uniqueCount="143">
  <si>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</si>
  <si>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</si>
  <si>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</si>
  <si>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</si>
  <si>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</si>
  <si>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</si>
  <si>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</si>
  <si>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</si>
  <si>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</si>
  <si>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</si>
  <si>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</si>
  <si>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</si>
  <si>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</si>
  <si>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</si>
  <si>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</si>
  <si>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</si>
  <si>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</si>
  <si>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</si>
  <si>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</si>
  <si>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</si>
  <si>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</si>
  <si>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</si>
  <si>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</si>
  <si>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18,05,(2)</t>
  </si>
  <si>
    <t>21,05,</t>
  </si>
  <si>
    <t>14,05,</t>
  </si>
  <si>
    <t>06,05,</t>
  </si>
  <si>
    <t>29,04,</t>
  </si>
  <si>
    <t>23,04,</t>
  </si>
  <si>
    <t>16,04,</t>
  </si>
  <si>
    <t>3129 СЫТНЫЕ Папа может сар б/о мгс 1*3   ОСТАНКИНО</t>
  </si>
  <si>
    <t>кг</t>
  </si>
  <si>
    <t>3215 ВЕТЧ.МЯСНАЯ Папа может п/о 0.4кг 8шт.    ОСТАНКИНО</t>
  </si>
  <si>
    <t>шт</t>
  </si>
  <si>
    <t>дифицит на 04,05</t>
  </si>
  <si>
    <t>3287 САЛЯМИ ИТАЛЬЯНСКАЯ с/к в/у ОСТАНКИНО</t>
  </si>
  <si>
    <t>3297 СЫТНЫЕ Папа может сар б/о мгс 1*3_СНГ  Останкино</t>
  </si>
  <si>
    <t>3678 СОЧНЫЕ сос п/о мгс 2*2     ОСТАНКИНО</t>
  </si>
  <si>
    <t>3717 СОЧНЫЕ сос п/о мгс 1*6 ОСТАНКИНО</t>
  </si>
  <si>
    <t>3812 СОЧНЫЕ сос п/о мгс 2*2  Останкино</t>
  </si>
  <si>
    <t>4063 МЯСНАЯ Папа может вар п/о_Л   ОСТАНКИНО</t>
  </si>
  <si>
    <t>дефицит на 27,04 и 04,05</t>
  </si>
  <si>
    <t>4117 ЭКСТРА Папа может с/к в/у_Л   ОСТАНКИНО</t>
  </si>
  <si>
    <t>4574 Мясная со шпиком Папа может вар п/о ОСТАНКИНО</t>
  </si>
  <si>
    <t>вывод (14,05,24 - ротация) / необходимо увеличить продажи</t>
  </si>
  <si>
    <t>не в матрице</t>
  </si>
  <si>
    <t>4813 ФИЛЕЙНАЯ Папа может вар п/о_Л   ОСТАНКИНО</t>
  </si>
  <si>
    <t>дефицит на 27,04</t>
  </si>
  <si>
    <t>4993 САЛЯМИ ИТАЛЬЯНСКАЯ с/к в/у 1/250*8_120c ОСТАНКИНО</t>
  </si>
  <si>
    <t>5015 БУРГУНДИЯ с/к в/у 1/250 ОСТАНКИНО</t>
  </si>
  <si>
    <t>5206 Ладожская с/к в/у ОСТАНКИНО</t>
  </si>
  <si>
    <t>5336 ОСОБАЯ вар п/о  ОСТАНКИНО</t>
  </si>
  <si>
    <t>вывод (14,05,24 - ротация)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</si>
  <si>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</si>
  <si>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</si>
  <si>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</si>
  <si>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</si>
  <si>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</si>
  <si>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</si>
  <si>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</si>
  <si>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</si>
  <si>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</si>
  <si>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</si>
  <si>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</si>
  <si>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новинка</t>
  </si>
  <si>
    <t>5965 С ИНДЕЙКОЙ Папа может сар б/о мгс 1*3  ОСТАНКИНО</t>
  </si>
  <si>
    <t>5981 МОЛОЧНЫЕ ТРАДИЦ. сос п/о мгс 1*6_45с   ОСТАНКИНО</t>
  </si>
  <si>
    <t>5992 ВРЕМЯ ОКРОШКИ Папа может вар п/о 0.4кг   ОСТАНКИНО</t>
  </si>
  <si>
    <t>новинка / дефицит на 27,04</t>
  </si>
  <si>
    <t>5993 ВРЕМЯ ОКРОШКИ Папа может вар п/о   ОСТАНКИНО</t>
  </si>
  <si>
    <t>5997 ОСОБАЯ Коровино вар п/о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</si>
  <si>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</si>
  <si>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</si>
  <si>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</si>
  <si>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</si>
  <si>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</si>
  <si>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</si>
  <si>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</si>
  <si>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</si>
  <si>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</si>
  <si>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</si>
  <si>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</si>
  <si>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6381 СЕРВЕЛАТ ФИНСКИЙ ПМ в/к в/у 0.35кг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</si>
  <si>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</si>
  <si>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</si>
  <si>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</si>
  <si>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</si>
  <si>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</si>
  <si>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</si>
  <si>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</si>
  <si>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</si>
  <si>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6566 СЕРВЕЛАТ С БЕЛ.ГРИБАМИ в/к в/у 0,31кг  Останкино</t>
  </si>
  <si>
    <t>6582 СВИНИНА ДЕЛИКАТ. к/в с/н в/у 1/350_45с  ОСТАНКИНО</t>
  </si>
  <si>
    <t>6586 МРАМОРНАЯ И БАЛЫКОВАЯ в/к с/н мгс 1/90  Останкино</t>
  </si>
  <si>
    <t>6592 ДОКТОРСКАЯ СН вар п/о  ОСТАНКИНО</t>
  </si>
  <si>
    <t>не в матрице (на замену)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</si>
  <si>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</si>
  <si>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</si>
  <si>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</si>
  <si>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</si>
  <si>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</si>
  <si>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</si>
  <si>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6685 СЕРВЕЛАТ КОПЧЕНЫЙ НА БУКЕ в/к в/у 0,35кг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</si>
  <si>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</si>
  <si>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</si>
  <si>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</si>
  <si>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</si>
  <si>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</si>
  <si>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</si>
  <si>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</si>
  <si>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</si>
  <si>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</si>
  <si>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</si>
  <si>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</si>
  <si>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6769 СЕМЕЙНАЯ вар п/о  Останкино</t>
  </si>
  <si>
    <t>6773 САЛЯМИ Папа может п/к в/у 0,28кг 8шт  Останкино</t>
  </si>
  <si>
    <t>вместо 6669 (ротация завода)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</si>
  <si>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</si>
  <si>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</si>
  <si>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</si>
  <si>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</si>
  <si>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</si>
  <si>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</si>
  <si>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</si>
  <si>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</si>
  <si>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</si>
  <si>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</si>
  <si>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</si>
  <si>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</si>
  <si>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 в/у 0.66кг 8шт.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</si>
  <si>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</si>
  <si>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</si>
  <si>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</si>
  <si>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ротация</t>
  </si>
  <si>
    <t>6827 НЕЖНЫЙ пашт п/о 1/150 12шт  Останкино</t>
  </si>
  <si>
    <t>6828 ПЕЧЕНОЧНЫЙ пашт п/о 1/150 12шт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</si>
  <si>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</si>
  <si>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</si>
  <si>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</si>
  <si>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ВЫВЕДЕНА!!!6348 ФИЛЕЙНАЯ Папа может вар п/о 0,4кг 8шт.  ОСТАНКИНО</t>
  </si>
  <si>
    <t>дубль</t>
  </si>
  <si>
    <t>не в матрице (не заказывали!!!)</t>
  </si>
  <si>
    <t>новинка /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</si>
</sst>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0" borderId="1" xfId="1" applyNumberFormat="1" applyFill="1"/>
    <xf numFmtId="164" fontId="4" fillId="0" borderId="1" xfId="1" applyNumberFormat="1" applyFon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4" fillId="4" borderId="1" xfId="1" applyNumberFormat="1" applyFont="1" applyFill="1"/>
    <xf numFmtId="164" fontId="6" fillId="5" borderId="1" xfId="1" applyNumberFormat="1" applyFont="1" applyFill="1"/>
    <xf numFmtId="164" fontId="1" fillId="5" borderId="2" xfId="1" applyNumberFormat="1" applyFill="1" applyBorder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8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28" sqref="R28"/>
    </sheetView>
  </sheetViews>
  <sheetFormatPr defaultRowHeight="15" x14ac:dyDescent="0.25"/>
  <cols>
    <col min="1" max="1" width="60" customWidth="1"/>
    <col min="2" max="2" width="3.85546875" customWidth="1"/>
    <col min="3" max="6" width="6.85546875" customWidth="1"/>
    <col min="7" max="7" width="5.5703125" style="8" customWidth="1"/>
    <col min="8" max="8" width="5.5703125" customWidth="1"/>
    <col min="9" max="9" width="0.7109375" customWidth="1"/>
    <col min="10" max="17" width="6.42578125" customWidth="1"/>
    <col min="18" max="18" width="21.7109375" customWidth="1"/>
    <col min="19" max="20" width="5.140625" customWidth="1"/>
    <col min="21" max="25" width="6.140625" customWidth="1"/>
    <col min="26" max="26" width="48.140625" customWidth="1"/>
    <col min="27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SUM(E6:E486)</f>
        <v>22232.464000000004</v>
      </c>
      <c r="F5" s="4">
        <f>SUM(F6:F486)</f>
        <v>17793.767000000003</v>
      </c>
      <c r="G5" s="6"/>
      <c r="H5" s="1"/>
      <c r="I5" s="1"/>
      <c r="J5" s="4">
        <f t="shared" ref="J5:Q5" si="0">SUM(J6:J486)</f>
        <v>22992.117000000002</v>
      </c>
      <c r="K5" s="4">
        <f t="shared" si="0"/>
        <v>-759.65300000000002</v>
      </c>
      <c r="L5" s="4">
        <f t="shared" si="0"/>
        <v>16136.014000000005</v>
      </c>
      <c r="M5" s="4">
        <f t="shared" si="0"/>
        <v>6096.45</v>
      </c>
      <c r="N5" s="4">
        <f t="shared" si="0"/>
        <v>10260</v>
      </c>
      <c r="O5" s="4">
        <f t="shared" si="0"/>
        <v>3227.2028</v>
      </c>
      <c r="P5" s="4">
        <f t="shared" si="0"/>
        <v>13690.182199999997</v>
      </c>
      <c r="Q5" s="4">
        <f t="shared" si="0"/>
        <v>0</v>
      </c>
      <c r="R5" s="1"/>
      <c r="S5" s="1"/>
      <c r="T5" s="1"/>
      <c r="U5" s="4">
        <f>SUM(U6:U486)</f>
        <v>2923.7579999999994</v>
      </c>
      <c r="V5" s="4">
        <f>SUM(V6:V486)</f>
        <v>3268.6528000000003</v>
      </c>
      <c r="W5" s="4">
        <f>SUM(W6:W486)</f>
        <v>2783.5937999999992</v>
      </c>
      <c r="X5" s="4">
        <f>SUM(X6:X486)</f>
        <v>3294.737599999999</v>
      </c>
      <c r="Y5" s="4">
        <f>SUM(Y6:Y486)</f>
        <v>2445.1600000000008</v>
      </c>
      <c r="Z5" s="1"/>
      <c r="AA5" s="4">
        <f>SUM(AA6:AA486)</f>
        <v>7477.8742000000002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5" t="s">
        <v>30</v>
      </c>
      <c r="B6" s="15" t="s">
        <v>31</v>
      </c>
      <c r="C6" s="15"/>
      <c r="D6" s="15">
        <v>3.0539999999999998</v>
      </c>
      <c r="E6" s="19">
        <v>2.024</v>
      </c>
      <c r="F6" s="15"/>
      <c r="G6" s="16">
        <v>0</v>
      </c>
      <c r="H6" s="15" t="e">
        <v>#N/A</v>
      </c>
      <c r="I6" s="15"/>
      <c r="J6" s="15">
        <v>3</v>
      </c>
      <c r="K6" s="15">
        <f t="shared" ref="K6:K36" si="1">E6-J6</f>
        <v>-0.97599999999999998</v>
      </c>
      <c r="L6" s="15">
        <f>E6-M6</f>
        <v>2.024</v>
      </c>
      <c r="M6" s="15"/>
      <c r="N6" s="15"/>
      <c r="O6" s="15">
        <f t="shared" ref="O6:O37" si="2">L6/5</f>
        <v>0.40479999999999999</v>
      </c>
      <c r="P6" s="17"/>
      <c r="Q6" s="17"/>
      <c r="R6" s="15"/>
      <c r="S6" s="15">
        <f>(F6+N6+P6)/O6</f>
        <v>0</v>
      </c>
      <c r="T6" s="15">
        <f>(F6+N6)/O6</f>
        <v>0</v>
      </c>
      <c r="U6" s="15"/>
      <c r="V6" s="15"/>
      <c r="W6" s="15"/>
      <c r="X6" s="15"/>
      <c r="Y6" s="15"/>
      <c r="Z6" s="18" t="s">
        <v>140</v>
      </c>
      <c r="AA6" s="15">
        <f t="shared" ref="AA6:AA37" si="3"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32</v>
      </c>
      <c r="B7" s="1" t="s">
        <v>33</v>
      </c>
      <c r="C7" s="1">
        <v>1</v>
      </c>
      <c r="D7" s="1">
        <v>56</v>
      </c>
      <c r="E7" s="1"/>
      <c r="F7" s="1">
        <v>56</v>
      </c>
      <c r="G7" s="6">
        <v>0.4</v>
      </c>
      <c r="H7" s="1">
        <v>60</v>
      </c>
      <c r="I7" s="1"/>
      <c r="J7" s="1"/>
      <c r="K7" s="1">
        <f t="shared" si="1"/>
        <v>0</v>
      </c>
      <c r="L7" s="1">
        <f t="shared" ref="L7:L66" si="4">E7-M7</f>
        <v>0</v>
      </c>
      <c r="M7" s="1"/>
      <c r="N7" s="1">
        <v>70</v>
      </c>
      <c r="O7" s="1">
        <f t="shared" si="2"/>
        <v>0</v>
      </c>
      <c r="P7" s="20">
        <v>130</v>
      </c>
      <c r="Q7" s="5"/>
      <c r="R7" s="1"/>
      <c r="S7" s="1" t="e">
        <f t="shared" ref="S7:S70" si="5">(F7+N7+P7)/O7</f>
        <v>#DIV/0!</v>
      </c>
      <c r="T7" s="1" t="e">
        <f>(F7+N7)/O7</f>
        <v>#DIV/0!</v>
      </c>
      <c r="U7" s="1">
        <v>22.6</v>
      </c>
      <c r="V7" s="1">
        <v>57.6</v>
      </c>
      <c r="W7" s="1">
        <v>62.8</v>
      </c>
      <c r="X7" s="1">
        <v>60.4</v>
      </c>
      <c r="Y7" s="1">
        <v>31</v>
      </c>
      <c r="Z7" s="1" t="s">
        <v>34</v>
      </c>
      <c r="AA7" s="1">
        <f t="shared" si="3"/>
        <v>52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35</v>
      </c>
      <c r="B8" s="1" t="s">
        <v>31</v>
      </c>
      <c r="C8" s="1">
        <v>20</v>
      </c>
      <c r="D8" s="1">
        <v>59.8</v>
      </c>
      <c r="E8" s="1">
        <v>40.024000000000001</v>
      </c>
      <c r="F8" s="1">
        <v>30.687999999999999</v>
      </c>
      <c r="G8" s="6">
        <v>1</v>
      </c>
      <c r="H8" s="1">
        <v>120</v>
      </c>
      <c r="I8" s="1"/>
      <c r="J8" s="1">
        <v>42.2</v>
      </c>
      <c r="K8" s="1">
        <f t="shared" si="1"/>
        <v>-2.1760000000000019</v>
      </c>
      <c r="L8" s="1">
        <f t="shared" si="4"/>
        <v>40.024000000000001</v>
      </c>
      <c r="M8" s="1"/>
      <c r="N8" s="1"/>
      <c r="O8" s="1">
        <f t="shared" si="2"/>
        <v>8.0047999999999995</v>
      </c>
      <c r="P8" s="5">
        <f t="shared" ref="P8:P9" si="6">13*O8-N8-F8</f>
        <v>73.374399999999994</v>
      </c>
      <c r="Q8" s="5"/>
      <c r="R8" s="1"/>
      <c r="S8" s="1">
        <f t="shared" si="5"/>
        <v>13</v>
      </c>
      <c r="T8" s="1">
        <f t="shared" ref="T8:T71" si="7">(F8+N8)/O8</f>
        <v>3.833699780131921</v>
      </c>
      <c r="U8" s="1">
        <v>3.8538000000000001</v>
      </c>
      <c r="V8" s="1">
        <v>11.5328</v>
      </c>
      <c r="W8" s="1">
        <v>5.2165999999999997</v>
      </c>
      <c r="X8" s="1">
        <v>4.7582000000000004</v>
      </c>
      <c r="Y8" s="1">
        <v>7.1721999999999992</v>
      </c>
      <c r="Z8" s="1"/>
      <c r="AA8" s="1">
        <f t="shared" si="3"/>
        <v>73.374399999999994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36</v>
      </c>
      <c r="B9" s="1" t="s">
        <v>31</v>
      </c>
      <c r="C9" s="1">
        <v>384.07</v>
      </c>
      <c r="D9" s="1">
        <v>224.27699999999999</v>
      </c>
      <c r="E9" s="19">
        <f>301.8+E6</f>
        <v>303.82400000000001</v>
      </c>
      <c r="F9" s="1">
        <v>241.934</v>
      </c>
      <c r="G9" s="6">
        <v>1</v>
      </c>
      <c r="H9" s="1">
        <v>45</v>
      </c>
      <c r="I9" s="1"/>
      <c r="J9" s="1">
        <v>300</v>
      </c>
      <c r="K9" s="1">
        <f t="shared" si="1"/>
        <v>3.8240000000000123</v>
      </c>
      <c r="L9" s="1">
        <f t="shared" si="4"/>
        <v>303.82400000000001</v>
      </c>
      <c r="M9" s="1"/>
      <c r="N9" s="1">
        <v>200</v>
      </c>
      <c r="O9" s="1">
        <f t="shared" si="2"/>
        <v>60.764800000000001</v>
      </c>
      <c r="P9" s="5">
        <f t="shared" si="6"/>
        <v>348.00840000000005</v>
      </c>
      <c r="Q9" s="5"/>
      <c r="R9" s="1"/>
      <c r="S9" s="1">
        <f t="shared" si="5"/>
        <v>13</v>
      </c>
      <c r="T9" s="1">
        <f t="shared" si="7"/>
        <v>7.2728619200589808</v>
      </c>
      <c r="U9" s="1">
        <v>53.578599999999987</v>
      </c>
      <c r="V9" s="1">
        <v>59.840400000000002</v>
      </c>
      <c r="W9" s="1">
        <v>72.287199999999999</v>
      </c>
      <c r="X9" s="1">
        <v>66.745000000000005</v>
      </c>
      <c r="Y9" s="1">
        <v>74.231999999999999</v>
      </c>
      <c r="Z9" s="1"/>
      <c r="AA9" s="1">
        <f t="shared" si="3"/>
        <v>348.00840000000005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8" t="s">
        <v>37</v>
      </c>
      <c r="B10" s="15" t="s">
        <v>31</v>
      </c>
      <c r="C10" s="15"/>
      <c r="D10" s="15">
        <v>2.08</v>
      </c>
      <c r="E10" s="19">
        <v>2.08</v>
      </c>
      <c r="F10" s="15"/>
      <c r="G10" s="16">
        <v>0</v>
      </c>
      <c r="H10" s="15" t="e">
        <v>#N/A</v>
      </c>
      <c r="I10" s="15"/>
      <c r="J10" s="15">
        <v>1</v>
      </c>
      <c r="K10" s="15">
        <f t="shared" si="1"/>
        <v>1.08</v>
      </c>
      <c r="L10" s="15">
        <f t="shared" si="4"/>
        <v>2.08</v>
      </c>
      <c r="M10" s="15"/>
      <c r="N10" s="15"/>
      <c r="O10" s="15">
        <f t="shared" si="2"/>
        <v>0.41600000000000004</v>
      </c>
      <c r="P10" s="17"/>
      <c r="Q10" s="17"/>
      <c r="R10" s="15"/>
      <c r="S10" s="15">
        <f t="shared" si="5"/>
        <v>0</v>
      </c>
      <c r="T10" s="15">
        <f t="shared" si="7"/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8" t="s">
        <v>140</v>
      </c>
      <c r="AA10" s="15">
        <f t="shared" si="3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5" t="s">
        <v>38</v>
      </c>
      <c r="B11" s="15" t="s">
        <v>31</v>
      </c>
      <c r="C11" s="15"/>
      <c r="D11" s="15">
        <v>1.0880000000000001</v>
      </c>
      <c r="E11" s="19">
        <v>1.0880000000000001</v>
      </c>
      <c r="F11" s="15"/>
      <c r="G11" s="16">
        <v>0</v>
      </c>
      <c r="H11" s="15" t="e">
        <v>#N/A</v>
      </c>
      <c r="I11" s="15"/>
      <c r="J11" s="15">
        <v>1</v>
      </c>
      <c r="K11" s="15">
        <f t="shared" si="1"/>
        <v>8.8000000000000078E-2</v>
      </c>
      <c r="L11" s="15">
        <f t="shared" si="4"/>
        <v>1.0880000000000001</v>
      </c>
      <c r="M11" s="15"/>
      <c r="N11" s="15"/>
      <c r="O11" s="15">
        <f t="shared" si="2"/>
        <v>0.21760000000000002</v>
      </c>
      <c r="P11" s="17"/>
      <c r="Q11" s="17"/>
      <c r="R11" s="15"/>
      <c r="S11" s="15">
        <f t="shared" si="5"/>
        <v>0</v>
      </c>
      <c r="T11" s="15">
        <f t="shared" si="7"/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8" t="s">
        <v>140</v>
      </c>
      <c r="AA11" s="15">
        <f t="shared" si="3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39</v>
      </c>
      <c r="B12" s="1" t="s">
        <v>31</v>
      </c>
      <c r="C12" s="1">
        <v>1303.788</v>
      </c>
      <c r="D12" s="1"/>
      <c r="E12" s="19">
        <f>436.758+E10</f>
        <v>438.83799999999997</v>
      </c>
      <c r="F12" s="1">
        <v>782</v>
      </c>
      <c r="G12" s="6">
        <v>1</v>
      </c>
      <c r="H12" s="1">
        <v>45</v>
      </c>
      <c r="I12" s="1"/>
      <c r="J12" s="1">
        <v>408</v>
      </c>
      <c r="K12" s="1">
        <f t="shared" si="1"/>
        <v>30.837999999999965</v>
      </c>
      <c r="L12" s="1">
        <f t="shared" si="4"/>
        <v>438.83799999999997</v>
      </c>
      <c r="M12" s="1"/>
      <c r="N12" s="1"/>
      <c r="O12" s="1">
        <f t="shared" si="2"/>
        <v>87.767599999999987</v>
      </c>
      <c r="P12" s="5">
        <f t="shared" ref="P12" si="8">13*O12-N12-F12</f>
        <v>358.97879999999986</v>
      </c>
      <c r="Q12" s="5"/>
      <c r="R12" s="1"/>
      <c r="S12" s="1">
        <f t="shared" si="5"/>
        <v>13</v>
      </c>
      <c r="T12" s="1">
        <f t="shared" si="7"/>
        <v>8.9098938560471073</v>
      </c>
      <c r="U12" s="1">
        <v>83.889200000000002</v>
      </c>
      <c r="V12" s="1">
        <v>93.27239999999999</v>
      </c>
      <c r="W12" s="1">
        <v>143.9752</v>
      </c>
      <c r="X12" s="1">
        <v>93.849599999999995</v>
      </c>
      <c r="Y12" s="1">
        <v>112.98</v>
      </c>
      <c r="Z12" s="1"/>
      <c r="AA12" s="1">
        <f t="shared" si="3"/>
        <v>358.97879999999986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40</v>
      </c>
      <c r="B13" s="1" t="s">
        <v>31</v>
      </c>
      <c r="C13" s="1">
        <v>100.512</v>
      </c>
      <c r="D13" s="1">
        <v>1820.1289999999999</v>
      </c>
      <c r="E13" s="1">
        <v>646.68600000000004</v>
      </c>
      <c r="F13" s="1">
        <v>1205.4269999999999</v>
      </c>
      <c r="G13" s="6">
        <v>1</v>
      </c>
      <c r="H13" s="1">
        <v>60</v>
      </c>
      <c r="I13" s="1"/>
      <c r="J13" s="1">
        <v>799.89499999999998</v>
      </c>
      <c r="K13" s="1">
        <f t="shared" si="1"/>
        <v>-153.20899999999995</v>
      </c>
      <c r="L13" s="1">
        <f t="shared" si="4"/>
        <v>354.86200000000002</v>
      </c>
      <c r="M13" s="1">
        <v>291.82400000000001</v>
      </c>
      <c r="N13" s="1">
        <v>400</v>
      </c>
      <c r="O13" s="1">
        <f t="shared" si="2"/>
        <v>70.972400000000007</v>
      </c>
      <c r="P13" s="5"/>
      <c r="Q13" s="5"/>
      <c r="R13" s="1"/>
      <c r="S13" s="1">
        <f t="shared" si="5"/>
        <v>22.620441185587634</v>
      </c>
      <c r="T13" s="1">
        <f t="shared" si="7"/>
        <v>22.620441185587634</v>
      </c>
      <c r="U13" s="1">
        <v>86.869800000000012</v>
      </c>
      <c r="V13" s="1">
        <v>110.28060000000001</v>
      </c>
      <c r="W13" s="1">
        <v>96.031599999999997</v>
      </c>
      <c r="X13" s="1">
        <v>99.974400000000003</v>
      </c>
      <c r="Y13" s="1">
        <v>97.053599999999989</v>
      </c>
      <c r="Z13" s="1" t="s">
        <v>41</v>
      </c>
      <c r="AA13" s="1">
        <f t="shared" si="3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42</v>
      </c>
      <c r="B14" s="1" t="s">
        <v>31</v>
      </c>
      <c r="C14" s="1">
        <v>104.518</v>
      </c>
      <c r="D14" s="1">
        <v>105.35599999999999</v>
      </c>
      <c r="E14" s="1">
        <v>40.600999999999999</v>
      </c>
      <c r="F14" s="1">
        <v>154.01</v>
      </c>
      <c r="G14" s="6">
        <v>1</v>
      </c>
      <c r="H14" s="1">
        <v>120</v>
      </c>
      <c r="I14" s="1"/>
      <c r="J14" s="1">
        <v>42.1</v>
      </c>
      <c r="K14" s="1">
        <f t="shared" si="1"/>
        <v>-1.4990000000000023</v>
      </c>
      <c r="L14" s="1">
        <f t="shared" si="4"/>
        <v>40.600999999999999</v>
      </c>
      <c r="M14" s="1"/>
      <c r="N14" s="1">
        <v>50</v>
      </c>
      <c r="O14" s="1">
        <f t="shared" si="2"/>
        <v>8.1202000000000005</v>
      </c>
      <c r="P14" s="5"/>
      <c r="Q14" s="5"/>
      <c r="R14" s="1"/>
      <c r="S14" s="1">
        <f t="shared" si="5"/>
        <v>25.123765424496931</v>
      </c>
      <c r="T14" s="1">
        <f t="shared" si="7"/>
        <v>25.123765424496931</v>
      </c>
      <c r="U14" s="1">
        <v>14.8658</v>
      </c>
      <c r="V14" s="1">
        <v>7.2885999999999997</v>
      </c>
      <c r="W14" s="1">
        <v>9.141</v>
      </c>
      <c r="X14" s="1">
        <v>6.5703999999999994</v>
      </c>
      <c r="Y14" s="1">
        <v>6.1061999999999994</v>
      </c>
      <c r="Z14" s="1"/>
      <c r="AA14" s="1">
        <f t="shared" si="3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5" t="s">
        <v>43</v>
      </c>
      <c r="B15" s="15" t="s">
        <v>31</v>
      </c>
      <c r="C15" s="15">
        <v>202.5</v>
      </c>
      <c r="D15" s="15"/>
      <c r="E15" s="15">
        <v>49.506</v>
      </c>
      <c r="F15" s="15">
        <v>139.60599999999999</v>
      </c>
      <c r="G15" s="16">
        <v>0</v>
      </c>
      <c r="H15" s="15">
        <v>60</v>
      </c>
      <c r="I15" s="15"/>
      <c r="J15" s="15">
        <v>55.4</v>
      </c>
      <c r="K15" s="15">
        <f t="shared" si="1"/>
        <v>-5.8939999999999984</v>
      </c>
      <c r="L15" s="15">
        <f t="shared" si="4"/>
        <v>49.506</v>
      </c>
      <c r="M15" s="15"/>
      <c r="N15" s="15"/>
      <c r="O15" s="15">
        <f t="shared" si="2"/>
        <v>9.9011999999999993</v>
      </c>
      <c r="P15" s="17"/>
      <c r="Q15" s="17"/>
      <c r="R15" s="15"/>
      <c r="S15" s="15">
        <f t="shared" si="5"/>
        <v>14.099907081969862</v>
      </c>
      <c r="T15" s="15">
        <f t="shared" si="7"/>
        <v>14.099907081969862</v>
      </c>
      <c r="U15" s="15">
        <v>9.4253999999999998</v>
      </c>
      <c r="V15" s="15">
        <v>8.8567999999999998</v>
      </c>
      <c r="W15" s="15">
        <v>21.021000000000001</v>
      </c>
      <c r="X15" s="15">
        <v>18.065200000000001</v>
      </c>
      <c r="Y15" s="15">
        <v>13.2158</v>
      </c>
      <c r="Z15" s="15" t="s">
        <v>44</v>
      </c>
      <c r="AA15" s="15">
        <f t="shared" si="3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46</v>
      </c>
      <c r="B16" s="1" t="s">
        <v>31</v>
      </c>
      <c r="C16" s="1">
        <v>567.45399999999995</v>
      </c>
      <c r="D16" s="1">
        <v>589.77200000000005</v>
      </c>
      <c r="E16" s="1">
        <v>491.923</v>
      </c>
      <c r="F16" s="1">
        <v>617.82100000000003</v>
      </c>
      <c r="G16" s="6">
        <v>1</v>
      </c>
      <c r="H16" s="1">
        <v>60</v>
      </c>
      <c r="I16" s="1"/>
      <c r="J16" s="1">
        <v>519.875</v>
      </c>
      <c r="K16" s="1">
        <f t="shared" si="1"/>
        <v>-27.951999999999998</v>
      </c>
      <c r="L16" s="1">
        <f t="shared" si="4"/>
        <v>345.60900000000004</v>
      </c>
      <c r="M16" s="1">
        <v>146.31399999999999</v>
      </c>
      <c r="N16" s="1">
        <v>150</v>
      </c>
      <c r="O16" s="1">
        <f t="shared" si="2"/>
        <v>69.121800000000007</v>
      </c>
      <c r="P16" s="5">
        <f t="shared" ref="P16:P17" si="9">13*O16-N16-F16</f>
        <v>130.76240000000007</v>
      </c>
      <c r="Q16" s="5"/>
      <c r="R16" s="1"/>
      <c r="S16" s="1">
        <f t="shared" si="5"/>
        <v>13</v>
      </c>
      <c r="T16" s="1">
        <f t="shared" si="7"/>
        <v>11.108232135158516</v>
      </c>
      <c r="U16" s="1">
        <v>50.132599999999996</v>
      </c>
      <c r="V16" s="1">
        <v>81.418599999999998</v>
      </c>
      <c r="W16" s="1">
        <v>73.226399999999984</v>
      </c>
      <c r="X16" s="1">
        <v>82.9512</v>
      </c>
      <c r="Y16" s="1">
        <v>73.698000000000008</v>
      </c>
      <c r="Z16" s="1" t="s">
        <v>47</v>
      </c>
      <c r="AA16" s="1">
        <f t="shared" si="3"/>
        <v>130.76240000000007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48</v>
      </c>
      <c r="B17" s="1" t="s">
        <v>33</v>
      </c>
      <c r="C17" s="1">
        <v>265</v>
      </c>
      <c r="D17" s="1">
        <v>752</v>
      </c>
      <c r="E17" s="1">
        <v>638</v>
      </c>
      <c r="F17" s="1">
        <v>305</v>
      </c>
      <c r="G17" s="6">
        <v>0.25</v>
      </c>
      <c r="H17" s="1">
        <v>120</v>
      </c>
      <c r="I17" s="1"/>
      <c r="J17" s="1">
        <v>644</v>
      </c>
      <c r="K17" s="1">
        <f t="shared" si="1"/>
        <v>-6</v>
      </c>
      <c r="L17" s="1">
        <f t="shared" si="4"/>
        <v>350</v>
      </c>
      <c r="M17" s="1">
        <v>288</v>
      </c>
      <c r="N17" s="1">
        <v>400</v>
      </c>
      <c r="O17" s="1">
        <f t="shared" si="2"/>
        <v>70</v>
      </c>
      <c r="P17" s="5">
        <f t="shared" si="9"/>
        <v>205</v>
      </c>
      <c r="Q17" s="5"/>
      <c r="R17" s="1"/>
      <c r="S17" s="1">
        <f t="shared" si="5"/>
        <v>13</v>
      </c>
      <c r="T17" s="1">
        <f t="shared" si="7"/>
        <v>10.071428571428571</v>
      </c>
      <c r="U17" s="1">
        <v>88</v>
      </c>
      <c r="V17" s="1">
        <v>93</v>
      </c>
      <c r="W17" s="1">
        <v>62</v>
      </c>
      <c r="X17" s="1">
        <v>101</v>
      </c>
      <c r="Y17" s="1">
        <v>63</v>
      </c>
      <c r="Z17" s="1"/>
      <c r="AA17" s="1">
        <f t="shared" si="3"/>
        <v>51.25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5" t="s">
        <v>49</v>
      </c>
      <c r="B18" s="15" t="s">
        <v>33</v>
      </c>
      <c r="C18" s="15"/>
      <c r="D18" s="15">
        <v>168</v>
      </c>
      <c r="E18" s="15">
        <v>168</v>
      </c>
      <c r="F18" s="15"/>
      <c r="G18" s="16">
        <v>0</v>
      </c>
      <c r="H18" s="15" t="e">
        <v>#N/A</v>
      </c>
      <c r="I18" s="15"/>
      <c r="J18" s="15">
        <v>168</v>
      </c>
      <c r="K18" s="15">
        <f t="shared" si="1"/>
        <v>0</v>
      </c>
      <c r="L18" s="15">
        <f t="shared" si="4"/>
        <v>0</v>
      </c>
      <c r="M18" s="15">
        <v>168</v>
      </c>
      <c r="N18" s="15"/>
      <c r="O18" s="15">
        <f t="shared" si="2"/>
        <v>0</v>
      </c>
      <c r="P18" s="17"/>
      <c r="Q18" s="17"/>
      <c r="R18" s="15"/>
      <c r="S18" s="15" t="e">
        <f t="shared" si="5"/>
        <v>#DIV/0!</v>
      </c>
      <c r="T18" s="15" t="e">
        <f t="shared" si="7"/>
        <v>#DIV/0!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/>
      <c r="AA18" s="15">
        <f t="shared" si="3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50</v>
      </c>
      <c r="B19" s="1" t="s">
        <v>31</v>
      </c>
      <c r="C19" s="1">
        <v>80.5</v>
      </c>
      <c r="D19" s="1">
        <v>51.936</v>
      </c>
      <c r="E19" s="1">
        <v>18.568000000000001</v>
      </c>
      <c r="F19" s="1">
        <v>110.956</v>
      </c>
      <c r="G19" s="6">
        <v>1</v>
      </c>
      <c r="H19" s="1">
        <v>120</v>
      </c>
      <c r="I19" s="1"/>
      <c r="J19" s="1">
        <v>18.100000000000001</v>
      </c>
      <c r="K19" s="1">
        <f t="shared" si="1"/>
        <v>0.46799999999999997</v>
      </c>
      <c r="L19" s="1">
        <f t="shared" si="4"/>
        <v>18.568000000000001</v>
      </c>
      <c r="M19" s="1"/>
      <c r="N19" s="1"/>
      <c r="O19" s="1">
        <f t="shared" si="2"/>
        <v>3.7136000000000005</v>
      </c>
      <c r="P19" s="5"/>
      <c r="Q19" s="5"/>
      <c r="R19" s="1"/>
      <c r="S19" s="1">
        <f t="shared" si="5"/>
        <v>29.878285221887115</v>
      </c>
      <c r="T19" s="1">
        <f t="shared" si="7"/>
        <v>29.878285221887115</v>
      </c>
      <c r="U19" s="1">
        <v>6.2584</v>
      </c>
      <c r="V19" s="1">
        <v>2.5773999999999999</v>
      </c>
      <c r="W19" s="1">
        <v>5.1075999999999997</v>
      </c>
      <c r="X19" s="1">
        <v>2.6934</v>
      </c>
      <c r="Y19" s="1">
        <v>2.5604</v>
      </c>
      <c r="Z19" s="1"/>
      <c r="AA19" s="1">
        <f t="shared" si="3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5" t="s">
        <v>51</v>
      </c>
      <c r="B20" s="15" t="s">
        <v>31</v>
      </c>
      <c r="C20" s="15">
        <v>32</v>
      </c>
      <c r="D20" s="15">
        <v>23.45</v>
      </c>
      <c r="E20" s="15">
        <v>47.325000000000003</v>
      </c>
      <c r="F20" s="15"/>
      <c r="G20" s="16">
        <v>0</v>
      </c>
      <c r="H20" s="15">
        <v>60</v>
      </c>
      <c r="I20" s="15"/>
      <c r="J20" s="15">
        <v>49.5</v>
      </c>
      <c r="K20" s="15">
        <f t="shared" si="1"/>
        <v>-2.1749999999999972</v>
      </c>
      <c r="L20" s="15">
        <f t="shared" si="4"/>
        <v>47.325000000000003</v>
      </c>
      <c r="M20" s="15"/>
      <c r="N20" s="15"/>
      <c r="O20" s="15">
        <f t="shared" si="2"/>
        <v>9.4649999999999999</v>
      </c>
      <c r="P20" s="17"/>
      <c r="Q20" s="17"/>
      <c r="R20" s="15"/>
      <c r="S20" s="15">
        <f t="shared" si="5"/>
        <v>0</v>
      </c>
      <c r="T20" s="15">
        <f t="shared" si="7"/>
        <v>0</v>
      </c>
      <c r="U20" s="15">
        <v>9.0498000000000012</v>
      </c>
      <c r="V20" s="15">
        <v>17.383800000000001</v>
      </c>
      <c r="W20" s="15">
        <v>6.7422000000000004</v>
      </c>
      <c r="X20" s="15">
        <v>14.6134</v>
      </c>
      <c r="Y20" s="15">
        <v>13.066000000000001</v>
      </c>
      <c r="Z20" s="15" t="s">
        <v>52</v>
      </c>
      <c r="AA20" s="15">
        <f t="shared" si="3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5" t="s">
        <v>53</v>
      </c>
      <c r="B21" s="15" t="s">
        <v>31</v>
      </c>
      <c r="C21" s="15">
        <v>65</v>
      </c>
      <c r="D21" s="15"/>
      <c r="E21" s="15">
        <v>29.550999999999998</v>
      </c>
      <c r="F21" s="15">
        <v>23.748000000000001</v>
      </c>
      <c r="G21" s="16">
        <v>0</v>
      </c>
      <c r="H21" s="15">
        <v>60</v>
      </c>
      <c r="I21" s="15"/>
      <c r="J21" s="15">
        <v>29.5</v>
      </c>
      <c r="K21" s="15">
        <f t="shared" si="1"/>
        <v>5.099999999999838E-2</v>
      </c>
      <c r="L21" s="15">
        <f t="shared" si="4"/>
        <v>29.550999999999998</v>
      </c>
      <c r="M21" s="15"/>
      <c r="N21" s="15"/>
      <c r="O21" s="15">
        <f t="shared" si="2"/>
        <v>5.9101999999999997</v>
      </c>
      <c r="P21" s="17"/>
      <c r="Q21" s="17"/>
      <c r="R21" s="15"/>
      <c r="S21" s="15">
        <f t="shared" si="5"/>
        <v>4.0181381340732978</v>
      </c>
      <c r="T21" s="15">
        <f t="shared" si="7"/>
        <v>4.0181381340732978</v>
      </c>
      <c r="U21" s="15">
        <v>7.0668000000000006</v>
      </c>
      <c r="V21" s="15">
        <v>5.0978000000000003</v>
      </c>
      <c r="W21" s="15">
        <v>7.4505999999999997</v>
      </c>
      <c r="X21" s="15">
        <v>7.8195999999999994</v>
      </c>
      <c r="Y21" s="15">
        <v>7.5085999999999986</v>
      </c>
      <c r="Z21" s="15" t="s">
        <v>52</v>
      </c>
      <c r="AA21" s="15">
        <f t="shared" si="3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54</v>
      </c>
      <c r="B22" s="1" t="s">
        <v>31</v>
      </c>
      <c r="C22" s="1">
        <v>438.72800000000001</v>
      </c>
      <c r="D22" s="1">
        <v>759.08900000000006</v>
      </c>
      <c r="E22" s="1">
        <v>657.30700000000002</v>
      </c>
      <c r="F22" s="1">
        <v>496.66199999999998</v>
      </c>
      <c r="G22" s="6">
        <v>1</v>
      </c>
      <c r="H22" s="1">
        <v>45</v>
      </c>
      <c r="I22" s="1"/>
      <c r="J22" s="1">
        <v>640.09400000000005</v>
      </c>
      <c r="K22" s="1">
        <f t="shared" si="1"/>
        <v>17.212999999999965</v>
      </c>
      <c r="L22" s="1">
        <f t="shared" si="4"/>
        <v>378.71300000000002</v>
      </c>
      <c r="M22" s="1">
        <v>278.59399999999999</v>
      </c>
      <c r="N22" s="1">
        <v>50</v>
      </c>
      <c r="O22" s="1">
        <f t="shared" si="2"/>
        <v>75.74260000000001</v>
      </c>
      <c r="P22" s="5">
        <f t="shared" ref="P22:P29" si="10">13*O22-N22-F22</f>
        <v>437.99180000000018</v>
      </c>
      <c r="Q22" s="5"/>
      <c r="R22" s="1"/>
      <c r="S22" s="1">
        <f t="shared" si="5"/>
        <v>13.000000000000002</v>
      </c>
      <c r="T22" s="1">
        <f t="shared" si="7"/>
        <v>7.2173651287386482</v>
      </c>
      <c r="U22" s="1">
        <v>62.974200000000003</v>
      </c>
      <c r="V22" s="1">
        <v>93.172200000000004</v>
      </c>
      <c r="W22" s="1">
        <v>91.684000000000012</v>
      </c>
      <c r="X22" s="1">
        <v>45.141000000000012</v>
      </c>
      <c r="Y22" s="1">
        <v>83.080600000000004</v>
      </c>
      <c r="Z22" s="1"/>
      <c r="AA22" s="1">
        <f t="shared" si="3"/>
        <v>437.99180000000018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55</v>
      </c>
      <c r="B23" s="1" t="s">
        <v>31</v>
      </c>
      <c r="C23" s="1">
        <v>254.83500000000001</v>
      </c>
      <c r="D23" s="1">
        <v>110.39</v>
      </c>
      <c r="E23" s="1">
        <v>168.09700000000001</v>
      </c>
      <c r="F23" s="1">
        <v>171.31399999999999</v>
      </c>
      <c r="G23" s="6">
        <v>1</v>
      </c>
      <c r="H23" s="1">
        <v>60</v>
      </c>
      <c r="I23" s="1"/>
      <c r="J23" s="1">
        <v>177.3</v>
      </c>
      <c r="K23" s="1">
        <f t="shared" si="1"/>
        <v>-9.203000000000003</v>
      </c>
      <c r="L23" s="1">
        <f t="shared" si="4"/>
        <v>168.09700000000001</v>
      </c>
      <c r="M23" s="1"/>
      <c r="N23" s="1">
        <v>80</v>
      </c>
      <c r="O23" s="1">
        <f t="shared" si="2"/>
        <v>33.619399999999999</v>
      </c>
      <c r="P23" s="5">
        <f t="shared" si="10"/>
        <v>185.73819999999998</v>
      </c>
      <c r="Q23" s="5"/>
      <c r="R23" s="1"/>
      <c r="S23" s="1">
        <f t="shared" si="5"/>
        <v>13</v>
      </c>
      <c r="T23" s="1">
        <f t="shared" si="7"/>
        <v>7.4752672564055276</v>
      </c>
      <c r="U23" s="1">
        <v>27.2088</v>
      </c>
      <c r="V23" s="1">
        <v>20.681000000000001</v>
      </c>
      <c r="W23" s="1">
        <v>34.452399999999997</v>
      </c>
      <c r="X23" s="1">
        <v>30.6692</v>
      </c>
      <c r="Y23" s="1">
        <v>24.131799999999998</v>
      </c>
      <c r="Z23" s="1"/>
      <c r="AA23" s="1">
        <f t="shared" si="3"/>
        <v>185.73819999999998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56</v>
      </c>
      <c r="B24" s="1" t="s">
        <v>33</v>
      </c>
      <c r="C24" s="1">
        <v>363</v>
      </c>
      <c r="D24" s="1">
        <v>552</v>
      </c>
      <c r="E24" s="1">
        <v>329</v>
      </c>
      <c r="F24" s="1">
        <v>496</v>
      </c>
      <c r="G24" s="6">
        <v>0.25</v>
      </c>
      <c r="H24" s="1">
        <v>120</v>
      </c>
      <c r="I24" s="1"/>
      <c r="J24" s="1">
        <v>380</v>
      </c>
      <c r="K24" s="1">
        <f t="shared" si="1"/>
        <v>-51</v>
      </c>
      <c r="L24" s="1">
        <f t="shared" si="4"/>
        <v>329</v>
      </c>
      <c r="M24" s="1"/>
      <c r="N24" s="1">
        <v>700</v>
      </c>
      <c r="O24" s="1">
        <f t="shared" si="2"/>
        <v>65.8</v>
      </c>
      <c r="P24" s="5"/>
      <c r="Q24" s="5"/>
      <c r="R24" s="1"/>
      <c r="S24" s="1">
        <f t="shared" si="5"/>
        <v>18.176291793313069</v>
      </c>
      <c r="T24" s="1">
        <f t="shared" si="7"/>
        <v>18.176291793313069</v>
      </c>
      <c r="U24" s="1">
        <v>97.6</v>
      </c>
      <c r="V24" s="1">
        <v>80.599999999999994</v>
      </c>
      <c r="W24" s="1">
        <v>55.6</v>
      </c>
      <c r="X24" s="1">
        <v>96.2</v>
      </c>
      <c r="Y24" s="1">
        <v>50.6</v>
      </c>
      <c r="Z24" s="1"/>
      <c r="AA24" s="1">
        <f t="shared" si="3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57</v>
      </c>
      <c r="B25" s="1" t="s">
        <v>31</v>
      </c>
      <c r="C25" s="1">
        <v>260.08800000000002</v>
      </c>
      <c r="D25" s="1">
        <v>890.976</v>
      </c>
      <c r="E25" s="1">
        <v>765.11099999999999</v>
      </c>
      <c r="F25" s="1">
        <v>332.81700000000001</v>
      </c>
      <c r="G25" s="6">
        <v>1</v>
      </c>
      <c r="H25" s="1">
        <v>45</v>
      </c>
      <c r="I25" s="1"/>
      <c r="J25" s="1">
        <v>716.85</v>
      </c>
      <c r="K25" s="1">
        <f t="shared" si="1"/>
        <v>48.260999999999967</v>
      </c>
      <c r="L25" s="1">
        <f t="shared" si="4"/>
        <v>412.26099999999997</v>
      </c>
      <c r="M25" s="1">
        <v>352.85</v>
      </c>
      <c r="N25" s="1">
        <v>500</v>
      </c>
      <c r="O25" s="1">
        <f t="shared" si="2"/>
        <v>82.452199999999991</v>
      </c>
      <c r="P25" s="5">
        <f t="shared" si="10"/>
        <v>239.06159999999977</v>
      </c>
      <c r="Q25" s="5"/>
      <c r="R25" s="1"/>
      <c r="S25" s="1">
        <f t="shared" si="5"/>
        <v>12.999999999999998</v>
      </c>
      <c r="T25" s="1">
        <f t="shared" si="7"/>
        <v>10.100603743744863</v>
      </c>
      <c r="U25" s="1">
        <v>100.92959999999999</v>
      </c>
      <c r="V25" s="1">
        <v>100.6224</v>
      </c>
      <c r="W25" s="1">
        <v>100.0612</v>
      </c>
      <c r="X25" s="1">
        <v>69.976199999999992</v>
      </c>
      <c r="Y25" s="1">
        <v>86.163399999999996</v>
      </c>
      <c r="Z25" s="1"/>
      <c r="AA25" s="1">
        <f t="shared" si="3"/>
        <v>239.06159999999977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58</v>
      </c>
      <c r="B26" s="1" t="s">
        <v>33</v>
      </c>
      <c r="C26" s="1">
        <v>501</v>
      </c>
      <c r="D26" s="1">
        <v>256</v>
      </c>
      <c r="E26" s="1">
        <v>476</v>
      </c>
      <c r="F26" s="1">
        <v>156</v>
      </c>
      <c r="G26" s="6">
        <v>0.12</v>
      </c>
      <c r="H26" s="1">
        <v>60</v>
      </c>
      <c r="I26" s="1"/>
      <c r="J26" s="1">
        <v>504</v>
      </c>
      <c r="K26" s="1">
        <f t="shared" si="1"/>
        <v>-28</v>
      </c>
      <c r="L26" s="1">
        <f t="shared" si="4"/>
        <v>476</v>
      </c>
      <c r="M26" s="1"/>
      <c r="N26" s="1">
        <v>250</v>
      </c>
      <c r="O26" s="1">
        <f t="shared" si="2"/>
        <v>95.2</v>
      </c>
      <c r="P26" s="5">
        <f t="shared" si="10"/>
        <v>831.60000000000014</v>
      </c>
      <c r="Q26" s="5"/>
      <c r="R26" s="1"/>
      <c r="S26" s="1">
        <f t="shared" si="5"/>
        <v>13.000000000000002</v>
      </c>
      <c r="T26" s="1">
        <f t="shared" si="7"/>
        <v>4.2647058823529411</v>
      </c>
      <c r="U26" s="1">
        <v>58.8</v>
      </c>
      <c r="V26" s="1">
        <v>76.8</v>
      </c>
      <c r="W26" s="1">
        <v>89.6</v>
      </c>
      <c r="X26" s="1">
        <v>77.400000000000006</v>
      </c>
      <c r="Y26" s="1">
        <v>56.2</v>
      </c>
      <c r="Z26" s="1"/>
      <c r="AA26" s="1">
        <f t="shared" si="3"/>
        <v>99.792000000000016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59</v>
      </c>
      <c r="B27" s="1" t="s">
        <v>33</v>
      </c>
      <c r="C27" s="1">
        <v>612</v>
      </c>
      <c r="D27" s="1">
        <v>648</v>
      </c>
      <c r="E27" s="1">
        <v>637</v>
      </c>
      <c r="F27" s="1">
        <v>538</v>
      </c>
      <c r="G27" s="6">
        <v>0.25</v>
      </c>
      <c r="H27" s="1">
        <v>120</v>
      </c>
      <c r="I27" s="1"/>
      <c r="J27" s="1">
        <v>628</v>
      </c>
      <c r="K27" s="1">
        <f t="shared" si="1"/>
        <v>9</v>
      </c>
      <c r="L27" s="1">
        <f t="shared" si="4"/>
        <v>357</v>
      </c>
      <c r="M27" s="1">
        <v>280</v>
      </c>
      <c r="N27" s="1">
        <v>300</v>
      </c>
      <c r="O27" s="1">
        <f t="shared" si="2"/>
        <v>71.400000000000006</v>
      </c>
      <c r="P27" s="5">
        <f t="shared" si="10"/>
        <v>90.200000000000045</v>
      </c>
      <c r="Q27" s="5"/>
      <c r="R27" s="1"/>
      <c r="S27" s="1">
        <f t="shared" si="5"/>
        <v>13</v>
      </c>
      <c r="T27" s="1">
        <f t="shared" si="7"/>
        <v>11.736694677871148</v>
      </c>
      <c r="U27" s="1">
        <v>94</v>
      </c>
      <c r="V27" s="1">
        <v>77.8</v>
      </c>
      <c r="W27" s="1">
        <v>78</v>
      </c>
      <c r="X27" s="1">
        <v>84</v>
      </c>
      <c r="Y27" s="1">
        <v>55.4</v>
      </c>
      <c r="Z27" s="1"/>
      <c r="AA27" s="1">
        <f t="shared" si="3"/>
        <v>22.550000000000011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60</v>
      </c>
      <c r="B28" s="1" t="s">
        <v>31</v>
      </c>
      <c r="C28" s="1">
        <v>126.8</v>
      </c>
      <c r="D28" s="1">
        <v>47.548999999999999</v>
      </c>
      <c r="E28" s="1">
        <v>28.404</v>
      </c>
      <c r="F28" s="1">
        <v>138.126</v>
      </c>
      <c r="G28" s="6">
        <v>1</v>
      </c>
      <c r="H28" s="1">
        <v>120</v>
      </c>
      <c r="I28" s="1"/>
      <c r="J28" s="1">
        <v>26.7</v>
      </c>
      <c r="K28" s="1">
        <f t="shared" si="1"/>
        <v>1.7040000000000006</v>
      </c>
      <c r="L28" s="1">
        <f t="shared" si="4"/>
        <v>28.404</v>
      </c>
      <c r="M28" s="1"/>
      <c r="N28" s="1"/>
      <c r="O28" s="1">
        <f t="shared" si="2"/>
        <v>5.6807999999999996</v>
      </c>
      <c r="P28" s="5"/>
      <c r="Q28" s="5"/>
      <c r="R28" s="1"/>
      <c r="S28" s="1">
        <f t="shared" si="5"/>
        <v>24.314533164343054</v>
      </c>
      <c r="T28" s="1">
        <f t="shared" si="7"/>
        <v>24.314533164343054</v>
      </c>
      <c r="U28" s="1">
        <v>2.6118000000000001</v>
      </c>
      <c r="V28" s="1">
        <v>7.4694000000000003</v>
      </c>
      <c r="W28" s="1">
        <v>12.444000000000001</v>
      </c>
      <c r="X28" s="1">
        <v>6.6245999999999992</v>
      </c>
      <c r="Y28" s="1">
        <v>7.1986000000000008</v>
      </c>
      <c r="Z28" s="1"/>
      <c r="AA28" s="1">
        <f t="shared" si="3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61</v>
      </c>
      <c r="B29" s="1" t="s">
        <v>31</v>
      </c>
      <c r="C29" s="1">
        <v>152.5</v>
      </c>
      <c r="D29" s="1">
        <v>551.50300000000004</v>
      </c>
      <c r="E29" s="1">
        <v>318.98200000000003</v>
      </c>
      <c r="F29" s="1">
        <v>309.375</v>
      </c>
      <c r="G29" s="6">
        <v>1</v>
      </c>
      <c r="H29" s="1">
        <v>45</v>
      </c>
      <c r="I29" s="1"/>
      <c r="J29" s="1">
        <v>295</v>
      </c>
      <c r="K29" s="1">
        <f t="shared" si="1"/>
        <v>23.982000000000028</v>
      </c>
      <c r="L29" s="1">
        <f t="shared" si="4"/>
        <v>318.98200000000003</v>
      </c>
      <c r="M29" s="1"/>
      <c r="N29" s="1">
        <v>300</v>
      </c>
      <c r="O29" s="1">
        <f t="shared" si="2"/>
        <v>63.796400000000006</v>
      </c>
      <c r="P29" s="5">
        <f t="shared" si="10"/>
        <v>219.97820000000002</v>
      </c>
      <c r="Q29" s="5"/>
      <c r="R29" s="1"/>
      <c r="S29" s="1">
        <f t="shared" si="5"/>
        <v>12.999999999999998</v>
      </c>
      <c r="T29" s="1">
        <f t="shared" si="7"/>
        <v>9.5518712654632534</v>
      </c>
      <c r="U29" s="1">
        <v>71.239800000000002</v>
      </c>
      <c r="V29" s="1">
        <v>76.013199999999998</v>
      </c>
      <c r="W29" s="1">
        <v>59.253799999999998</v>
      </c>
      <c r="X29" s="1">
        <v>56.674999999999997</v>
      </c>
      <c r="Y29" s="1">
        <v>67.157200000000003</v>
      </c>
      <c r="Z29" s="1"/>
      <c r="AA29" s="1">
        <f t="shared" si="3"/>
        <v>219.97820000000002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62</v>
      </c>
      <c r="B30" s="1" t="s">
        <v>31</v>
      </c>
      <c r="C30" s="1">
        <v>397.05599999999998</v>
      </c>
      <c r="D30" s="1">
        <v>674.08299999999997</v>
      </c>
      <c r="E30" s="1">
        <v>507.69799999999998</v>
      </c>
      <c r="F30" s="1">
        <v>543.98199999999997</v>
      </c>
      <c r="G30" s="6">
        <v>1</v>
      </c>
      <c r="H30" s="1">
        <v>60</v>
      </c>
      <c r="I30" s="1"/>
      <c r="J30" s="1">
        <v>528.36500000000001</v>
      </c>
      <c r="K30" s="1">
        <f t="shared" si="1"/>
        <v>-20.66700000000003</v>
      </c>
      <c r="L30" s="1">
        <f t="shared" si="4"/>
        <v>254.83299999999997</v>
      </c>
      <c r="M30" s="1">
        <v>252.86500000000001</v>
      </c>
      <c r="N30" s="1">
        <v>150</v>
      </c>
      <c r="O30" s="1">
        <f t="shared" si="2"/>
        <v>50.966599999999993</v>
      </c>
      <c r="P30" s="5"/>
      <c r="Q30" s="5"/>
      <c r="R30" s="1"/>
      <c r="S30" s="1">
        <f t="shared" si="5"/>
        <v>13.616407608119829</v>
      </c>
      <c r="T30" s="1">
        <f t="shared" si="7"/>
        <v>13.616407608119829</v>
      </c>
      <c r="U30" s="1">
        <v>49.517199999999988</v>
      </c>
      <c r="V30" s="1">
        <v>52.004600000000003</v>
      </c>
      <c r="W30" s="1">
        <v>63.388599999999997</v>
      </c>
      <c r="X30" s="1">
        <v>46.279000000000003</v>
      </c>
      <c r="Y30" s="1">
        <v>50.255200000000002</v>
      </c>
      <c r="Z30" s="1"/>
      <c r="AA30" s="1">
        <f t="shared" si="3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63</v>
      </c>
      <c r="B31" s="1" t="s">
        <v>33</v>
      </c>
      <c r="C31" s="1">
        <v>34</v>
      </c>
      <c r="D31" s="1">
        <v>184</v>
      </c>
      <c r="E31" s="1">
        <v>57</v>
      </c>
      <c r="F31" s="1">
        <v>155</v>
      </c>
      <c r="G31" s="6">
        <v>0.22</v>
      </c>
      <c r="H31" s="1">
        <v>120</v>
      </c>
      <c r="I31" s="1"/>
      <c r="J31" s="1">
        <v>57</v>
      </c>
      <c r="K31" s="1">
        <f t="shared" si="1"/>
        <v>0</v>
      </c>
      <c r="L31" s="1">
        <f t="shared" si="4"/>
        <v>57</v>
      </c>
      <c r="M31" s="1"/>
      <c r="N31" s="1">
        <v>80</v>
      </c>
      <c r="O31" s="1">
        <f t="shared" si="2"/>
        <v>11.4</v>
      </c>
      <c r="P31" s="5"/>
      <c r="Q31" s="5"/>
      <c r="R31" s="1"/>
      <c r="S31" s="1">
        <f t="shared" si="5"/>
        <v>20.614035087719298</v>
      </c>
      <c r="T31" s="1">
        <f t="shared" si="7"/>
        <v>20.614035087719298</v>
      </c>
      <c r="U31" s="1">
        <v>15.2</v>
      </c>
      <c r="V31" s="1">
        <v>13.6</v>
      </c>
      <c r="W31" s="1">
        <v>0.8</v>
      </c>
      <c r="X31" s="1">
        <v>3.2</v>
      </c>
      <c r="Y31" s="1">
        <v>0</v>
      </c>
      <c r="Z31" s="1" t="s">
        <v>64</v>
      </c>
      <c r="AA31" s="1">
        <f t="shared" si="3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8" t="s">
        <v>65</v>
      </c>
      <c r="B32" s="15" t="s">
        <v>31</v>
      </c>
      <c r="C32" s="15"/>
      <c r="D32" s="15">
        <v>2.004</v>
      </c>
      <c r="E32" s="15">
        <v>1.4999999999999999E-2</v>
      </c>
      <c r="F32" s="15"/>
      <c r="G32" s="16">
        <v>0</v>
      </c>
      <c r="H32" s="15" t="e">
        <v>#N/A</v>
      </c>
      <c r="I32" s="15"/>
      <c r="J32" s="15">
        <v>2</v>
      </c>
      <c r="K32" s="15">
        <f t="shared" si="1"/>
        <v>-1.9850000000000001</v>
      </c>
      <c r="L32" s="15">
        <f t="shared" si="4"/>
        <v>1.4999999999999999E-2</v>
      </c>
      <c r="M32" s="15"/>
      <c r="N32" s="15"/>
      <c r="O32" s="15">
        <f t="shared" si="2"/>
        <v>3.0000000000000001E-3</v>
      </c>
      <c r="P32" s="17"/>
      <c r="Q32" s="17"/>
      <c r="R32" s="15"/>
      <c r="S32" s="15">
        <f t="shared" si="5"/>
        <v>0</v>
      </c>
      <c r="T32" s="15">
        <f t="shared" si="7"/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8" t="s">
        <v>140</v>
      </c>
      <c r="AA32" s="15">
        <f t="shared" si="3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66</v>
      </c>
      <c r="B33" s="1" t="s">
        <v>31</v>
      </c>
      <c r="C33" s="1">
        <v>175</v>
      </c>
      <c r="D33" s="1">
        <v>226.214</v>
      </c>
      <c r="E33" s="1">
        <v>147.48500000000001</v>
      </c>
      <c r="F33" s="1">
        <v>212.76300000000001</v>
      </c>
      <c r="G33" s="6">
        <v>1</v>
      </c>
      <c r="H33" s="1">
        <v>45</v>
      </c>
      <c r="I33" s="1"/>
      <c r="J33" s="1">
        <v>137</v>
      </c>
      <c r="K33" s="1">
        <f t="shared" si="1"/>
        <v>10.485000000000014</v>
      </c>
      <c r="L33" s="1">
        <f t="shared" si="4"/>
        <v>147.48500000000001</v>
      </c>
      <c r="M33" s="1"/>
      <c r="N33" s="1">
        <v>150</v>
      </c>
      <c r="O33" s="1">
        <f t="shared" si="2"/>
        <v>29.497000000000003</v>
      </c>
      <c r="P33" s="5">
        <f t="shared" ref="P33:P38" si="11">13*O33-N33-F33</f>
        <v>20.698000000000064</v>
      </c>
      <c r="Q33" s="5"/>
      <c r="R33" s="1"/>
      <c r="S33" s="1">
        <f t="shared" si="5"/>
        <v>13.000000000000004</v>
      </c>
      <c r="T33" s="1">
        <f t="shared" si="7"/>
        <v>12.298301522188696</v>
      </c>
      <c r="U33" s="1">
        <v>42.039200000000001</v>
      </c>
      <c r="V33" s="1">
        <v>39.567799999999998</v>
      </c>
      <c r="W33" s="1">
        <v>20.848600000000001</v>
      </c>
      <c r="X33" s="1">
        <v>0.216</v>
      </c>
      <c r="Y33" s="1">
        <v>34.930999999999997</v>
      </c>
      <c r="Z33" s="1"/>
      <c r="AA33" s="1">
        <f t="shared" si="3"/>
        <v>20.698000000000064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67</v>
      </c>
      <c r="B34" s="1" t="s">
        <v>33</v>
      </c>
      <c r="C34" s="1">
        <v>121</v>
      </c>
      <c r="D34" s="1">
        <v>112</v>
      </c>
      <c r="E34" s="1">
        <v>71</v>
      </c>
      <c r="F34" s="1">
        <v>146</v>
      </c>
      <c r="G34" s="6">
        <v>0.4</v>
      </c>
      <c r="H34" s="1">
        <v>60</v>
      </c>
      <c r="I34" s="1"/>
      <c r="J34" s="1">
        <v>71</v>
      </c>
      <c r="K34" s="1">
        <f t="shared" si="1"/>
        <v>0</v>
      </c>
      <c r="L34" s="1">
        <f t="shared" si="4"/>
        <v>71</v>
      </c>
      <c r="M34" s="1"/>
      <c r="N34" s="1"/>
      <c r="O34" s="1">
        <f t="shared" si="2"/>
        <v>14.2</v>
      </c>
      <c r="P34" s="5">
        <f t="shared" si="11"/>
        <v>38.599999999999994</v>
      </c>
      <c r="Q34" s="5"/>
      <c r="R34" s="1"/>
      <c r="S34" s="1">
        <f t="shared" si="5"/>
        <v>13</v>
      </c>
      <c r="T34" s="1">
        <f t="shared" si="7"/>
        <v>10.281690140845072</v>
      </c>
      <c r="U34" s="1">
        <v>9.4</v>
      </c>
      <c r="V34" s="1">
        <v>12.6</v>
      </c>
      <c r="W34" s="1">
        <v>0</v>
      </c>
      <c r="X34" s="1">
        <v>17.600000000000001</v>
      </c>
      <c r="Y34" s="1">
        <v>0</v>
      </c>
      <c r="Z34" s="1" t="s">
        <v>68</v>
      </c>
      <c r="AA34" s="1">
        <f t="shared" si="3"/>
        <v>15.439999999999998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69</v>
      </c>
      <c r="B35" s="1" t="s">
        <v>31</v>
      </c>
      <c r="C35" s="1">
        <v>281.2</v>
      </c>
      <c r="D35" s="1">
        <v>96.789000000000001</v>
      </c>
      <c r="E35" s="1">
        <v>79.697999999999993</v>
      </c>
      <c r="F35" s="1">
        <v>279.495</v>
      </c>
      <c r="G35" s="6">
        <v>1</v>
      </c>
      <c r="H35" s="1">
        <v>60</v>
      </c>
      <c r="I35" s="1"/>
      <c r="J35" s="1">
        <v>72.8</v>
      </c>
      <c r="K35" s="1">
        <f t="shared" si="1"/>
        <v>6.8979999999999961</v>
      </c>
      <c r="L35" s="1">
        <f t="shared" si="4"/>
        <v>79.697999999999993</v>
      </c>
      <c r="M35" s="1"/>
      <c r="N35" s="1">
        <v>50</v>
      </c>
      <c r="O35" s="1">
        <f t="shared" si="2"/>
        <v>15.939599999999999</v>
      </c>
      <c r="P35" s="5"/>
      <c r="Q35" s="5"/>
      <c r="R35" s="1"/>
      <c r="S35" s="1">
        <f t="shared" si="5"/>
        <v>20.67147230796256</v>
      </c>
      <c r="T35" s="1">
        <f t="shared" si="7"/>
        <v>20.67147230796256</v>
      </c>
      <c r="U35" s="1">
        <v>18.810199999999998</v>
      </c>
      <c r="V35" s="1">
        <v>13.724399999999999</v>
      </c>
      <c r="W35" s="1">
        <v>8.1776</v>
      </c>
      <c r="X35" s="1">
        <v>30.435199999999998</v>
      </c>
      <c r="Y35" s="1">
        <v>0</v>
      </c>
      <c r="Z35" s="1" t="s">
        <v>64</v>
      </c>
      <c r="AA35" s="1">
        <f t="shared" si="3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70</v>
      </c>
      <c r="B36" s="1" t="s">
        <v>31</v>
      </c>
      <c r="C36" s="1">
        <v>45.4</v>
      </c>
      <c r="D36" s="1">
        <v>24.41</v>
      </c>
      <c r="E36" s="1">
        <v>17.45</v>
      </c>
      <c r="F36" s="1">
        <v>41.585999999999999</v>
      </c>
      <c r="G36" s="6">
        <v>1</v>
      </c>
      <c r="H36" s="1">
        <v>60</v>
      </c>
      <c r="I36" s="1"/>
      <c r="J36" s="1">
        <v>17.5</v>
      </c>
      <c r="K36" s="1">
        <f t="shared" si="1"/>
        <v>-5.0000000000000711E-2</v>
      </c>
      <c r="L36" s="1">
        <f t="shared" si="4"/>
        <v>17.45</v>
      </c>
      <c r="M36" s="1"/>
      <c r="N36" s="1"/>
      <c r="O36" s="1">
        <f t="shared" si="2"/>
        <v>3.4899999999999998</v>
      </c>
      <c r="P36" s="5">
        <v>10</v>
      </c>
      <c r="Q36" s="5"/>
      <c r="R36" s="1"/>
      <c r="S36" s="1">
        <f t="shared" si="5"/>
        <v>14.7810888252149</v>
      </c>
      <c r="T36" s="1">
        <f t="shared" si="7"/>
        <v>11.915759312320917</v>
      </c>
      <c r="U36" s="1">
        <v>3.4992000000000001</v>
      </c>
      <c r="V36" s="1">
        <v>5.6648000000000014</v>
      </c>
      <c r="W36" s="1">
        <v>3.5091999999999999</v>
      </c>
      <c r="X36" s="1">
        <v>5.9518000000000004</v>
      </c>
      <c r="Y36" s="1">
        <v>4.0393999999999997</v>
      </c>
      <c r="Z36" s="1"/>
      <c r="AA36" s="1">
        <f t="shared" si="3"/>
        <v>10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71</v>
      </c>
      <c r="B37" s="1" t="s">
        <v>31</v>
      </c>
      <c r="C37" s="1">
        <v>215.1</v>
      </c>
      <c r="D37" s="1">
        <v>768.74</v>
      </c>
      <c r="E37" s="19">
        <f>250.385+E11+E101</f>
        <v>401.37699999999995</v>
      </c>
      <c r="F37" s="19">
        <f>542.785+F101</f>
        <v>547.55599999999993</v>
      </c>
      <c r="G37" s="6">
        <v>1</v>
      </c>
      <c r="H37" s="1">
        <v>45</v>
      </c>
      <c r="I37" s="1"/>
      <c r="J37" s="1">
        <v>232</v>
      </c>
      <c r="K37" s="1">
        <f t="shared" ref="K37:K65" si="12">E37-J37</f>
        <v>169.37699999999995</v>
      </c>
      <c r="L37" s="1">
        <f t="shared" si="4"/>
        <v>401.37699999999995</v>
      </c>
      <c r="M37" s="1"/>
      <c r="N37" s="1">
        <v>250</v>
      </c>
      <c r="O37" s="1">
        <f t="shared" si="2"/>
        <v>80.275399999999991</v>
      </c>
      <c r="P37" s="5">
        <f t="shared" si="11"/>
        <v>246.02419999999995</v>
      </c>
      <c r="Q37" s="5"/>
      <c r="R37" s="1"/>
      <c r="S37" s="1">
        <f t="shared" si="5"/>
        <v>13</v>
      </c>
      <c r="T37" s="1">
        <f t="shared" si="7"/>
        <v>9.9352479090730164</v>
      </c>
      <c r="U37" s="1">
        <v>59.852800000000002</v>
      </c>
      <c r="V37" s="1">
        <v>48.139599999999987</v>
      </c>
      <c r="W37" s="1">
        <v>42.814</v>
      </c>
      <c r="X37" s="1">
        <v>33.5974</v>
      </c>
      <c r="Y37" s="1">
        <v>28.7822</v>
      </c>
      <c r="Z37" s="1"/>
      <c r="AA37" s="1">
        <f t="shared" si="3"/>
        <v>246.02419999999995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72</v>
      </c>
      <c r="B38" s="1" t="s">
        <v>31</v>
      </c>
      <c r="C38" s="1">
        <v>656</v>
      </c>
      <c r="D38" s="1">
        <v>1616.683</v>
      </c>
      <c r="E38" s="1">
        <v>1717.721</v>
      </c>
      <c r="F38" s="1">
        <v>409.00900000000001</v>
      </c>
      <c r="G38" s="6">
        <v>1</v>
      </c>
      <c r="H38" s="1">
        <v>45</v>
      </c>
      <c r="I38" s="1"/>
      <c r="J38" s="1">
        <v>1664.048</v>
      </c>
      <c r="K38" s="1">
        <f t="shared" si="12"/>
        <v>53.673000000000002</v>
      </c>
      <c r="L38" s="1">
        <f t="shared" si="4"/>
        <v>821.673</v>
      </c>
      <c r="M38" s="1">
        <v>896.048</v>
      </c>
      <c r="N38" s="1">
        <v>400</v>
      </c>
      <c r="O38" s="1">
        <f t="shared" ref="O38:O69" si="13">L38/5</f>
        <v>164.33459999999999</v>
      </c>
      <c r="P38" s="5">
        <f t="shared" si="11"/>
        <v>1327.3407999999999</v>
      </c>
      <c r="Q38" s="5"/>
      <c r="R38" s="1"/>
      <c r="S38" s="1">
        <f t="shared" si="5"/>
        <v>13</v>
      </c>
      <c r="T38" s="1">
        <f t="shared" si="7"/>
        <v>4.9229377136646821</v>
      </c>
      <c r="U38" s="1">
        <v>143.23439999999999</v>
      </c>
      <c r="V38" s="1">
        <v>164.98400000000001</v>
      </c>
      <c r="W38" s="1">
        <v>193.0438</v>
      </c>
      <c r="X38" s="1">
        <v>147.42439999999999</v>
      </c>
      <c r="Y38" s="1">
        <v>137.6688</v>
      </c>
      <c r="Z38" s="1"/>
      <c r="AA38" s="1">
        <f t="shared" ref="AA38:AA69" si="14">P38*G38</f>
        <v>1327.3407999999999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5" t="s">
        <v>73</v>
      </c>
      <c r="B39" s="15" t="s">
        <v>33</v>
      </c>
      <c r="C39" s="15"/>
      <c r="D39" s="15">
        <v>50</v>
      </c>
      <c r="E39" s="15">
        <v>50</v>
      </c>
      <c r="F39" s="15"/>
      <c r="G39" s="16">
        <v>0</v>
      </c>
      <c r="H39" s="15" t="e">
        <v>#N/A</v>
      </c>
      <c r="I39" s="15"/>
      <c r="J39" s="15">
        <v>111</v>
      </c>
      <c r="K39" s="15">
        <f t="shared" si="12"/>
        <v>-61</v>
      </c>
      <c r="L39" s="15">
        <f t="shared" si="4"/>
        <v>50</v>
      </c>
      <c r="M39" s="15"/>
      <c r="N39" s="15"/>
      <c r="O39" s="15">
        <f t="shared" si="13"/>
        <v>10</v>
      </c>
      <c r="P39" s="17"/>
      <c r="Q39" s="17"/>
      <c r="R39" s="15"/>
      <c r="S39" s="15">
        <f t="shared" si="5"/>
        <v>0</v>
      </c>
      <c r="T39" s="15">
        <f t="shared" si="7"/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21" t="s">
        <v>141</v>
      </c>
      <c r="AA39" s="15">
        <f t="shared" si="14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74</v>
      </c>
      <c r="B40" s="1" t="s">
        <v>31</v>
      </c>
      <c r="C40" s="1">
        <v>162.4</v>
      </c>
      <c r="D40" s="1">
        <v>209.899</v>
      </c>
      <c r="E40" s="1">
        <v>164.73400000000001</v>
      </c>
      <c r="F40" s="1">
        <v>176.309</v>
      </c>
      <c r="G40" s="6">
        <v>1</v>
      </c>
      <c r="H40" s="1">
        <v>45</v>
      </c>
      <c r="I40" s="1"/>
      <c r="J40" s="1">
        <v>181</v>
      </c>
      <c r="K40" s="1">
        <f t="shared" si="12"/>
        <v>-16.265999999999991</v>
      </c>
      <c r="L40" s="1">
        <f t="shared" si="4"/>
        <v>164.73400000000001</v>
      </c>
      <c r="M40" s="1"/>
      <c r="N40" s="1">
        <v>70</v>
      </c>
      <c r="O40" s="1">
        <f t="shared" si="13"/>
        <v>32.946800000000003</v>
      </c>
      <c r="P40" s="5">
        <f>13*O40-N40-F40</f>
        <v>181.99940000000007</v>
      </c>
      <c r="Q40" s="5"/>
      <c r="R40" s="1"/>
      <c r="S40" s="1">
        <f t="shared" si="5"/>
        <v>13</v>
      </c>
      <c r="T40" s="1">
        <f t="shared" si="7"/>
        <v>7.4759612466157552</v>
      </c>
      <c r="U40" s="1">
        <v>22.488</v>
      </c>
      <c r="V40" s="1">
        <v>24.936199999999999</v>
      </c>
      <c r="W40" s="1">
        <v>13.147600000000001</v>
      </c>
      <c r="X40" s="1">
        <v>38.123800000000003</v>
      </c>
      <c r="Y40" s="1">
        <v>0</v>
      </c>
      <c r="Z40" s="1" t="s">
        <v>47</v>
      </c>
      <c r="AA40" s="1">
        <f t="shared" si="14"/>
        <v>181.99940000000007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5" t="s">
        <v>75</v>
      </c>
      <c r="B41" s="15" t="s">
        <v>33</v>
      </c>
      <c r="C41" s="15">
        <v>17</v>
      </c>
      <c r="D41" s="15">
        <v>90</v>
      </c>
      <c r="E41" s="15">
        <v>92</v>
      </c>
      <c r="F41" s="15"/>
      <c r="G41" s="16">
        <v>0</v>
      </c>
      <c r="H41" s="15">
        <v>45</v>
      </c>
      <c r="I41" s="15"/>
      <c r="J41" s="15">
        <v>145</v>
      </c>
      <c r="K41" s="15">
        <f t="shared" si="12"/>
        <v>-53</v>
      </c>
      <c r="L41" s="15">
        <f t="shared" si="4"/>
        <v>92</v>
      </c>
      <c r="M41" s="15"/>
      <c r="N41" s="15"/>
      <c r="O41" s="15">
        <f t="shared" si="13"/>
        <v>18.399999999999999</v>
      </c>
      <c r="P41" s="17"/>
      <c r="Q41" s="17"/>
      <c r="R41" s="15"/>
      <c r="S41" s="15">
        <f t="shared" si="5"/>
        <v>0</v>
      </c>
      <c r="T41" s="15">
        <f t="shared" si="7"/>
        <v>0</v>
      </c>
      <c r="U41" s="15">
        <v>29.2</v>
      </c>
      <c r="V41" s="15">
        <v>26.4</v>
      </c>
      <c r="W41" s="15">
        <v>19.399999999999999</v>
      </c>
      <c r="X41" s="15">
        <v>29.6</v>
      </c>
      <c r="Y41" s="15">
        <v>14.2</v>
      </c>
      <c r="Z41" s="15" t="s">
        <v>52</v>
      </c>
      <c r="AA41" s="15">
        <f t="shared" si="14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76</v>
      </c>
      <c r="B42" s="1" t="s">
        <v>33</v>
      </c>
      <c r="C42" s="1">
        <v>382</v>
      </c>
      <c r="D42" s="1">
        <v>443</v>
      </c>
      <c r="E42" s="19">
        <f>369+E58</f>
        <v>370</v>
      </c>
      <c r="F42" s="1">
        <v>330</v>
      </c>
      <c r="G42" s="6">
        <v>0.3</v>
      </c>
      <c r="H42" s="1">
        <v>45</v>
      </c>
      <c r="I42" s="1"/>
      <c r="J42" s="1">
        <v>384</v>
      </c>
      <c r="K42" s="1">
        <f t="shared" si="12"/>
        <v>-14</v>
      </c>
      <c r="L42" s="1">
        <f t="shared" si="4"/>
        <v>370</v>
      </c>
      <c r="M42" s="1"/>
      <c r="N42" s="1">
        <v>350</v>
      </c>
      <c r="O42" s="1">
        <f t="shared" si="13"/>
        <v>74</v>
      </c>
      <c r="P42" s="5">
        <f>13*O42-N42-F42</f>
        <v>282</v>
      </c>
      <c r="Q42" s="5"/>
      <c r="R42" s="1"/>
      <c r="S42" s="1">
        <f t="shared" si="5"/>
        <v>13</v>
      </c>
      <c r="T42" s="1">
        <f t="shared" si="7"/>
        <v>9.1891891891891895</v>
      </c>
      <c r="U42" s="1">
        <v>81.599999999999994</v>
      </c>
      <c r="V42" s="1">
        <v>87</v>
      </c>
      <c r="W42" s="1">
        <v>98.4</v>
      </c>
      <c r="X42" s="1">
        <v>89.4</v>
      </c>
      <c r="Y42" s="1">
        <v>65.8</v>
      </c>
      <c r="Z42" s="1"/>
      <c r="AA42" s="1">
        <f t="shared" si="14"/>
        <v>84.6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5" t="s">
        <v>77</v>
      </c>
      <c r="B43" s="15" t="s">
        <v>33</v>
      </c>
      <c r="C43" s="15">
        <v>656</v>
      </c>
      <c r="D43" s="15">
        <v>84</v>
      </c>
      <c r="E43" s="15">
        <v>229</v>
      </c>
      <c r="F43" s="15">
        <v>465</v>
      </c>
      <c r="G43" s="16">
        <v>0</v>
      </c>
      <c r="H43" s="15">
        <v>45</v>
      </c>
      <c r="I43" s="15"/>
      <c r="J43" s="15">
        <v>242</v>
      </c>
      <c r="K43" s="15">
        <f t="shared" si="12"/>
        <v>-13</v>
      </c>
      <c r="L43" s="15">
        <f t="shared" si="4"/>
        <v>229</v>
      </c>
      <c r="M43" s="15"/>
      <c r="N43" s="15"/>
      <c r="O43" s="15">
        <f t="shared" si="13"/>
        <v>45.8</v>
      </c>
      <c r="P43" s="17"/>
      <c r="Q43" s="17"/>
      <c r="R43" s="15"/>
      <c r="S43" s="15">
        <f t="shared" si="5"/>
        <v>10.152838427947598</v>
      </c>
      <c r="T43" s="15">
        <f t="shared" si="7"/>
        <v>10.152838427947598</v>
      </c>
      <c r="U43" s="15">
        <v>39.4</v>
      </c>
      <c r="V43" s="15">
        <v>42.2</v>
      </c>
      <c r="W43" s="15">
        <v>68.599999999999994</v>
      </c>
      <c r="X43" s="15">
        <v>93</v>
      </c>
      <c r="Y43" s="15">
        <v>55.4</v>
      </c>
      <c r="Z43" s="15" t="s">
        <v>44</v>
      </c>
      <c r="AA43" s="15">
        <f t="shared" si="14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78</v>
      </c>
      <c r="B44" s="1" t="s">
        <v>31</v>
      </c>
      <c r="C44" s="1">
        <v>12.5</v>
      </c>
      <c r="D44" s="1">
        <v>501.47699999999998</v>
      </c>
      <c r="E44" s="1">
        <v>402.43700000000001</v>
      </c>
      <c r="F44" s="1">
        <v>99.578000000000003</v>
      </c>
      <c r="G44" s="6">
        <v>1</v>
      </c>
      <c r="H44" s="1">
        <v>45</v>
      </c>
      <c r="I44" s="1"/>
      <c r="J44" s="1">
        <v>452.12</v>
      </c>
      <c r="K44" s="1">
        <f t="shared" si="12"/>
        <v>-49.682999999999993</v>
      </c>
      <c r="L44" s="1">
        <f t="shared" si="4"/>
        <v>167.75200000000001</v>
      </c>
      <c r="M44" s="1">
        <v>234.685</v>
      </c>
      <c r="N44" s="1">
        <v>100</v>
      </c>
      <c r="O44" s="1">
        <f t="shared" si="13"/>
        <v>33.550400000000003</v>
      </c>
      <c r="P44" s="5">
        <f t="shared" ref="P44:P47" si="15">13*O44-N44-F44</f>
        <v>236.57720000000003</v>
      </c>
      <c r="Q44" s="5"/>
      <c r="R44" s="1"/>
      <c r="S44" s="1">
        <f t="shared" si="5"/>
        <v>13</v>
      </c>
      <c r="T44" s="1">
        <f t="shared" si="7"/>
        <v>5.9486026992226613</v>
      </c>
      <c r="U44" s="1">
        <v>29.411000000000001</v>
      </c>
      <c r="V44" s="1">
        <v>35.4452</v>
      </c>
      <c r="W44" s="1">
        <v>16.166</v>
      </c>
      <c r="X44" s="1">
        <v>22.9452</v>
      </c>
      <c r="Y44" s="1">
        <v>11.4656</v>
      </c>
      <c r="Z44" s="1"/>
      <c r="AA44" s="1">
        <f t="shared" si="14"/>
        <v>236.57720000000003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79</v>
      </c>
      <c r="B45" s="1" t="s">
        <v>31</v>
      </c>
      <c r="C45" s="1">
        <v>250.16200000000001</v>
      </c>
      <c r="D45" s="1">
        <v>241.75</v>
      </c>
      <c r="E45" s="1">
        <v>161.1</v>
      </c>
      <c r="F45" s="1">
        <v>291.392</v>
      </c>
      <c r="G45" s="6">
        <v>1</v>
      </c>
      <c r="H45" s="1">
        <v>45</v>
      </c>
      <c r="I45" s="1"/>
      <c r="J45" s="1">
        <v>163</v>
      </c>
      <c r="K45" s="1">
        <f t="shared" si="12"/>
        <v>-1.9000000000000057</v>
      </c>
      <c r="L45" s="1">
        <f t="shared" si="4"/>
        <v>161.1</v>
      </c>
      <c r="M45" s="1"/>
      <c r="N45" s="1">
        <v>130</v>
      </c>
      <c r="O45" s="1">
        <f t="shared" si="13"/>
        <v>32.22</v>
      </c>
      <c r="P45" s="5"/>
      <c r="Q45" s="5"/>
      <c r="R45" s="1"/>
      <c r="S45" s="1">
        <f t="shared" si="5"/>
        <v>13.078584729981378</v>
      </c>
      <c r="T45" s="1">
        <f t="shared" si="7"/>
        <v>13.078584729981378</v>
      </c>
      <c r="U45" s="1">
        <v>37.953600000000002</v>
      </c>
      <c r="V45" s="1">
        <v>35.356400000000001</v>
      </c>
      <c r="W45" s="1">
        <v>26.4572</v>
      </c>
      <c r="X45" s="1">
        <v>42.690199999999997</v>
      </c>
      <c r="Y45" s="1">
        <v>50.504600000000003</v>
      </c>
      <c r="Z45" s="1"/>
      <c r="AA45" s="1">
        <f t="shared" si="14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80</v>
      </c>
      <c r="B46" s="1" t="s">
        <v>33</v>
      </c>
      <c r="C46" s="1">
        <v>290</v>
      </c>
      <c r="D46" s="1">
        <v>432</v>
      </c>
      <c r="E46" s="1">
        <v>450</v>
      </c>
      <c r="F46" s="1">
        <v>222</v>
      </c>
      <c r="G46" s="6">
        <v>0.4</v>
      </c>
      <c r="H46" s="1">
        <v>60</v>
      </c>
      <c r="I46" s="1"/>
      <c r="J46" s="1">
        <v>453</v>
      </c>
      <c r="K46" s="1">
        <f t="shared" si="12"/>
        <v>-3</v>
      </c>
      <c r="L46" s="1">
        <f t="shared" si="4"/>
        <v>386</v>
      </c>
      <c r="M46" s="1">
        <v>64</v>
      </c>
      <c r="N46" s="1">
        <v>180</v>
      </c>
      <c r="O46" s="1">
        <f t="shared" si="13"/>
        <v>77.2</v>
      </c>
      <c r="P46" s="5">
        <f t="shared" si="15"/>
        <v>601.6</v>
      </c>
      <c r="Q46" s="5"/>
      <c r="R46" s="1"/>
      <c r="S46" s="1">
        <f t="shared" si="5"/>
        <v>13</v>
      </c>
      <c r="T46" s="1">
        <f t="shared" si="7"/>
        <v>5.2072538860103625</v>
      </c>
      <c r="U46" s="1">
        <v>61</v>
      </c>
      <c r="V46" s="1">
        <v>74.599999999999994</v>
      </c>
      <c r="W46" s="1">
        <v>24.6</v>
      </c>
      <c r="X46" s="1">
        <v>116.6</v>
      </c>
      <c r="Y46" s="1">
        <v>62.4</v>
      </c>
      <c r="Z46" s="1" t="s">
        <v>34</v>
      </c>
      <c r="AA46" s="1">
        <f t="shared" si="14"/>
        <v>240.64000000000001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81</v>
      </c>
      <c r="B47" s="1" t="s">
        <v>33</v>
      </c>
      <c r="C47" s="1">
        <v>433</v>
      </c>
      <c r="D47" s="1">
        <v>168</v>
      </c>
      <c r="E47" s="1">
        <v>286</v>
      </c>
      <c r="F47" s="1">
        <v>291</v>
      </c>
      <c r="G47" s="6">
        <v>0.4</v>
      </c>
      <c r="H47" s="1">
        <v>60</v>
      </c>
      <c r="I47" s="1"/>
      <c r="J47" s="1">
        <v>281</v>
      </c>
      <c r="K47" s="1">
        <f t="shared" si="12"/>
        <v>5</v>
      </c>
      <c r="L47" s="1">
        <f t="shared" si="4"/>
        <v>286</v>
      </c>
      <c r="M47" s="1"/>
      <c r="N47" s="1">
        <v>50</v>
      </c>
      <c r="O47" s="1">
        <f t="shared" si="13"/>
        <v>57.2</v>
      </c>
      <c r="P47" s="5">
        <f t="shared" si="15"/>
        <v>402.6</v>
      </c>
      <c r="Q47" s="5"/>
      <c r="R47" s="1"/>
      <c r="S47" s="1">
        <f t="shared" si="5"/>
        <v>13</v>
      </c>
      <c r="T47" s="1">
        <f t="shared" si="7"/>
        <v>5.9615384615384617</v>
      </c>
      <c r="U47" s="1">
        <v>43.4</v>
      </c>
      <c r="V47" s="1">
        <v>60.2</v>
      </c>
      <c r="W47" s="1">
        <v>49.8</v>
      </c>
      <c r="X47" s="1">
        <v>92</v>
      </c>
      <c r="Y47" s="1">
        <v>31</v>
      </c>
      <c r="Z47" s="1"/>
      <c r="AA47" s="1">
        <f t="shared" si="14"/>
        <v>161.04000000000002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8" t="s">
        <v>82</v>
      </c>
      <c r="B48" s="15" t="s">
        <v>33</v>
      </c>
      <c r="C48" s="15"/>
      <c r="D48" s="15">
        <v>1</v>
      </c>
      <c r="E48" s="19">
        <v>1</v>
      </c>
      <c r="F48" s="15"/>
      <c r="G48" s="16">
        <v>0</v>
      </c>
      <c r="H48" s="15" t="e">
        <v>#N/A</v>
      </c>
      <c r="I48" s="15"/>
      <c r="J48" s="15">
        <v>1</v>
      </c>
      <c r="K48" s="15">
        <f t="shared" si="12"/>
        <v>0</v>
      </c>
      <c r="L48" s="15">
        <f t="shared" si="4"/>
        <v>1</v>
      </c>
      <c r="M48" s="15"/>
      <c r="N48" s="15"/>
      <c r="O48" s="15">
        <f t="shared" si="13"/>
        <v>0.2</v>
      </c>
      <c r="P48" s="17"/>
      <c r="Q48" s="17"/>
      <c r="R48" s="15"/>
      <c r="S48" s="15">
        <f t="shared" si="5"/>
        <v>0</v>
      </c>
      <c r="T48" s="15">
        <f t="shared" si="7"/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8" t="s">
        <v>140</v>
      </c>
      <c r="AA48" s="15">
        <f t="shared" si="14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83</v>
      </c>
      <c r="B49" s="1" t="s">
        <v>33</v>
      </c>
      <c r="C49" s="1">
        <v>295</v>
      </c>
      <c r="D49" s="1">
        <v>336</v>
      </c>
      <c r="E49" s="1">
        <v>387</v>
      </c>
      <c r="F49" s="1">
        <v>190</v>
      </c>
      <c r="G49" s="6">
        <v>0.4</v>
      </c>
      <c r="H49" s="1">
        <v>60</v>
      </c>
      <c r="I49" s="1"/>
      <c r="J49" s="1">
        <v>373.5</v>
      </c>
      <c r="K49" s="1">
        <f t="shared" si="12"/>
        <v>13.5</v>
      </c>
      <c r="L49" s="1">
        <f t="shared" si="4"/>
        <v>387</v>
      </c>
      <c r="M49" s="1"/>
      <c r="N49" s="1">
        <v>100</v>
      </c>
      <c r="O49" s="1">
        <f t="shared" si="13"/>
        <v>77.400000000000006</v>
      </c>
      <c r="P49" s="5">
        <f>13*O49-N49-F49</f>
        <v>716.2</v>
      </c>
      <c r="Q49" s="5"/>
      <c r="R49" s="1"/>
      <c r="S49" s="1">
        <f t="shared" si="5"/>
        <v>13</v>
      </c>
      <c r="T49" s="1">
        <f t="shared" si="7"/>
        <v>3.7467700258397931</v>
      </c>
      <c r="U49" s="1">
        <v>64.599999999999994</v>
      </c>
      <c r="V49" s="1">
        <v>57.8</v>
      </c>
      <c r="W49" s="1">
        <v>72.2</v>
      </c>
      <c r="X49" s="1">
        <v>100.2</v>
      </c>
      <c r="Y49" s="1">
        <v>47.6</v>
      </c>
      <c r="Z49" s="1" t="s">
        <v>34</v>
      </c>
      <c r="AA49" s="1">
        <f t="shared" si="14"/>
        <v>286.48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5" t="s">
        <v>84</v>
      </c>
      <c r="B50" s="15" t="s">
        <v>33</v>
      </c>
      <c r="C50" s="15"/>
      <c r="D50" s="15">
        <v>60</v>
      </c>
      <c r="E50" s="15">
        <v>57</v>
      </c>
      <c r="F50" s="15">
        <v>3</v>
      </c>
      <c r="G50" s="16">
        <v>0</v>
      </c>
      <c r="H50" s="15" t="e">
        <v>#N/A</v>
      </c>
      <c r="I50" s="15"/>
      <c r="J50" s="15">
        <v>67</v>
      </c>
      <c r="K50" s="15">
        <f t="shared" si="12"/>
        <v>-10</v>
      </c>
      <c r="L50" s="15">
        <f t="shared" si="4"/>
        <v>57</v>
      </c>
      <c r="M50" s="15"/>
      <c r="N50" s="15"/>
      <c r="O50" s="15">
        <f t="shared" si="13"/>
        <v>11.4</v>
      </c>
      <c r="P50" s="17"/>
      <c r="Q50" s="17"/>
      <c r="R50" s="15"/>
      <c r="S50" s="15">
        <f t="shared" si="5"/>
        <v>0.26315789473684209</v>
      </c>
      <c r="T50" s="15">
        <f t="shared" si="7"/>
        <v>0.26315789473684209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21" t="s">
        <v>141</v>
      </c>
      <c r="AA50" s="15">
        <f t="shared" si="14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85</v>
      </c>
      <c r="B51" s="1" t="s">
        <v>33</v>
      </c>
      <c r="C51" s="1"/>
      <c r="D51" s="1">
        <v>126</v>
      </c>
      <c r="E51" s="1">
        <v>66</v>
      </c>
      <c r="F51" s="1">
        <v>60</v>
      </c>
      <c r="G51" s="6">
        <v>0.1</v>
      </c>
      <c r="H51" s="1">
        <v>60</v>
      </c>
      <c r="I51" s="1"/>
      <c r="J51" s="1">
        <v>92</v>
      </c>
      <c r="K51" s="1">
        <f t="shared" si="12"/>
        <v>-26</v>
      </c>
      <c r="L51" s="1">
        <f t="shared" si="4"/>
        <v>66</v>
      </c>
      <c r="M51" s="1"/>
      <c r="N51" s="1"/>
      <c r="O51" s="1">
        <f t="shared" si="13"/>
        <v>13.2</v>
      </c>
      <c r="P51" s="5">
        <f t="shared" ref="P51:P53" si="16">13*O51-N51-F51</f>
        <v>111.6</v>
      </c>
      <c r="Q51" s="5"/>
      <c r="R51" s="1"/>
      <c r="S51" s="1">
        <f t="shared" si="5"/>
        <v>13</v>
      </c>
      <c r="T51" s="1">
        <f t="shared" si="7"/>
        <v>4.5454545454545459</v>
      </c>
      <c r="U51" s="1">
        <v>0</v>
      </c>
      <c r="V51" s="1">
        <v>22</v>
      </c>
      <c r="W51" s="1">
        <v>0</v>
      </c>
      <c r="X51" s="1">
        <v>19.600000000000001</v>
      </c>
      <c r="Y51" s="1">
        <v>0</v>
      </c>
      <c r="Z51" s="1" t="s">
        <v>64</v>
      </c>
      <c r="AA51" s="1">
        <f t="shared" si="14"/>
        <v>11.16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86</v>
      </c>
      <c r="B52" s="1" t="s">
        <v>31</v>
      </c>
      <c r="C52" s="1">
        <v>303</v>
      </c>
      <c r="D52" s="1">
        <v>289.34899999999999</v>
      </c>
      <c r="E52" s="1">
        <v>201.72800000000001</v>
      </c>
      <c r="F52" s="1">
        <v>344.62599999999998</v>
      </c>
      <c r="G52" s="6">
        <v>1</v>
      </c>
      <c r="H52" s="1">
        <v>60</v>
      </c>
      <c r="I52" s="1"/>
      <c r="J52" s="1">
        <v>187.4</v>
      </c>
      <c r="K52" s="1">
        <f t="shared" si="12"/>
        <v>14.328000000000003</v>
      </c>
      <c r="L52" s="1">
        <f t="shared" si="4"/>
        <v>201.72800000000001</v>
      </c>
      <c r="M52" s="1"/>
      <c r="N52" s="1">
        <v>150</v>
      </c>
      <c r="O52" s="1">
        <f t="shared" si="13"/>
        <v>40.345600000000005</v>
      </c>
      <c r="P52" s="5">
        <f t="shared" si="16"/>
        <v>29.866800000000126</v>
      </c>
      <c r="Q52" s="5"/>
      <c r="R52" s="1"/>
      <c r="S52" s="1">
        <f t="shared" si="5"/>
        <v>13.000000000000002</v>
      </c>
      <c r="T52" s="1">
        <f t="shared" si="7"/>
        <v>12.259725967639591</v>
      </c>
      <c r="U52" s="1">
        <v>48.539400000000001</v>
      </c>
      <c r="V52" s="1">
        <v>23.817599999999999</v>
      </c>
      <c r="W52" s="1">
        <v>41.784399999999998</v>
      </c>
      <c r="X52" s="1">
        <v>51.855999999999987</v>
      </c>
      <c r="Y52" s="1">
        <v>24.418800000000001</v>
      </c>
      <c r="Z52" s="1"/>
      <c r="AA52" s="1">
        <f t="shared" si="14"/>
        <v>29.866800000000126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87</v>
      </c>
      <c r="B53" s="1" t="s">
        <v>31</v>
      </c>
      <c r="C53" s="1">
        <v>314.053</v>
      </c>
      <c r="D53" s="1">
        <v>206.13900000000001</v>
      </c>
      <c r="E53" s="1">
        <v>242.084</v>
      </c>
      <c r="F53" s="1">
        <v>221.38499999999999</v>
      </c>
      <c r="G53" s="6">
        <v>1</v>
      </c>
      <c r="H53" s="1">
        <v>45</v>
      </c>
      <c r="I53" s="1"/>
      <c r="J53" s="1">
        <v>244</v>
      </c>
      <c r="K53" s="1">
        <f t="shared" si="12"/>
        <v>-1.9159999999999968</v>
      </c>
      <c r="L53" s="1">
        <f t="shared" si="4"/>
        <v>242.084</v>
      </c>
      <c r="M53" s="1"/>
      <c r="N53" s="1">
        <v>150</v>
      </c>
      <c r="O53" s="1">
        <f t="shared" si="13"/>
        <v>48.416800000000002</v>
      </c>
      <c r="P53" s="5">
        <f t="shared" si="16"/>
        <v>258.03340000000003</v>
      </c>
      <c r="Q53" s="5"/>
      <c r="R53" s="1"/>
      <c r="S53" s="1">
        <f t="shared" si="5"/>
        <v>13</v>
      </c>
      <c r="T53" s="1">
        <f t="shared" si="7"/>
        <v>7.6705812858346683</v>
      </c>
      <c r="U53" s="1">
        <v>46.828600000000002</v>
      </c>
      <c r="V53" s="1">
        <v>46.868000000000002</v>
      </c>
      <c r="W53" s="1">
        <v>54.933599999999998</v>
      </c>
      <c r="X53" s="1">
        <v>55.649000000000001</v>
      </c>
      <c r="Y53" s="1">
        <v>53.181800000000003</v>
      </c>
      <c r="Z53" s="1"/>
      <c r="AA53" s="1">
        <f t="shared" si="14"/>
        <v>258.03340000000003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5" t="s">
        <v>88</v>
      </c>
      <c r="B54" s="15" t="s">
        <v>31</v>
      </c>
      <c r="C54" s="15"/>
      <c r="D54" s="15">
        <v>51.753</v>
      </c>
      <c r="E54" s="15">
        <v>51.753</v>
      </c>
      <c r="F54" s="15"/>
      <c r="G54" s="16">
        <v>0</v>
      </c>
      <c r="H54" s="15" t="e">
        <v>#N/A</v>
      </c>
      <c r="I54" s="15"/>
      <c r="J54" s="15">
        <v>58.5</v>
      </c>
      <c r="K54" s="15">
        <f t="shared" si="12"/>
        <v>-6.7469999999999999</v>
      </c>
      <c r="L54" s="15">
        <f t="shared" si="4"/>
        <v>51.753</v>
      </c>
      <c r="M54" s="15"/>
      <c r="N54" s="15"/>
      <c r="O54" s="15">
        <f t="shared" si="13"/>
        <v>10.3506</v>
      </c>
      <c r="P54" s="17"/>
      <c r="Q54" s="17"/>
      <c r="R54" s="15"/>
      <c r="S54" s="15">
        <f t="shared" si="5"/>
        <v>0</v>
      </c>
      <c r="T54" s="15">
        <f t="shared" si="7"/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21" t="s">
        <v>141</v>
      </c>
      <c r="AA54" s="15">
        <f t="shared" si="14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89</v>
      </c>
      <c r="B55" s="1" t="s">
        <v>33</v>
      </c>
      <c r="C55" s="1">
        <v>120</v>
      </c>
      <c r="D55" s="1">
        <v>110</v>
      </c>
      <c r="E55" s="1">
        <v>117</v>
      </c>
      <c r="F55" s="1">
        <v>110</v>
      </c>
      <c r="G55" s="6">
        <v>0.1</v>
      </c>
      <c r="H55" s="1">
        <v>60</v>
      </c>
      <c r="I55" s="1"/>
      <c r="J55" s="1">
        <v>120</v>
      </c>
      <c r="K55" s="1">
        <f t="shared" si="12"/>
        <v>-3</v>
      </c>
      <c r="L55" s="1">
        <f t="shared" si="4"/>
        <v>117</v>
      </c>
      <c r="M55" s="1"/>
      <c r="N55" s="1"/>
      <c r="O55" s="1">
        <f t="shared" si="13"/>
        <v>23.4</v>
      </c>
      <c r="P55" s="5">
        <f>13*O55-N55-F55</f>
        <v>194.2</v>
      </c>
      <c r="Q55" s="5"/>
      <c r="R55" s="1"/>
      <c r="S55" s="1">
        <f t="shared" si="5"/>
        <v>13</v>
      </c>
      <c r="T55" s="1">
        <f t="shared" si="7"/>
        <v>4.700854700854701</v>
      </c>
      <c r="U55" s="1">
        <v>16.2</v>
      </c>
      <c r="V55" s="1">
        <v>13</v>
      </c>
      <c r="W55" s="1">
        <v>2</v>
      </c>
      <c r="X55" s="1">
        <v>18</v>
      </c>
      <c r="Y55" s="1">
        <v>0</v>
      </c>
      <c r="Z55" s="1" t="s">
        <v>64</v>
      </c>
      <c r="AA55" s="1">
        <f t="shared" si="14"/>
        <v>19.420000000000002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5" t="s">
        <v>90</v>
      </c>
      <c r="B56" s="15" t="s">
        <v>31</v>
      </c>
      <c r="C56" s="15">
        <v>117</v>
      </c>
      <c r="D56" s="15"/>
      <c r="E56" s="15">
        <v>30.216000000000001</v>
      </c>
      <c r="F56" s="15">
        <v>76.331999999999994</v>
      </c>
      <c r="G56" s="16">
        <v>0</v>
      </c>
      <c r="H56" s="15">
        <v>45</v>
      </c>
      <c r="I56" s="15"/>
      <c r="J56" s="15">
        <v>27</v>
      </c>
      <c r="K56" s="15">
        <f t="shared" si="12"/>
        <v>3.2160000000000011</v>
      </c>
      <c r="L56" s="15">
        <f t="shared" si="4"/>
        <v>30.216000000000001</v>
      </c>
      <c r="M56" s="15"/>
      <c r="N56" s="15"/>
      <c r="O56" s="15">
        <f t="shared" si="13"/>
        <v>6.0432000000000006</v>
      </c>
      <c r="P56" s="17"/>
      <c r="Q56" s="17"/>
      <c r="R56" s="15"/>
      <c r="S56" s="15">
        <f t="shared" si="5"/>
        <v>12.63105639396346</v>
      </c>
      <c r="T56" s="15">
        <f t="shared" si="7"/>
        <v>12.63105639396346</v>
      </c>
      <c r="U56" s="15">
        <v>5.2067999999999994</v>
      </c>
      <c r="V56" s="15">
        <v>1.4676</v>
      </c>
      <c r="W56" s="15">
        <v>1.0744</v>
      </c>
      <c r="X56" s="15">
        <v>17.8062</v>
      </c>
      <c r="Y56" s="15">
        <v>2.3199999999999998</v>
      </c>
      <c r="Z56" s="15" t="s">
        <v>44</v>
      </c>
      <c r="AA56" s="15">
        <f t="shared" si="14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5" t="s">
        <v>91</v>
      </c>
      <c r="B57" s="15" t="s">
        <v>33</v>
      </c>
      <c r="C57" s="15"/>
      <c r="D57" s="15">
        <v>56</v>
      </c>
      <c r="E57" s="15">
        <v>56</v>
      </c>
      <c r="F57" s="15"/>
      <c r="G57" s="16">
        <v>0</v>
      </c>
      <c r="H57" s="15" t="e">
        <v>#N/A</v>
      </c>
      <c r="I57" s="15"/>
      <c r="J57" s="15">
        <v>56</v>
      </c>
      <c r="K57" s="15">
        <f t="shared" si="12"/>
        <v>0</v>
      </c>
      <c r="L57" s="15">
        <f t="shared" si="4"/>
        <v>0</v>
      </c>
      <c r="M57" s="15">
        <v>56</v>
      </c>
      <c r="N57" s="15"/>
      <c r="O57" s="15">
        <f t="shared" si="13"/>
        <v>0</v>
      </c>
      <c r="P57" s="17"/>
      <c r="Q57" s="17"/>
      <c r="R57" s="15"/>
      <c r="S57" s="15" t="e">
        <f t="shared" si="5"/>
        <v>#DIV/0!</v>
      </c>
      <c r="T57" s="15" t="e">
        <f t="shared" si="7"/>
        <v>#DIV/0!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 t="s">
        <v>45</v>
      </c>
      <c r="AA57" s="15">
        <f t="shared" si="14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8" t="s">
        <v>92</v>
      </c>
      <c r="B58" s="15" t="s">
        <v>33</v>
      </c>
      <c r="C58" s="15"/>
      <c r="D58" s="15">
        <v>9</v>
      </c>
      <c r="E58" s="19">
        <v>1</v>
      </c>
      <c r="F58" s="15"/>
      <c r="G58" s="16">
        <v>0</v>
      </c>
      <c r="H58" s="15" t="e">
        <v>#N/A</v>
      </c>
      <c r="I58" s="15"/>
      <c r="J58" s="15">
        <v>10</v>
      </c>
      <c r="K58" s="15">
        <f t="shared" si="12"/>
        <v>-9</v>
      </c>
      <c r="L58" s="15">
        <f t="shared" si="4"/>
        <v>1</v>
      </c>
      <c r="M58" s="15"/>
      <c r="N58" s="15"/>
      <c r="O58" s="15">
        <f t="shared" si="13"/>
        <v>0.2</v>
      </c>
      <c r="P58" s="17"/>
      <c r="Q58" s="17"/>
      <c r="R58" s="15"/>
      <c r="S58" s="15">
        <f t="shared" si="5"/>
        <v>0</v>
      </c>
      <c r="T58" s="15">
        <f t="shared" si="7"/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8" t="s">
        <v>140</v>
      </c>
      <c r="AA58" s="15">
        <f t="shared" si="14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5" t="s">
        <v>93</v>
      </c>
      <c r="B59" s="15" t="s">
        <v>33</v>
      </c>
      <c r="C59" s="15">
        <v>73</v>
      </c>
      <c r="D59" s="15">
        <v>100</v>
      </c>
      <c r="E59" s="15">
        <v>115</v>
      </c>
      <c r="F59" s="15">
        <v>55</v>
      </c>
      <c r="G59" s="16">
        <v>0</v>
      </c>
      <c r="H59" s="15">
        <v>60</v>
      </c>
      <c r="I59" s="15"/>
      <c r="J59" s="15">
        <v>109</v>
      </c>
      <c r="K59" s="15">
        <f t="shared" si="12"/>
        <v>6</v>
      </c>
      <c r="L59" s="15">
        <f t="shared" si="4"/>
        <v>115</v>
      </c>
      <c r="M59" s="15"/>
      <c r="N59" s="15"/>
      <c r="O59" s="15">
        <f t="shared" si="13"/>
        <v>23</v>
      </c>
      <c r="P59" s="17"/>
      <c r="Q59" s="17"/>
      <c r="R59" s="15"/>
      <c r="S59" s="15">
        <f t="shared" si="5"/>
        <v>2.3913043478260869</v>
      </c>
      <c r="T59" s="15">
        <f t="shared" si="7"/>
        <v>2.3913043478260869</v>
      </c>
      <c r="U59" s="15">
        <v>12</v>
      </c>
      <c r="V59" s="15">
        <v>24.2</v>
      </c>
      <c r="W59" s="15">
        <v>6.8</v>
      </c>
      <c r="X59" s="15">
        <v>20.8</v>
      </c>
      <c r="Y59" s="15">
        <v>10.199999999999999</v>
      </c>
      <c r="Z59" s="15" t="s">
        <v>52</v>
      </c>
      <c r="AA59" s="15">
        <f t="shared" si="14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5" t="s">
        <v>94</v>
      </c>
      <c r="B60" s="15" t="s">
        <v>31</v>
      </c>
      <c r="C60" s="15">
        <v>2.6</v>
      </c>
      <c r="D60" s="15">
        <v>0.1</v>
      </c>
      <c r="E60" s="15">
        <v>1.3480000000000001</v>
      </c>
      <c r="F60" s="15"/>
      <c r="G60" s="16">
        <v>0</v>
      </c>
      <c r="H60" s="15">
        <v>60</v>
      </c>
      <c r="I60" s="15"/>
      <c r="J60" s="15">
        <v>1.3</v>
      </c>
      <c r="K60" s="15">
        <f t="shared" si="12"/>
        <v>4.8000000000000043E-2</v>
      </c>
      <c r="L60" s="15">
        <f t="shared" si="4"/>
        <v>1.3480000000000001</v>
      </c>
      <c r="M60" s="15"/>
      <c r="N60" s="15"/>
      <c r="O60" s="15">
        <f t="shared" si="13"/>
        <v>0.26960000000000001</v>
      </c>
      <c r="P60" s="17"/>
      <c r="Q60" s="17"/>
      <c r="R60" s="15"/>
      <c r="S60" s="15">
        <f t="shared" si="5"/>
        <v>0</v>
      </c>
      <c r="T60" s="15">
        <f t="shared" si="7"/>
        <v>0</v>
      </c>
      <c r="U60" s="15">
        <v>3.5341999999999998</v>
      </c>
      <c r="V60" s="15">
        <v>2.1751999999999998</v>
      </c>
      <c r="W60" s="15">
        <v>4.3328000000000007</v>
      </c>
      <c r="X60" s="15">
        <v>2.9752000000000001</v>
      </c>
      <c r="Y60" s="15">
        <v>0.82</v>
      </c>
      <c r="Z60" s="15" t="s">
        <v>95</v>
      </c>
      <c r="AA60" s="15">
        <f t="shared" si="14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5" t="s">
        <v>96</v>
      </c>
      <c r="B61" s="15" t="s">
        <v>33</v>
      </c>
      <c r="C61" s="15"/>
      <c r="D61" s="15">
        <v>100</v>
      </c>
      <c r="E61" s="15">
        <v>96</v>
      </c>
      <c r="F61" s="15"/>
      <c r="G61" s="16">
        <v>0</v>
      </c>
      <c r="H61" s="15" t="e">
        <v>#N/A</v>
      </c>
      <c r="I61" s="15"/>
      <c r="J61" s="15">
        <v>121</v>
      </c>
      <c r="K61" s="15">
        <f t="shared" si="12"/>
        <v>-25</v>
      </c>
      <c r="L61" s="15">
        <f t="shared" si="4"/>
        <v>96</v>
      </c>
      <c r="M61" s="15"/>
      <c r="N61" s="15"/>
      <c r="O61" s="15">
        <f t="shared" si="13"/>
        <v>19.2</v>
      </c>
      <c r="P61" s="17"/>
      <c r="Q61" s="17"/>
      <c r="R61" s="15"/>
      <c r="S61" s="15">
        <f t="shared" si="5"/>
        <v>0</v>
      </c>
      <c r="T61" s="15">
        <f t="shared" si="7"/>
        <v>0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21" t="s">
        <v>141</v>
      </c>
      <c r="AA61" s="15">
        <f t="shared" si="14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5" t="s">
        <v>97</v>
      </c>
      <c r="B62" s="15" t="s">
        <v>31</v>
      </c>
      <c r="C62" s="15"/>
      <c r="D62" s="15">
        <v>103.015</v>
      </c>
      <c r="E62" s="15">
        <v>54.030999999999999</v>
      </c>
      <c r="F62" s="15">
        <v>48.984000000000002</v>
      </c>
      <c r="G62" s="16">
        <v>0</v>
      </c>
      <c r="H62" s="15" t="e">
        <v>#N/A</v>
      </c>
      <c r="I62" s="15"/>
      <c r="J62" s="15">
        <v>53</v>
      </c>
      <c r="K62" s="15">
        <f t="shared" si="12"/>
        <v>1.0309999999999988</v>
      </c>
      <c r="L62" s="15">
        <f t="shared" si="4"/>
        <v>54.030999999999999</v>
      </c>
      <c r="M62" s="15"/>
      <c r="N62" s="15"/>
      <c r="O62" s="15">
        <f t="shared" si="13"/>
        <v>10.8062</v>
      </c>
      <c r="P62" s="17"/>
      <c r="Q62" s="17"/>
      <c r="R62" s="15"/>
      <c r="S62" s="15">
        <f t="shared" si="5"/>
        <v>4.5329533045844048</v>
      </c>
      <c r="T62" s="15">
        <f t="shared" si="7"/>
        <v>4.5329533045844048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21" t="s">
        <v>141</v>
      </c>
      <c r="AA62" s="15">
        <f t="shared" si="14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98</v>
      </c>
      <c r="B63" s="1" t="s">
        <v>31</v>
      </c>
      <c r="C63" s="1">
        <v>106.5</v>
      </c>
      <c r="D63" s="1">
        <v>269.625</v>
      </c>
      <c r="E63" s="1">
        <v>237.63200000000001</v>
      </c>
      <c r="F63" s="1">
        <v>99.254999999999995</v>
      </c>
      <c r="G63" s="6">
        <v>1</v>
      </c>
      <c r="H63" s="1">
        <v>45</v>
      </c>
      <c r="I63" s="1"/>
      <c r="J63" s="1">
        <v>267.815</v>
      </c>
      <c r="K63" s="1">
        <f t="shared" si="12"/>
        <v>-30.182999999999993</v>
      </c>
      <c r="L63" s="1">
        <f t="shared" si="4"/>
        <v>137.81700000000001</v>
      </c>
      <c r="M63" s="1">
        <v>99.814999999999998</v>
      </c>
      <c r="N63" s="1">
        <v>150</v>
      </c>
      <c r="O63" s="1">
        <f t="shared" si="13"/>
        <v>27.563400000000001</v>
      </c>
      <c r="P63" s="5">
        <f t="shared" ref="P63:P66" si="17">13*O63-N63-F63</f>
        <v>109.06920000000002</v>
      </c>
      <c r="Q63" s="5"/>
      <c r="R63" s="1"/>
      <c r="S63" s="1">
        <f t="shared" si="5"/>
        <v>13</v>
      </c>
      <c r="T63" s="1">
        <f t="shared" si="7"/>
        <v>9.0429700254685557</v>
      </c>
      <c r="U63" s="1">
        <v>30.383199999999999</v>
      </c>
      <c r="V63" s="1">
        <v>20.648399999999999</v>
      </c>
      <c r="W63" s="1">
        <v>11.7448</v>
      </c>
      <c r="X63" s="1">
        <v>39.159599999999998</v>
      </c>
      <c r="Y63" s="1">
        <v>16.7318</v>
      </c>
      <c r="Z63" s="1"/>
      <c r="AA63" s="1">
        <f t="shared" si="14"/>
        <v>109.06920000000002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99</v>
      </c>
      <c r="B64" s="1" t="s">
        <v>33</v>
      </c>
      <c r="C64" s="1">
        <v>372</v>
      </c>
      <c r="D64" s="1">
        <v>1072</v>
      </c>
      <c r="E64" s="1">
        <v>932</v>
      </c>
      <c r="F64" s="1">
        <v>400</v>
      </c>
      <c r="G64" s="6">
        <v>0.28000000000000003</v>
      </c>
      <c r="H64" s="1">
        <v>45</v>
      </c>
      <c r="I64" s="1"/>
      <c r="J64" s="1">
        <v>995</v>
      </c>
      <c r="K64" s="1">
        <f t="shared" si="12"/>
        <v>-63</v>
      </c>
      <c r="L64" s="1">
        <f t="shared" si="4"/>
        <v>572</v>
      </c>
      <c r="M64" s="1">
        <v>360</v>
      </c>
      <c r="N64" s="1">
        <v>450</v>
      </c>
      <c r="O64" s="1">
        <f t="shared" si="13"/>
        <v>114.4</v>
      </c>
      <c r="P64" s="5">
        <f t="shared" si="17"/>
        <v>637.20000000000005</v>
      </c>
      <c r="Q64" s="5"/>
      <c r="R64" s="1"/>
      <c r="S64" s="1">
        <f t="shared" si="5"/>
        <v>13</v>
      </c>
      <c r="T64" s="1">
        <f t="shared" si="7"/>
        <v>7.43006993006993</v>
      </c>
      <c r="U64" s="1">
        <v>122</v>
      </c>
      <c r="V64" s="1">
        <v>144</v>
      </c>
      <c r="W64" s="1">
        <v>130.80000000000001</v>
      </c>
      <c r="X64" s="1">
        <v>106.2</v>
      </c>
      <c r="Y64" s="1">
        <v>102.8</v>
      </c>
      <c r="Z64" s="1"/>
      <c r="AA64" s="1">
        <f t="shared" si="14"/>
        <v>178.41600000000003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100</v>
      </c>
      <c r="B65" s="1" t="s">
        <v>33</v>
      </c>
      <c r="C65" s="1">
        <v>427</v>
      </c>
      <c r="D65" s="1">
        <v>1112</v>
      </c>
      <c r="E65" s="1">
        <v>879</v>
      </c>
      <c r="F65" s="1">
        <v>566</v>
      </c>
      <c r="G65" s="6">
        <v>0.35</v>
      </c>
      <c r="H65" s="1">
        <v>45</v>
      </c>
      <c r="I65" s="1"/>
      <c r="J65" s="1">
        <v>862</v>
      </c>
      <c r="K65" s="1">
        <f t="shared" si="12"/>
        <v>17</v>
      </c>
      <c r="L65" s="1">
        <f t="shared" si="4"/>
        <v>631</v>
      </c>
      <c r="M65" s="1">
        <v>248</v>
      </c>
      <c r="N65" s="1">
        <v>500</v>
      </c>
      <c r="O65" s="1">
        <f t="shared" si="13"/>
        <v>126.2</v>
      </c>
      <c r="P65" s="5">
        <f t="shared" si="17"/>
        <v>574.60000000000014</v>
      </c>
      <c r="Q65" s="5"/>
      <c r="R65" s="1"/>
      <c r="S65" s="1">
        <f t="shared" si="5"/>
        <v>13</v>
      </c>
      <c r="T65" s="1">
        <f t="shared" si="7"/>
        <v>8.4469096671949284</v>
      </c>
      <c r="U65" s="1">
        <v>110.2</v>
      </c>
      <c r="V65" s="1">
        <v>111.4</v>
      </c>
      <c r="W65" s="1">
        <v>126.6</v>
      </c>
      <c r="X65" s="1">
        <v>116.8</v>
      </c>
      <c r="Y65" s="1">
        <v>90.4</v>
      </c>
      <c r="Z65" s="1"/>
      <c r="AA65" s="1">
        <f t="shared" si="14"/>
        <v>201.11000000000004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101</v>
      </c>
      <c r="B66" s="1" t="s">
        <v>33</v>
      </c>
      <c r="C66" s="1">
        <v>204</v>
      </c>
      <c r="D66" s="1">
        <v>1200</v>
      </c>
      <c r="E66" s="1">
        <v>896</v>
      </c>
      <c r="F66" s="1">
        <v>395</v>
      </c>
      <c r="G66" s="6">
        <v>0.28000000000000003</v>
      </c>
      <c r="H66" s="1">
        <v>45</v>
      </c>
      <c r="I66" s="1"/>
      <c r="J66" s="1">
        <v>967</v>
      </c>
      <c r="K66" s="1">
        <f t="shared" ref="K66:K86" si="18">E66-J66</f>
        <v>-71</v>
      </c>
      <c r="L66" s="1">
        <f t="shared" si="4"/>
        <v>480</v>
      </c>
      <c r="M66" s="1">
        <v>416</v>
      </c>
      <c r="N66" s="1">
        <v>400</v>
      </c>
      <c r="O66" s="1">
        <f t="shared" si="13"/>
        <v>96</v>
      </c>
      <c r="P66" s="5">
        <f t="shared" si="17"/>
        <v>453</v>
      </c>
      <c r="Q66" s="5"/>
      <c r="R66" s="1"/>
      <c r="S66" s="1">
        <f t="shared" si="5"/>
        <v>13</v>
      </c>
      <c r="T66" s="1">
        <f t="shared" si="7"/>
        <v>8.28125</v>
      </c>
      <c r="U66" s="1">
        <v>107.4</v>
      </c>
      <c r="V66" s="1">
        <v>123.4</v>
      </c>
      <c r="W66" s="1">
        <v>65</v>
      </c>
      <c r="X66" s="1">
        <v>110.2</v>
      </c>
      <c r="Y66" s="1">
        <v>84.6</v>
      </c>
      <c r="Z66" s="1"/>
      <c r="AA66" s="1">
        <f t="shared" si="14"/>
        <v>126.84000000000002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5" t="s">
        <v>102</v>
      </c>
      <c r="B67" s="15" t="s">
        <v>33</v>
      </c>
      <c r="C67" s="15"/>
      <c r="D67" s="15">
        <v>56</v>
      </c>
      <c r="E67" s="15">
        <v>56</v>
      </c>
      <c r="F67" s="15"/>
      <c r="G67" s="16">
        <v>0</v>
      </c>
      <c r="H67" s="15" t="e">
        <v>#N/A</v>
      </c>
      <c r="I67" s="15"/>
      <c r="J67" s="15">
        <v>56</v>
      </c>
      <c r="K67" s="15">
        <f t="shared" si="18"/>
        <v>0</v>
      </c>
      <c r="L67" s="15">
        <f t="shared" ref="L67:L102" si="19">E67-M67</f>
        <v>0</v>
      </c>
      <c r="M67" s="15">
        <v>56</v>
      </c>
      <c r="N67" s="15"/>
      <c r="O67" s="15">
        <f t="shared" si="13"/>
        <v>0</v>
      </c>
      <c r="P67" s="17"/>
      <c r="Q67" s="17"/>
      <c r="R67" s="15"/>
      <c r="S67" s="15" t="e">
        <f t="shared" si="5"/>
        <v>#DIV/0!</v>
      </c>
      <c r="T67" s="15" t="e">
        <f t="shared" si="7"/>
        <v>#DIV/0!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 t="s">
        <v>45</v>
      </c>
      <c r="AA67" s="15">
        <f t="shared" si="14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103</v>
      </c>
      <c r="B68" s="1" t="s">
        <v>33</v>
      </c>
      <c r="C68" s="1">
        <v>249</v>
      </c>
      <c r="D68" s="1">
        <v>1480</v>
      </c>
      <c r="E68" s="1">
        <v>1011</v>
      </c>
      <c r="F68" s="1">
        <v>579</v>
      </c>
      <c r="G68" s="6">
        <v>0.35</v>
      </c>
      <c r="H68" s="1">
        <v>45</v>
      </c>
      <c r="I68" s="1"/>
      <c r="J68" s="1">
        <v>1049</v>
      </c>
      <c r="K68" s="1">
        <f t="shared" si="18"/>
        <v>-38</v>
      </c>
      <c r="L68" s="1">
        <f t="shared" si="19"/>
        <v>651</v>
      </c>
      <c r="M68" s="1">
        <v>360</v>
      </c>
      <c r="N68" s="1">
        <v>500</v>
      </c>
      <c r="O68" s="1">
        <f t="shared" si="13"/>
        <v>130.19999999999999</v>
      </c>
      <c r="P68" s="5">
        <f>13*O68-N68-F68</f>
        <v>613.59999999999991</v>
      </c>
      <c r="Q68" s="5"/>
      <c r="R68" s="1"/>
      <c r="S68" s="1">
        <f t="shared" si="5"/>
        <v>13</v>
      </c>
      <c r="T68" s="1">
        <f t="shared" si="7"/>
        <v>8.2872503840245777</v>
      </c>
      <c r="U68" s="1">
        <v>132.19999999999999</v>
      </c>
      <c r="V68" s="1">
        <v>152</v>
      </c>
      <c r="W68" s="1">
        <v>134.6</v>
      </c>
      <c r="X68" s="1">
        <v>152.80000000000001</v>
      </c>
      <c r="Y68" s="1">
        <v>108.6</v>
      </c>
      <c r="Z68" s="1"/>
      <c r="AA68" s="1">
        <f t="shared" si="14"/>
        <v>214.75999999999996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5" t="s">
        <v>104</v>
      </c>
      <c r="B69" s="15" t="s">
        <v>33</v>
      </c>
      <c r="C69" s="15"/>
      <c r="D69" s="15">
        <v>803</v>
      </c>
      <c r="E69" s="15">
        <v>594</v>
      </c>
      <c r="F69" s="15">
        <v>207</v>
      </c>
      <c r="G69" s="16">
        <v>0</v>
      </c>
      <c r="H69" s="15">
        <v>45</v>
      </c>
      <c r="I69" s="15"/>
      <c r="J69" s="15">
        <v>611</v>
      </c>
      <c r="K69" s="15">
        <f t="shared" si="18"/>
        <v>-17</v>
      </c>
      <c r="L69" s="15">
        <f t="shared" si="19"/>
        <v>234</v>
      </c>
      <c r="M69" s="15">
        <v>360</v>
      </c>
      <c r="N69" s="15"/>
      <c r="O69" s="15">
        <f t="shared" si="13"/>
        <v>46.8</v>
      </c>
      <c r="P69" s="17"/>
      <c r="Q69" s="17"/>
      <c r="R69" s="15"/>
      <c r="S69" s="15">
        <f t="shared" si="5"/>
        <v>4.4230769230769234</v>
      </c>
      <c r="T69" s="15">
        <f t="shared" si="7"/>
        <v>4.4230769230769234</v>
      </c>
      <c r="U69" s="15">
        <v>-2.4</v>
      </c>
      <c r="V69" s="15">
        <v>67.8</v>
      </c>
      <c r="W69" s="15">
        <v>33.799999999999997</v>
      </c>
      <c r="X69" s="15">
        <v>51.6</v>
      </c>
      <c r="Y69" s="15">
        <v>43</v>
      </c>
      <c r="Z69" s="15" t="s">
        <v>52</v>
      </c>
      <c r="AA69" s="15">
        <f t="shared" si="14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105</v>
      </c>
      <c r="B70" s="1" t="s">
        <v>33</v>
      </c>
      <c r="C70" s="1">
        <v>23</v>
      </c>
      <c r="D70" s="1">
        <v>1482</v>
      </c>
      <c r="E70" s="19">
        <f>730+E48</f>
        <v>731</v>
      </c>
      <c r="F70" s="1">
        <v>750</v>
      </c>
      <c r="G70" s="6">
        <v>0.35</v>
      </c>
      <c r="H70" s="1">
        <v>45</v>
      </c>
      <c r="I70" s="1"/>
      <c r="J70" s="1">
        <v>754</v>
      </c>
      <c r="K70" s="1">
        <f t="shared" si="18"/>
        <v>-23</v>
      </c>
      <c r="L70" s="1">
        <f t="shared" si="19"/>
        <v>499</v>
      </c>
      <c r="M70" s="1">
        <v>232</v>
      </c>
      <c r="N70" s="1">
        <v>350</v>
      </c>
      <c r="O70" s="1">
        <f t="shared" ref="O70:O83" si="20">L70/5</f>
        <v>99.8</v>
      </c>
      <c r="P70" s="5">
        <f>13*O70-N70-F70</f>
        <v>197.39999999999986</v>
      </c>
      <c r="Q70" s="5"/>
      <c r="R70" s="1"/>
      <c r="S70" s="1">
        <f t="shared" si="5"/>
        <v>12.999999999999998</v>
      </c>
      <c r="T70" s="1">
        <f t="shared" si="7"/>
        <v>11.022044088176353</v>
      </c>
      <c r="U70" s="1">
        <v>122.4</v>
      </c>
      <c r="V70" s="1">
        <v>150</v>
      </c>
      <c r="W70" s="1">
        <v>83.2</v>
      </c>
      <c r="X70" s="1">
        <v>133.4</v>
      </c>
      <c r="Y70" s="1">
        <v>115.8</v>
      </c>
      <c r="Z70" s="1"/>
      <c r="AA70" s="1">
        <f t="shared" ref="AA70:AA102" si="21">P70*G70</f>
        <v>69.089999999999947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5" t="s">
        <v>106</v>
      </c>
      <c r="B71" s="15" t="s">
        <v>33</v>
      </c>
      <c r="C71" s="15">
        <v>234</v>
      </c>
      <c r="D71" s="15">
        <v>264</v>
      </c>
      <c r="E71" s="15">
        <v>407</v>
      </c>
      <c r="F71" s="15">
        <v>54</v>
      </c>
      <c r="G71" s="16">
        <v>0</v>
      </c>
      <c r="H71" s="15">
        <v>45</v>
      </c>
      <c r="I71" s="15"/>
      <c r="J71" s="15">
        <v>407</v>
      </c>
      <c r="K71" s="15">
        <f t="shared" si="18"/>
        <v>0</v>
      </c>
      <c r="L71" s="15">
        <f t="shared" si="19"/>
        <v>239</v>
      </c>
      <c r="M71" s="15">
        <v>168</v>
      </c>
      <c r="N71" s="15"/>
      <c r="O71" s="15">
        <f t="shared" si="20"/>
        <v>47.8</v>
      </c>
      <c r="P71" s="17"/>
      <c r="Q71" s="17"/>
      <c r="R71" s="15"/>
      <c r="S71" s="15">
        <f t="shared" ref="S71:S102" si="22">(F71+N71+P71)/O71</f>
        <v>1.1297071129707115</v>
      </c>
      <c r="T71" s="15">
        <f t="shared" si="7"/>
        <v>1.1297071129707115</v>
      </c>
      <c r="U71" s="15">
        <v>15.2</v>
      </c>
      <c r="V71" s="15">
        <v>38</v>
      </c>
      <c r="W71" s="15">
        <v>40</v>
      </c>
      <c r="X71" s="15">
        <v>27.4</v>
      </c>
      <c r="Y71" s="15">
        <v>31.4</v>
      </c>
      <c r="Z71" s="15" t="s">
        <v>52</v>
      </c>
      <c r="AA71" s="15">
        <f t="shared" si="21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5" t="s">
        <v>107</v>
      </c>
      <c r="B72" s="15" t="s">
        <v>33</v>
      </c>
      <c r="C72" s="15"/>
      <c r="D72" s="15">
        <v>88</v>
      </c>
      <c r="E72" s="15">
        <v>88</v>
      </c>
      <c r="F72" s="15"/>
      <c r="G72" s="16">
        <v>0</v>
      </c>
      <c r="H72" s="15" t="e">
        <v>#N/A</v>
      </c>
      <c r="I72" s="15"/>
      <c r="J72" s="15">
        <v>225</v>
      </c>
      <c r="K72" s="15">
        <f t="shared" si="18"/>
        <v>-137</v>
      </c>
      <c r="L72" s="15">
        <f t="shared" si="19"/>
        <v>88</v>
      </c>
      <c r="M72" s="15"/>
      <c r="N72" s="15"/>
      <c r="O72" s="15">
        <f t="shared" si="20"/>
        <v>17.600000000000001</v>
      </c>
      <c r="P72" s="17"/>
      <c r="Q72" s="17"/>
      <c r="R72" s="15"/>
      <c r="S72" s="15">
        <f t="shared" si="22"/>
        <v>0</v>
      </c>
      <c r="T72" s="15">
        <f t="shared" ref="T72:T102" si="23">(F72+N72)/O72</f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21" t="s">
        <v>141</v>
      </c>
      <c r="AA72" s="15">
        <f t="shared" si="21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108</v>
      </c>
      <c r="B73" s="1" t="s">
        <v>33</v>
      </c>
      <c r="C73" s="1">
        <v>62</v>
      </c>
      <c r="D73" s="1">
        <v>136</v>
      </c>
      <c r="E73" s="19">
        <f>105+E99</f>
        <v>108</v>
      </c>
      <c r="F73" s="1">
        <v>75</v>
      </c>
      <c r="G73" s="6">
        <v>0.5</v>
      </c>
      <c r="H73" s="1">
        <v>45</v>
      </c>
      <c r="I73" s="1"/>
      <c r="J73" s="1">
        <v>103</v>
      </c>
      <c r="K73" s="1">
        <f t="shared" si="18"/>
        <v>5</v>
      </c>
      <c r="L73" s="1">
        <f t="shared" si="19"/>
        <v>108</v>
      </c>
      <c r="M73" s="1"/>
      <c r="N73" s="1"/>
      <c r="O73" s="1">
        <f t="shared" si="20"/>
        <v>21.6</v>
      </c>
      <c r="P73" s="5">
        <f>12*O73-N73-F73</f>
        <v>184.20000000000005</v>
      </c>
      <c r="Q73" s="5"/>
      <c r="R73" s="1"/>
      <c r="S73" s="1">
        <f t="shared" si="22"/>
        <v>12.000000000000002</v>
      </c>
      <c r="T73" s="1">
        <f t="shared" si="23"/>
        <v>3.4722222222222219</v>
      </c>
      <c r="U73" s="1">
        <v>11</v>
      </c>
      <c r="V73" s="1">
        <v>16.2</v>
      </c>
      <c r="W73" s="1">
        <v>1.4</v>
      </c>
      <c r="X73" s="1">
        <v>29.2</v>
      </c>
      <c r="Y73" s="1">
        <v>10.8</v>
      </c>
      <c r="Z73" s="1"/>
      <c r="AA73" s="1">
        <f t="shared" si="21"/>
        <v>92.100000000000023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109</v>
      </c>
      <c r="B74" s="1" t="s">
        <v>33</v>
      </c>
      <c r="C74" s="1">
        <v>675</v>
      </c>
      <c r="D74" s="1">
        <v>730</v>
      </c>
      <c r="E74" s="19">
        <f>728+E100</f>
        <v>803</v>
      </c>
      <c r="F74" s="1">
        <v>497</v>
      </c>
      <c r="G74" s="6">
        <v>0.41</v>
      </c>
      <c r="H74" s="1">
        <v>45</v>
      </c>
      <c r="I74" s="1"/>
      <c r="J74" s="1">
        <v>719</v>
      </c>
      <c r="K74" s="1">
        <f t="shared" si="18"/>
        <v>84</v>
      </c>
      <c r="L74" s="1">
        <f t="shared" si="19"/>
        <v>803</v>
      </c>
      <c r="M74" s="1"/>
      <c r="N74" s="1">
        <v>650</v>
      </c>
      <c r="O74" s="1">
        <f t="shared" si="20"/>
        <v>160.6</v>
      </c>
      <c r="P74" s="5">
        <f t="shared" ref="P74" si="24">13*O74-N74-F74</f>
        <v>940.79999999999973</v>
      </c>
      <c r="Q74" s="5"/>
      <c r="R74" s="1"/>
      <c r="S74" s="1">
        <f t="shared" si="22"/>
        <v>12.999999999999998</v>
      </c>
      <c r="T74" s="1">
        <f t="shared" si="23"/>
        <v>7.1419676214196768</v>
      </c>
      <c r="U74" s="1">
        <v>125.6</v>
      </c>
      <c r="V74" s="1">
        <v>114.2</v>
      </c>
      <c r="W74" s="1">
        <v>149.19999999999999</v>
      </c>
      <c r="X74" s="1">
        <v>180.8</v>
      </c>
      <c r="Y74" s="1">
        <v>95.4</v>
      </c>
      <c r="Z74" s="1"/>
      <c r="AA74" s="1">
        <f t="shared" si="21"/>
        <v>385.72799999999984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110</v>
      </c>
      <c r="B75" s="1" t="s">
        <v>33</v>
      </c>
      <c r="C75" s="1">
        <v>106</v>
      </c>
      <c r="D75" s="1">
        <v>170</v>
      </c>
      <c r="E75" s="1">
        <v>228</v>
      </c>
      <c r="F75" s="1"/>
      <c r="G75" s="6">
        <v>0.41</v>
      </c>
      <c r="H75" s="1">
        <v>45</v>
      </c>
      <c r="I75" s="1"/>
      <c r="J75" s="1">
        <v>402</v>
      </c>
      <c r="K75" s="1">
        <f t="shared" si="18"/>
        <v>-174</v>
      </c>
      <c r="L75" s="1">
        <f t="shared" si="19"/>
        <v>228</v>
      </c>
      <c r="M75" s="1"/>
      <c r="N75" s="1"/>
      <c r="O75" s="1">
        <f t="shared" si="20"/>
        <v>45.6</v>
      </c>
      <c r="P75" s="5">
        <f>9*O75-N75-F75</f>
        <v>410.40000000000003</v>
      </c>
      <c r="Q75" s="5"/>
      <c r="R75" s="1"/>
      <c r="S75" s="1">
        <f t="shared" si="22"/>
        <v>9</v>
      </c>
      <c r="T75" s="1">
        <f t="shared" si="23"/>
        <v>0</v>
      </c>
      <c r="U75" s="1">
        <v>25</v>
      </c>
      <c r="V75" s="1">
        <v>35.6</v>
      </c>
      <c r="W75" s="1">
        <v>0</v>
      </c>
      <c r="X75" s="1">
        <v>21.2</v>
      </c>
      <c r="Y75" s="1">
        <v>0</v>
      </c>
      <c r="Z75" s="1" t="s">
        <v>64</v>
      </c>
      <c r="AA75" s="1">
        <f t="shared" si="21"/>
        <v>168.26400000000001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5" t="s">
        <v>111</v>
      </c>
      <c r="B76" s="15" t="s">
        <v>33</v>
      </c>
      <c r="C76" s="15">
        <v>211</v>
      </c>
      <c r="D76" s="15"/>
      <c r="E76" s="15">
        <v>64</v>
      </c>
      <c r="F76" s="15">
        <v>125</v>
      </c>
      <c r="G76" s="16">
        <v>0</v>
      </c>
      <c r="H76" s="15">
        <v>45</v>
      </c>
      <c r="I76" s="15"/>
      <c r="J76" s="15">
        <v>66</v>
      </c>
      <c r="K76" s="15">
        <f t="shared" si="18"/>
        <v>-2</v>
      </c>
      <c r="L76" s="15">
        <f t="shared" si="19"/>
        <v>64</v>
      </c>
      <c r="M76" s="15"/>
      <c r="N76" s="15"/>
      <c r="O76" s="15">
        <f t="shared" si="20"/>
        <v>12.8</v>
      </c>
      <c r="P76" s="17"/>
      <c r="Q76" s="17"/>
      <c r="R76" s="15"/>
      <c r="S76" s="15">
        <f t="shared" si="22"/>
        <v>9.765625</v>
      </c>
      <c r="T76" s="15">
        <f t="shared" si="23"/>
        <v>9.765625</v>
      </c>
      <c r="U76" s="15">
        <v>17.2</v>
      </c>
      <c r="V76" s="15">
        <v>14.8</v>
      </c>
      <c r="W76" s="15">
        <v>19</v>
      </c>
      <c r="X76" s="15">
        <v>45.8</v>
      </c>
      <c r="Y76" s="15">
        <v>20.8</v>
      </c>
      <c r="Z76" s="15" t="s">
        <v>52</v>
      </c>
      <c r="AA76" s="15">
        <f t="shared" si="21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5" t="s">
        <v>112</v>
      </c>
      <c r="B77" s="15" t="s">
        <v>33</v>
      </c>
      <c r="C77" s="15">
        <v>129</v>
      </c>
      <c r="D77" s="15">
        <v>100</v>
      </c>
      <c r="E77" s="15">
        <v>196</v>
      </c>
      <c r="F77" s="15">
        <v>10</v>
      </c>
      <c r="G77" s="16">
        <v>0</v>
      </c>
      <c r="H77" s="15">
        <v>60</v>
      </c>
      <c r="I77" s="15"/>
      <c r="J77" s="15">
        <v>169</v>
      </c>
      <c r="K77" s="15">
        <f t="shared" si="18"/>
        <v>27</v>
      </c>
      <c r="L77" s="15">
        <f t="shared" si="19"/>
        <v>196</v>
      </c>
      <c r="M77" s="15"/>
      <c r="N77" s="15"/>
      <c r="O77" s="15">
        <f t="shared" si="20"/>
        <v>39.200000000000003</v>
      </c>
      <c r="P77" s="17"/>
      <c r="Q77" s="17"/>
      <c r="R77" s="15"/>
      <c r="S77" s="15">
        <f t="shared" si="22"/>
        <v>0.25510204081632654</v>
      </c>
      <c r="T77" s="15">
        <f t="shared" si="23"/>
        <v>0.25510204081632654</v>
      </c>
      <c r="U77" s="15">
        <v>23.4</v>
      </c>
      <c r="V77" s="15">
        <v>37</v>
      </c>
      <c r="W77" s="15">
        <v>0</v>
      </c>
      <c r="X77" s="15">
        <v>18</v>
      </c>
      <c r="Y77" s="15">
        <v>4</v>
      </c>
      <c r="Z77" s="15" t="s">
        <v>52</v>
      </c>
      <c r="AA77" s="15">
        <f t="shared" si="21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113</v>
      </c>
      <c r="B78" s="1" t="s">
        <v>31</v>
      </c>
      <c r="C78" s="1">
        <v>75</v>
      </c>
      <c r="D78" s="1">
        <v>310.42500000000001</v>
      </c>
      <c r="E78" s="1">
        <v>219.429</v>
      </c>
      <c r="F78" s="1">
        <v>140.571</v>
      </c>
      <c r="G78" s="6">
        <v>1</v>
      </c>
      <c r="H78" s="1">
        <v>60</v>
      </c>
      <c r="I78" s="1"/>
      <c r="J78" s="1">
        <v>211.255</v>
      </c>
      <c r="K78" s="1">
        <f t="shared" si="18"/>
        <v>8.1740000000000066</v>
      </c>
      <c r="L78" s="1">
        <f t="shared" si="19"/>
        <v>147.97399999999999</v>
      </c>
      <c r="M78" s="1">
        <v>71.454999999999998</v>
      </c>
      <c r="N78" s="1">
        <v>110</v>
      </c>
      <c r="O78" s="1">
        <f t="shared" si="20"/>
        <v>29.594799999999999</v>
      </c>
      <c r="P78" s="5">
        <f t="shared" ref="P78:P98" si="25">13*O78-N78-F78</f>
        <v>134.16139999999999</v>
      </c>
      <c r="Q78" s="5"/>
      <c r="R78" s="1"/>
      <c r="S78" s="1">
        <f t="shared" si="22"/>
        <v>13</v>
      </c>
      <c r="T78" s="1">
        <f t="shared" si="23"/>
        <v>8.466723883925555</v>
      </c>
      <c r="U78" s="1">
        <v>33.026599999999988</v>
      </c>
      <c r="V78" s="1">
        <v>50.136800000000001</v>
      </c>
      <c r="W78" s="1">
        <v>46.953200000000002</v>
      </c>
      <c r="X78" s="1">
        <v>46.402200000000001</v>
      </c>
      <c r="Y78" s="1">
        <v>50.392800000000001</v>
      </c>
      <c r="Z78" s="1"/>
      <c r="AA78" s="1">
        <f t="shared" si="21"/>
        <v>134.16139999999999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114</v>
      </c>
      <c r="B79" s="1" t="s">
        <v>31</v>
      </c>
      <c r="C79" s="1">
        <v>144</v>
      </c>
      <c r="D79" s="1">
        <v>43.295999999999999</v>
      </c>
      <c r="E79" s="1">
        <v>56.685000000000002</v>
      </c>
      <c r="F79" s="1">
        <v>122.46299999999999</v>
      </c>
      <c r="G79" s="6">
        <v>1</v>
      </c>
      <c r="H79" s="1" t="e">
        <v>#N/A</v>
      </c>
      <c r="I79" s="1"/>
      <c r="J79" s="1">
        <v>56</v>
      </c>
      <c r="K79" s="1">
        <f t="shared" si="18"/>
        <v>0.68500000000000227</v>
      </c>
      <c r="L79" s="1">
        <f t="shared" si="19"/>
        <v>56.685000000000002</v>
      </c>
      <c r="M79" s="1"/>
      <c r="N79" s="1"/>
      <c r="O79" s="1">
        <f t="shared" si="20"/>
        <v>11.337</v>
      </c>
      <c r="P79" s="5">
        <f t="shared" si="25"/>
        <v>24.918000000000006</v>
      </c>
      <c r="Q79" s="5"/>
      <c r="R79" s="1"/>
      <c r="S79" s="1">
        <f t="shared" si="22"/>
        <v>13</v>
      </c>
      <c r="T79" s="1">
        <f t="shared" si="23"/>
        <v>10.802064038105319</v>
      </c>
      <c r="U79" s="1">
        <v>6.4903999999999993</v>
      </c>
      <c r="V79" s="1">
        <v>0.27439999999999998</v>
      </c>
      <c r="W79" s="1">
        <v>0</v>
      </c>
      <c r="X79" s="1">
        <v>0</v>
      </c>
      <c r="Y79" s="1">
        <v>0</v>
      </c>
      <c r="Z79" s="1" t="s">
        <v>64</v>
      </c>
      <c r="AA79" s="1">
        <f t="shared" si="21"/>
        <v>24.918000000000006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115</v>
      </c>
      <c r="B80" s="1" t="s">
        <v>33</v>
      </c>
      <c r="C80" s="1"/>
      <c r="D80" s="1">
        <v>688</v>
      </c>
      <c r="E80" s="1">
        <v>426</v>
      </c>
      <c r="F80" s="1">
        <v>262</v>
      </c>
      <c r="G80" s="6">
        <v>0.28000000000000003</v>
      </c>
      <c r="H80" s="1">
        <v>45</v>
      </c>
      <c r="I80" s="1"/>
      <c r="J80" s="1">
        <v>426</v>
      </c>
      <c r="K80" s="1">
        <f t="shared" si="18"/>
        <v>0</v>
      </c>
      <c r="L80" s="1">
        <f t="shared" si="19"/>
        <v>10</v>
      </c>
      <c r="M80" s="1">
        <v>416</v>
      </c>
      <c r="N80" s="1"/>
      <c r="O80" s="1">
        <f t="shared" si="20"/>
        <v>2</v>
      </c>
      <c r="P80" s="5"/>
      <c r="Q80" s="5"/>
      <c r="R80" s="1"/>
      <c r="S80" s="1">
        <f t="shared" si="22"/>
        <v>131</v>
      </c>
      <c r="T80" s="1">
        <f t="shared" si="23"/>
        <v>131</v>
      </c>
      <c r="U80" s="1">
        <v>0</v>
      </c>
      <c r="V80" s="1">
        <v>0.27439999999999998</v>
      </c>
      <c r="W80" s="1">
        <v>0</v>
      </c>
      <c r="X80" s="1">
        <v>0</v>
      </c>
      <c r="Y80" s="1">
        <v>0</v>
      </c>
      <c r="Z80" s="1" t="s">
        <v>116</v>
      </c>
      <c r="AA80" s="1">
        <f t="shared" si="21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117</v>
      </c>
      <c r="B81" s="1" t="s">
        <v>33</v>
      </c>
      <c r="C81" s="1">
        <v>88</v>
      </c>
      <c r="D81" s="1">
        <v>168</v>
      </c>
      <c r="E81" s="1">
        <v>157</v>
      </c>
      <c r="F81" s="1">
        <v>72</v>
      </c>
      <c r="G81" s="6">
        <v>0.35</v>
      </c>
      <c r="H81" s="1">
        <v>45</v>
      </c>
      <c r="I81" s="1"/>
      <c r="J81" s="1">
        <v>172</v>
      </c>
      <c r="K81" s="1">
        <f t="shared" si="18"/>
        <v>-15</v>
      </c>
      <c r="L81" s="1">
        <f t="shared" si="19"/>
        <v>157</v>
      </c>
      <c r="M81" s="1"/>
      <c r="N81" s="1"/>
      <c r="O81" s="1">
        <f t="shared" si="20"/>
        <v>31.4</v>
      </c>
      <c r="P81" s="5">
        <f>11*O81-N81-F81</f>
        <v>273.39999999999998</v>
      </c>
      <c r="Q81" s="5"/>
      <c r="R81" s="1"/>
      <c r="S81" s="1">
        <f t="shared" si="22"/>
        <v>11</v>
      </c>
      <c r="T81" s="1">
        <f t="shared" si="23"/>
        <v>2.2929936305732483</v>
      </c>
      <c r="U81" s="1">
        <v>26</v>
      </c>
      <c r="V81" s="1">
        <v>30.2</v>
      </c>
      <c r="W81" s="1">
        <v>0</v>
      </c>
      <c r="X81" s="1">
        <v>19.2</v>
      </c>
      <c r="Y81" s="1">
        <v>0</v>
      </c>
      <c r="Z81" s="1" t="s">
        <v>64</v>
      </c>
      <c r="AA81" s="1">
        <f t="shared" si="21"/>
        <v>95.689999999999984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118</v>
      </c>
      <c r="B82" s="1" t="s">
        <v>33</v>
      </c>
      <c r="C82" s="1">
        <v>55</v>
      </c>
      <c r="D82" s="1">
        <v>300</v>
      </c>
      <c r="E82" s="1">
        <v>250</v>
      </c>
      <c r="F82" s="1">
        <v>50</v>
      </c>
      <c r="G82" s="6">
        <v>0.4</v>
      </c>
      <c r="H82" s="1">
        <v>45</v>
      </c>
      <c r="I82" s="1"/>
      <c r="J82" s="1">
        <v>393</v>
      </c>
      <c r="K82" s="1">
        <f t="shared" si="18"/>
        <v>-143</v>
      </c>
      <c r="L82" s="1">
        <f t="shared" si="19"/>
        <v>250</v>
      </c>
      <c r="M82" s="1"/>
      <c r="N82" s="1"/>
      <c r="O82" s="1">
        <f t="shared" si="20"/>
        <v>50</v>
      </c>
      <c r="P82" s="5">
        <f>10*O82-N82-F82</f>
        <v>450</v>
      </c>
      <c r="Q82" s="5"/>
      <c r="R82" s="1"/>
      <c r="S82" s="1">
        <f t="shared" si="22"/>
        <v>10</v>
      </c>
      <c r="T82" s="1">
        <f t="shared" si="23"/>
        <v>1</v>
      </c>
      <c r="U82" s="1">
        <v>20</v>
      </c>
      <c r="V82" s="1">
        <v>46.8</v>
      </c>
      <c r="W82" s="1">
        <v>0</v>
      </c>
      <c r="X82" s="1">
        <v>20</v>
      </c>
      <c r="Y82" s="1">
        <v>0</v>
      </c>
      <c r="Z82" s="1" t="s">
        <v>64</v>
      </c>
      <c r="AA82" s="1">
        <f t="shared" si="21"/>
        <v>180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119</v>
      </c>
      <c r="B83" s="1" t="s">
        <v>33</v>
      </c>
      <c r="C83" s="1">
        <v>170</v>
      </c>
      <c r="D83" s="1">
        <v>48</v>
      </c>
      <c r="E83" s="1">
        <v>72</v>
      </c>
      <c r="F83" s="1">
        <v>130</v>
      </c>
      <c r="G83" s="6">
        <v>0.16</v>
      </c>
      <c r="H83" s="1">
        <v>30</v>
      </c>
      <c r="I83" s="1"/>
      <c r="J83" s="1">
        <v>81</v>
      </c>
      <c r="K83" s="1">
        <f t="shared" si="18"/>
        <v>-9</v>
      </c>
      <c r="L83" s="1">
        <f t="shared" si="19"/>
        <v>72</v>
      </c>
      <c r="M83" s="1"/>
      <c r="N83" s="1"/>
      <c r="O83" s="1">
        <f t="shared" si="20"/>
        <v>14.4</v>
      </c>
      <c r="P83" s="5">
        <f>12*O83-N83-F83</f>
        <v>42.800000000000011</v>
      </c>
      <c r="Q83" s="5"/>
      <c r="R83" s="1"/>
      <c r="S83" s="1">
        <f t="shared" si="22"/>
        <v>12</v>
      </c>
      <c r="T83" s="1">
        <f t="shared" si="23"/>
        <v>9.0277777777777768</v>
      </c>
      <c r="U83" s="1">
        <v>15.2</v>
      </c>
      <c r="V83" s="1">
        <v>13</v>
      </c>
      <c r="W83" s="1">
        <v>0</v>
      </c>
      <c r="X83" s="1">
        <v>18.600000000000001</v>
      </c>
      <c r="Y83" s="1">
        <v>0</v>
      </c>
      <c r="Z83" s="1" t="s">
        <v>64</v>
      </c>
      <c r="AA83" s="1">
        <f t="shared" si="21"/>
        <v>6.8480000000000016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120</v>
      </c>
      <c r="B84" s="1" t="s">
        <v>31</v>
      </c>
      <c r="C84" s="1"/>
      <c r="D84" s="1">
        <v>67.751000000000005</v>
      </c>
      <c r="E84" s="1"/>
      <c r="F84" s="1">
        <v>67.751000000000005</v>
      </c>
      <c r="G84" s="6">
        <v>1</v>
      </c>
      <c r="H84" s="1">
        <v>45</v>
      </c>
      <c r="I84" s="1"/>
      <c r="J84" s="1"/>
      <c r="K84" s="1">
        <f t="shared" ref="K84:K85" si="26">E84-J84</f>
        <v>0</v>
      </c>
      <c r="L84" s="1">
        <f t="shared" ref="L84:L85" si="27">E84-M84</f>
        <v>0</v>
      </c>
      <c r="M84" s="1"/>
      <c r="N84" s="1">
        <v>80</v>
      </c>
      <c r="O84" s="1">
        <f t="shared" ref="O84:O85" si="28">L84/5</f>
        <v>0</v>
      </c>
      <c r="P84" s="5"/>
      <c r="Q84" s="5"/>
      <c r="R84" s="1"/>
      <c r="S84" s="1" t="e">
        <f t="shared" si="22"/>
        <v>#DIV/0!</v>
      </c>
      <c r="T84" s="1" t="e">
        <f t="shared" si="23"/>
        <v>#DIV/0!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 t="s">
        <v>64</v>
      </c>
      <c r="AA84" s="1">
        <f t="shared" si="21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121</v>
      </c>
      <c r="B85" s="1" t="s">
        <v>33</v>
      </c>
      <c r="C85" s="1"/>
      <c r="D85" s="1">
        <v>120</v>
      </c>
      <c r="E85" s="1"/>
      <c r="F85" s="1">
        <v>120</v>
      </c>
      <c r="G85" s="6">
        <v>0.33</v>
      </c>
      <c r="H85" s="1">
        <v>45</v>
      </c>
      <c r="I85" s="1"/>
      <c r="J85" s="1"/>
      <c r="K85" s="1">
        <f t="shared" si="26"/>
        <v>0</v>
      </c>
      <c r="L85" s="1">
        <f t="shared" si="27"/>
        <v>0</v>
      </c>
      <c r="M85" s="1"/>
      <c r="N85" s="1">
        <v>130</v>
      </c>
      <c r="O85" s="1">
        <f t="shared" si="28"/>
        <v>0</v>
      </c>
      <c r="P85" s="5"/>
      <c r="Q85" s="5"/>
      <c r="R85" s="1"/>
      <c r="S85" s="1" t="e">
        <f t="shared" si="22"/>
        <v>#DIV/0!</v>
      </c>
      <c r="T85" s="1" t="e">
        <f t="shared" si="23"/>
        <v>#DIV/0!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 t="s">
        <v>64</v>
      </c>
      <c r="AA85" s="1">
        <f t="shared" si="21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s="14" customFormat="1" x14ac:dyDescent="0.25">
      <c r="A86" s="1" t="s">
        <v>122</v>
      </c>
      <c r="B86" s="10" t="s">
        <v>31</v>
      </c>
      <c r="C86" s="10"/>
      <c r="D86" s="10"/>
      <c r="E86" s="10"/>
      <c r="F86" s="10"/>
      <c r="G86" s="12">
        <v>1</v>
      </c>
      <c r="H86" s="10">
        <v>45</v>
      </c>
      <c r="I86" s="10"/>
      <c r="J86" s="10"/>
      <c r="K86" s="10">
        <f t="shared" si="18"/>
        <v>0</v>
      </c>
      <c r="L86" s="10">
        <f t="shared" si="19"/>
        <v>0</v>
      </c>
      <c r="M86" s="10"/>
      <c r="N86" s="10">
        <v>80</v>
      </c>
      <c r="O86" s="10">
        <f>L86/5</f>
        <v>0</v>
      </c>
      <c r="P86" s="5"/>
      <c r="Q86" s="13"/>
      <c r="R86" s="10"/>
      <c r="S86" s="10" t="e">
        <f t="shared" si="22"/>
        <v>#DIV/0!</v>
      </c>
      <c r="T86" s="10" t="e">
        <f t="shared" si="23"/>
        <v>#DIV/0!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1" t="s">
        <v>142</v>
      </c>
      <c r="AA86" s="10">
        <f t="shared" si="21"/>
        <v>0</v>
      </c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</row>
    <row r="87" spans="1:48" x14ac:dyDescent="0.25">
      <c r="A87" s="1" t="s">
        <v>123</v>
      </c>
      <c r="B87" s="1" t="s">
        <v>33</v>
      </c>
      <c r="C87" s="1"/>
      <c r="D87" s="1">
        <v>80</v>
      </c>
      <c r="E87" s="1"/>
      <c r="F87" s="1">
        <v>80</v>
      </c>
      <c r="G87" s="6">
        <v>0.33</v>
      </c>
      <c r="H87" s="1">
        <v>45</v>
      </c>
      <c r="I87" s="1"/>
      <c r="J87" s="1"/>
      <c r="K87" s="1">
        <f t="shared" ref="K87" si="29">E87-J87</f>
        <v>0</v>
      </c>
      <c r="L87" s="1">
        <f t="shared" ref="L87" si="30">E87-M87</f>
        <v>0</v>
      </c>
      <c r="M87" s="1"/>
      <c r="N87" s="1">
        <v>120</v>
      </c>
      <c r="O87" s="1">
        <f t="shared" ref="O87" si="31">L87/5</f>
        <v>0</v>
      </c>
      <c r="P87" s="5"/>
      <c r="Q87" s="5"/>
      <c r="R87" s="1"/>
      <c r="S87" s="1" t="e">
        <f t="shared" si="22"/>
        <v>#DIV/0!</v>
      </c>
      <c r="T87" s="1" t="e">
        <f t="shared" si="23"/>
        <v>#DIV/0!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 t="s">
        <v>64</v>
      </c>
      <c r="AA87" s="1">
        <f t="shared" si="21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124</v>
      </c>
      <c r="B88" s="1" t="s">
        <v>31</v>
      </c>
      <c r="C88" s="1"/>
      <c r="D88" s="1">
        <v>46.13</v>
      </c>
      <c r="E88" s="1"/>
      <c r="F88" s="1">
        <v>46.13</v>
      </c>
      <c r="G88" s="6">
        <v>1</v>
      </c>
      <c r="H88" s="1">
        <v>45</v>
      </c>
      <c r="I88" s="1"/>
      <c r="J88" s="1"/>
      <c r="K88" s="1">
        <f t="shared" ref="K88:K89" si="32">E88-J88</f>
        <v>0</v>
      </c>
      <c r="L88" s="1">
        <f t="shared" ref="L88:L89" si="33">E88-M88</f>
        <v>0</v>
      </c>
      <c r="M88" s="1"/>
      <c r="N88" s="1">
        <v>50</v>
      </c>
      <c r="O88" s="1">
        <f t="shared" ref="O88:O89" si="34">L88/5</f>
        <v>0</v>
      </c>
      <c r="P88" s="5"/>
      <c r="Q88" s="5"/>
      <c r="R88" s="1"/>
      <c r="S88" s="1" t="e">
        <f t="shared" si="22"/>
        <v>#DIV/0!</v>
      </c>
      <c r="T88" s="1" t="e">
        <f t="shared" si="23"/>
        <v>#DIV/0!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 t="s">
        <v>64</v>
      </c>
      <c r="AA88" s="1">
        <f t="shared" si="21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125</v>
      </c>
      <c r="B89" s="1" t="s">
        <v>33</v>
      </c>
      <c r="C89" s="1"/>
      <c r="D89" s="1">
        <v>96</v>
      </c>
      <c r="E89" s="1"/>
      <c r="F89" s="1">
        <v>96</v>
      </c>
      <c r="G89" s="6">
        <v>0.33</v>
      </c>
      <c r="H89" s="1">
        <v>45</v>
      </c>
      <c r="I89" s="1"/>
      <c r="J89" s="1"/>
      <c r="K89" s="1">
        <f t="shared" si="32"/>
        <v>0</v>
      </c>
      <c r="L89" s="1">
        <f t="shared" si="33"/>
        <v>0</v>
      </c>
      <c r="M89" s="1"/>
      <c r="N89" s="1">
        <v>150</v>
      </c>
      <c r="O89" s="1">
        <f t="shared" si="34"/>
        <v>0</v>
      </c>
      <c r="P89" s="5"/>
      <c r="Q89" s="5"/>
      <c r="R89" s="1"/>
      <c r="S89" s="1" t="e">
        <f t="shared" si="22"/>
        <v>#DIV/0!</v>
      </c>
      <c r="T89" s="1" t="e">
        <f t="shared" si="23"/>
        <v>#DIV/0!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 t="s">
        <v>64</v>
      </c>
      <c r="AA89" s="1">
        <f t="shared" si="21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126</v>
      </c>
      <c r="B90" s="1" t="s">
        <v>31</v>
      </c>
      <c r="C90" s="1"/>
      <c r="D90" s="1">
        <v>67.344999999999999</v>
      </c>
      <c r="E90" s="1"/>
      <c r="F90" s="1">
        <v>67.344999999999999</v>
      </c>
      <c r="G90" s="6">
        <v>1</v>
      </c>
      <c r="H90" s="1">
        <v>45</v>
      </c>
      <c r="I90" s="1"/>
      <c r="J90" s="1"/>
      <c r="K90" s="1">
        <f t="shared" ref="K90:K92" si="35">E90-J90</f>
        <v>0</v>
      </c>
      <c r="L90" s="1">
        <f t="shared" ref="L90:L92" si="36">E90-M90</f>
        <v>0</v>
      </c>
      <c r="M90" s="1"/>
      <c r="N90" s="1">
        <v>80</v>
      </c>
      <c r="O90" s="1">
        <f t="shared" ref="O90:O92" si="37">L90/5</f>
        <v>0</v>
      </c>
      <c r="P90" s="5"/>
      <c r="Q90" s="5"/>
      <c r="R90" s="1"/>
      <c r="S90" s="1" t="e">
        <f t="shared" si="22"/>
        <v>#DIV/0!</v>
      </c>
      <c r="T90" s="1" t="e">
        <f t="shared" si="23"/>
        <v>#DIV/0!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 t="s">
        <v>64</v>
      </c>
      <c r="AA90" s="1">
        <f t="shared" si="21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127</v>
      </c>
      <c r="B91" s="1" t="s">
        <v>33</v>
      </c>
      <c r="C91" s="1"/>
      <c r="D91" s="1">
        <v>96</v>
      </c>
      <c r="E91" s="1"/>
      <c r="F91" s="1">
        <v>96</v>
      </c>
      <c r="G91" s="6">
        <v>0.66</v>
      </c>
      <c r="H91" s="1">
        <v>45</v>
      </c>
      <c r="I91" s="1"/>
      <c r="J91" s="1"/>
      <c r="K91" s="1">
        <f t="shared" si="35"/>
        <v>0</v>
      </c>
      <c r="L91" s="1">
        <f t="shared" si="36"/>
        <v>0</v>
      </c>
      <c r="M91" s="1"/>
      <c r="N91" s="1">
        <v>100</v>
      </c>
      <c r="O91" s="1">
        <f t="shared" si="37"/>
        <v>0</v>
      </c>
      <c r="P91" s="5"/>
      <c r="Q91" s="5"/>
      <c r="R91" s="1"/>
      <c r="S91" s="1" t="e">
        <f t="shared" si="22"/>
        <v>#DIV/0!</v>
      </c>
      <c r="T91" s="1" t="e">
        <f t="shared" si="23"/>
        <v>#DIV/0!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 t="s">
        <v>64</v>
      </c>
      <c r="AA91" s="1">
        <f t="shared" si="21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128</v>
      </c>
      <c r="B92" s="1" t="s">
        <v>33</v>
      </c>
      <c r="C92" s="1"/>
      <c r="D92" s="1">
        <v>152</v>
      </c>
      <c r="E92" s="1"/>
      <c r="F92" s="1">
        <v>152</v>
      </c>
      <c r="G92" s="6">
        <v>0.66</v>
      </c>
      <c r="H92" s="1">
        <v>45</v>
      </c>
      <c r="I92" s="1"/>
      <c r="J92" s="1"/>
      <c r="K92" s="1">
        <f t="shared" si="35"/>
        <v>0</v>
      </c>
      <c r="L92" s="1">
        <f t="shared" si="36"/>
        <v>0</v>
      </c>
      <c r="M92" s="1"/>
      <c r="N92" s="1">
        <v>150</v>
      </c>
      <c r="O92" s="1">
        <f t="shared" si="37"/>
        <v>0</v>
      </c>
      <c r="P92" s="5"/>
      <c r="Q92" s="5"/>
      <c r="R92" s="1"/>
      <c r="S92" s="1" t="e">
        <f t="shared" si="22"/>
        <v>#DIV/0!</v>
      </c>
      <c r="T92" s="1" t="e">
        <f t="shared" si="23"/>
        <v>#DIV/0!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 t="s">
        <v>64</v>
      </c>
      <c r="AA92" s="1">
        <f t="shared" si="21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s="14" customFormat="1" x14ac:dyDescent="0.25">
      <c r="A93" s="1" t="s">
        <v>129</v>
      </c>
      <c r="B93" s="10" t="s">
        <v>33</v>
      </c>
      <c r="C93" s="10"/>
      <c r="D93" s="10"/>
      <c r="E93" s="10"/>
      <c r="F93" s="10"/>
      <c r="G93" s="12">
        <v>0.66</v>
      </c>
      <c r="H93" s="10">
        <v>45</v>
      </c>
      <c r="I93" s="10"/>
      <c r="J93" s="10"/>
      <c r="K93" s="10">
        <f t="shared" ref="K93:K102" si="38">E93-J93</f>
        <v>0</v>
      </c>
      <c r="L93" s="10">
        <f t="shared" si="19"/>
        <v>0</v>
      </c>
      <c r="M93" s="10"/>
      <c r="N93" s="10">
        <v>150</v>
      </c>
      <c r="O93" s="10">
        <f>L93/5</f>
        <v>0</v>
      </c>
      <c r="P93" s="5"/>
      <c r="Q93" s="13"/>
      <c r="R93" s="10"/>
      <c r="S93" s="10" t="e">
        <f t="shared" si="22"/>
        <v>#DIV/0!</v>
      </c>
      <c r="T93" s="10" t="e">
        <f t="shared" si="23"/>
        <v>#DIV/0!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1" t="s">
        <v>142</v>
      </c>
      <c r="AA93" s="10">
        <f t="shared" si="21"/>
        <v>0</v>
      </c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</row>
    <row r="94" spans="1:48" x14ac:dyDescent="0.25">
      <c r="A94" s="1" t="s">
        <v>130</v>
      </c>
      <c r="B94" s="1" t="s">
        <v>33</v>
      </c>
      <c r="C94" s="1"/>
      <c r="D94" s="1">
        <v>152</v>
      </c>
      <c r="E94" s="1"/>
      <c r="F94" s="1">
        <v>152</v>
      </c>
      <c r="G94" s="6">
        <v>0.33</v>
      </c>
      <c r="H94" s="1">
        <v>45</v>
      </c>
      <c r="I94" s="1"/>
      <c r="J94" s="1"/>
      <c r="K94" s="1">
        <f t="shared" ref="K94" si="39">E94-J94</f>
        <v>0</v>
      </c>
      <c r="L94" s="1">
        <f t="shared" ref="L94" si="40">E94-M94</f>
        <v>0</v>
      </c>
      <c r="M94" s="1"/>
      <c r="N94" s="1">
        <v>150</v>
      </c>
      <c r="O94" s="1">
        <f t="shared" ref="O94" si="41">L94/5</f>
        <v>0</v>
      </c>
      <c r="P94" s="5"/>
      <c r="Q94" s="5"/>
      <c r="R94" s="1"/>
      <c r="S94" s="1" t="e">
        <f t="shared" si="22"/>
        <v>#DIV/0!</v>
      </c>
      <c r="T94" s="1" t="e">
        <f t="shared" si="23"/>
        <v>#DIV/0!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 t="s">
        <v>64</v>
      </c>
      <c r="AA94" s="1">
        <f t="shared" si="21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131</v>
      </c>
      <c r="B95" s="1" t="s">
        <v>33</v>
      </c>
      <c r="C95" s="1">
        <v>99</v>
      </c>
      <c r="D95" s="1">
        <v>120</v>
      </c>
      <c r="E95" s="1">
        <v>124</v>
      </c>
      <c r="F95" s="1">
        <v>72</v>
      </c>
      <c r="G95" s="6">
        <v>0.36</v>
      </c>
      <c r="H95" s="1" t="e">
        <v>#N/A</v>
      </c>
      <c r="I95" s="1"/>
      <c r="J95" s="1">
        <v>180</v>
      </c>
      <c r="K95" s="1">
        <f t="shared" si="38"/>
        <v>-56</v>
      </c>
      <c r="L95" s="1">
        <f t="shared" si="19"/>
        <v>124</v>
      </c>
      <c r="M95" s="1"/>
      <c r="N95" s="1">
        <v>100</v>
      </c>
      <c r="O95" s="1">
        <f t="shared" ref="O95:O102" si="42">L95/5</f>
        <v>24.8</v>
      </c>
      <c r="P95" s="5">
        <f t="shared" si="25"/>
        <v>150.40000000000003</v>
      </c>
      <c r="Q95" s="5"/>
      <c r="R95" s="1"/>
      <c r="S95" s="1">
        <f t="shared" si="22"/>
        <v>13.000000000000002</v>
      </c>
      <c r="T95" s="1">
        <f t="shared" si="23"/>
        <v>6.935483870967742</v>
      </c>
      <c r="U95" s="1">
        <v>28.6</v>
      </c>
      <c r="V95" s="1">
        <v>9.6</v>
      </c>
      <c r="W95" s="1">
        <v>0</v>
      </c>
      <c r="X95" s="1">
        <v>0</v>
      </c>
      <c r="Y95" s="1">
        <v>0</v>
      </c>
      <c r="Z95" s="1" t="s">
        <v>64</v>
      </c>
      <c r="AA95" s="1">
        <f t="shared" si="21"/>
        <v>54.144000000000013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132</v>
      </c>
      <c r="B96" s="1" t="s">
        <v>33</v>
      </c>
      <c r="C96" s="1">
        <v>401</v>
      </c>
      <c r="D96" s="1">
        <v>48</v>
      </c>
      <c r="E96" s="1">
        <v>198</v>
      </c>
      <c r="F96" s="1">
        <v>227</v>
      </c>
      <c r="G96" s="6">
        <v>0.15</v>
      </c>
      <c r="H96" s="1">
        <v>60</v>
      </c>
      <c r="I96" s="1"/>
      <c r="J96" s="1">
        <v>178</v>
      </c>
      <c r="K96" s="1">
        <f t="shared" si="38"/>
        <v>20</v>
      </c>
      <c r="L96" s="1">
        <f t="shared" si="19"/>
        <v>198</v>
      </c>
      <c r="M96" s="1"/>
      <c r="N96" s="1"/>
      <c r="O96" s="1">
        <f t="shared" si="42"/>
        <v>39.6</v>
      </c>
      <c r="P96" s="5">
        <f t="shared" si="25"/>
        <v>287.80000000000007</v>
      </c>
      <c r="Q96" s="5"/>
      <c r="R96" s="1"/>
      <c r="S96" s="1">
        <f t="shared" si="22"/>
        <v>13.000000000000002</v>
      </c>
      <c r="T96" s="1">
        <f t="shared" si="23"/>
        <v>5.7323232323232318</v>
      </c>
      <c r="U96" s="1">
        <v>25.2</v>
      </c>
      <c r="V96" s="1">
        <v>13.4</v>
      </c>
      <c r="W96" s="1">
        <v>0</v>
      </c>
      <c r="X96" s="1">
        <v>0</v>
      </c>
      <c r="Y96" s="1">
        <v>0</v>
      </c>
      <c r="Z96" s="1" t="s">
        <v>133</v>
      </c>
      <c r="AA96" s="1">
        <f t="shared" si="21"/>
        <v>43.170000000000009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134</v>
      </c>
      <c r="B97" s="1" t="s">
        <v>33</v>
      </c>
      <c r="C97" s="1">
        <v>353</v>
      </c>
      <c r="D97" s="1">
        <v>48</v>
      </c>
      <c r="E97" s="1">
        <v>126</v>
      </c>
      <c r="F97" s="1">
        <v>251</v>
      </c>
      <c r="G97" s="6">
        <v>0.15</v>
      </c>
      <c r="H97" s="1">
        <v>60</v>
      </c>
      <c r="I97" s="1"/>
      <c r="J97" s="1">
        <v>110</v>
      </c>
      <c r="K97" s="1">
        <f t="shared" si="38"/>
        <v>16</v>
      </c>
      <c r="L97" s="1">
        <f t="shared" si="19"/>
        <v>126</v>
      </c>
      <c r="M97" s="1"/>
      <c r="N97" s="1"/>
      <c r="O97" s="1">
        <f t="shared" si="42"/>
        <v>25.2</v>
      </c>
      <c r="P97" s="5">
        <f t="shared" si="25"/>
        <v>76.599999999999966</v>
      </c>
      <c r="Q97" s="5"/>
      <c r="R97" s="1"/>
      <c r="S97" s="1">
        <f t="shared" si="22"/>
        <v>12.999999999999998</v>
      </c>
      <c r="T97" s="1">
        <f t="shared" si="23"/>
        <v>9.9603174603174605</v>
      </c>
      <c r="U97" s="1">
        <v>20.8</v>
      </c>
      <c r="V97" s="1">
        <v>13.4</v>
      </c>
      <c r="W97" s="1">
        <v>0</v>
      </c>
      <c r="X97" s="1">
        <v>0</v>
      </c>
      <c r="Y97" s="1">
        <v>0</v>
      </c>
      <c r="Z97" s="1" t="s">
        <v>133</v>
      </c>
      <c r="AA97" s="1">
        <f t="shared" si="21"/>
        <v>11.489999999999995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135</v>
      </c>
      <c r="B98" s="1" t="s">
        <v>33</v>
      </c>
      <c r="C98" s="1">
        <v>341</v>
      </c>
      <c r="D98" s="1">
        <v>48</v>
      </c>
      <c r="E98" s="1">
        <v>163</v>
      </c>
      <c r="F98" s="1">
        <v>202</v>
      </c>
      <c r="G98" s="6">
        <v>0.15</v>
      </c>
      <c r="H98" s="1">
        <v>60</v>
      </c>
      <c r="I98" s="1"/>
      <c r="J98" s="1">
        <v>151</v>
      </c>
      <c r="K98" s="1">
        <f t="shared" si="38"/>
        <v>12</v>
      </c>
      <c r="L98" s="1">
        <f t="shared" si="19"/>
        <v>163</v>
      </c>
      <c r="M98" s="1"/>
      <c r="N98" s="1"/>
      <c r="O98" s="1">
        <f t="shared" si="42"/>
        <v>32.6</v>
      </c>
      <c r="P98" s="5">
        <f t="shared" si="25"/>
        <v>221.8</v>
      </c>
      <c r="Q98" s="5"/>
      <c r="R98" s="1"/>
      <c r="S98" s="1">
        <f t="shared" si="22"/>
        <v>13</v>
      </c>
      <c r="T98" s="1">
        <f t="shared" si="23"/>
        <v>6.1963190184049077</v>
      </c>
      <c r="U98" s="1">
        <v>21</v>
      </c>
      <c r="V98" s="1">
        <v>15.8</v>
      </c>
      <c r="W98" s="1">
        <v>0</v>
      </c>
      <c r="X98" s="1">
        <v>0</v>
      </c>
      <c r="Y98" s="1">
        <v>0</v>
      </c>
      <c r="Z98" s="1" t="s">
        <v>133</v>
      </c>
      <c r="AA98" s="1">
        <f t="shared" si="21"/>
        <v>33.270000000000003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9" t="s">
        <v>136</v>
      </c>
      <c r="B99" s="1" t="s">
        <v>33</v>
      </c>
      <c r="C99" s="1"/>
      <c r="D99" s="1">
        <v>4</v>
      </c>
      <c r="E99" s="19">
        <v>3</v>
      </c>
      <c r="F99" s="1"/>
      <c r="G99" s="6">
        <v>0</v>
      </c>
      <c r="H99" s="1" t="e">
        <v>#N/A</v>
      </c>
      <c r="I99" s="1"/>
      <c r="J99" s="1">
        <v>3</v>
      </c>
      <c r="K99" s="1">
        <f t="shared" si="38"/>
        <v>0</v>
      </c>
      <c r="L99" s="1">
        <f t="shared" si="19"/>
        <v>3</v>
      </c>
      <c r="M99" s="1"/>
      <c r="N99" s="1"/>
      <c r="O99" s="1">
        <f t="shared" si="42"/>
        <v>0.6</v>
      </c>
      <c r="P99" s="5"/>
      <c r="Q99" s="5"/>
      <c r="R99" s="1"/>
      <c r="S99" s="1">
        <f t="shared" si="22"/>
        <v>0</v>
      </c>
      <c r="T99" s="1">
        <f t="shared" si="23"/>
        <v>0</v>
      </c>
      <c r="U99" s="1">
        <v>0.2</v>
      </c>
      <c r="V99" s="1">
        <v>0.8</v>
      </c>
      <c r="W99" s="1">
        <v>0</v>
      </c>
      <c r="X99" s="1">
        <v>0</v>
      </c>
      <c r="Y99" s="1">
        <v>0</v>
      </c>
      <c r="Z99" s="1"/>
      <c r="AA99" s="1">
        <f t="shared" si="21"/>
        <v>0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9" t="s">
        <v>137</v>
      </c>
      <c r="B100" s="1" t="s">
        <v>33</v>
      </c>
      <c r="C100" s="1"/>
      <c r="D100" s="1">
        <v>96</v>
      </c>
      <c r="E100" s="19">
        <v>75</v>
      </c>
      <c r="F100" s="1"/>
      <c r="G100" s="6">
        <v>0</v>
      </c>
      <c r="H100" s="1" t="e">
        <v>#N/A</v>
      </c>
      <c r="I100" s="1"/>
      <c r="J100" s="1">
        <v>75</v>
      </c>
      <c r="K100" s="1">
        <f t="shared" si="38"/>
        <v>0</v>
      </c>
      <c r="L100" s="1">
        <f t="shared" si="19"/>
        <v>75</v>
      </c>
      <c r="M100" s="1"/>
      <c r="N100" s="1"/>
      <c r="O100" s="1">
        <f t="shared" si="42"/>
        <v>15</v>
      </c>
      <c r="P100" s="5"/>
      <c r="Q100" s="5"/>
      <c r="R100" s="1"/>
      <c r="S100" s="1">
        <f t="shared" si="22"/>
        <v>0</v>
      </c>
      <c r="T100" s="1">
        <f t="shared" si="23"/>
        <v>0</v>
      </c>
      <c r="U100" s="1">
        <v>26.2</v>
      </c>
      <c r="V100" s="1">
        <v>19.600000000000001</v>
      </c>
      <c r="W100" s="1">
        <v>16.600000000000001</v>
      </c>
      <c r="X100" s="1">
        <v>24.2</v>
      </c>
      <c r="Y100" s="1">
        <v>27.8</v>
      </c>
      <c r="Z100" s="1"/>
      <c r="AA100" s="1">
        <f t="shared" si="21"/>
        <v>0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9" t="s">
        <v>138</v>
      </c>
      <c r="B101" s="1" t="s">
        <v>31</v>
      </c>
      <c r="C101" s="1"/>
      <c r="D101" s="1">
        <v>167.85900000000001</v>
      </c>
      <c r="E101" s="19">
        <v>149.904</v>
      </c>
      <c r="F101" s="19">
        <v>4.7709999999999999</v>
      </c>
      <c r="G101" s="6">
        <v>0</v>
      </c>
      <c r="H101" s="1" t="e">
        <v>#N/A</v>
      </c>
      <c r="I101" s="1"/>
      <c r="J101" s="1">
        <v>137</v>
      </c>
      <c r="K101" s="1">
        <f t="shared" si="38"/>
        <v>12.903999999999996</v>
      </c>
      <c r="L101" s="1">
        <f t="shared" si="19"/>
        <v>149.904</v>
      </c>
      <c r="M101" s="1"/>
      <c r="N101" s="1"/>
      <c r="O101" s="1">
        <f t="shared" si="42"/>
        <v>29.980799999999999</v>
      </c>
      <c r="P101" s="5"/>
      <c r="Q101" s="5"/>
      <c r="R101" s="1"/>
      <c r="S101" s="1">
        <f t="shared" si="22"/>
        <v>0.15913517984843634</v>
      </c>
      <c r="T101" s="1">
        <f t="shared" si="23"/>
        <v>0.15913517984843634</v>
      </c>
      <c r="U101" s="1">
        <v>27.588799999999999</v>
      </c>
      <c r="V101" s="1">
        <v>21.26</v>
      </c>
      <c r="W101" s="1">
        <v>6.3232000000000026</v>
      </c>
      <c r="X101" s="1">
        <v>11.7</v>
      </c>
      <c r="Y101" s="1">
        <v>26.1236</v>
      </c>
      <c r="Z101" s="1"/>
      <c r="AA101" s="1">
        <f t="shared" si="21"/>
        <v>0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5" t="s">
        <v>139</v>
      </c>
      <c r="B102" s="15" t="s">
        <v>33</v>
      </c>
      <c r="C102" s="15"/>
      <c r="D102" s="15">
        <v>2</v>
      </c>
      <c r="E102" s="15">
        <v>2</v>
      </c>
      <c r="F102" s="15"/>
      <c r="G102" s="16">
        <v>0</v>
      </c>
      <c r="H102" s="15" t="e">
        <v>#N/A</v>
      </c>
      <c r="I102" s="15"/>
      <c r="J102" s="15">
        <v>2</v>
      </c>
      <c r="K102" s="15">
        <f t="shared" si="38"/>
        <v>0</v>
      </c>
      <c r="L102" s="15">
        <f t="shared" si="19"/>
        <v>2</v>
      </c>
      <c r="M102" s="15"/>
      <c r="N102" s="15"/>
      <c r="O102" s="15">
        <f t="shared" si="42"/>
        <v>0.4</v>
      </c>
      <c r="P102" s="17"/>
      <c r="Q102" s="17"/>
      <c r="R102" s="15"/>
      <c r="S102" s="15">
        <f t="shared" si="22"/>
        <v>0</v>
      </c>
      <c r="T102" s="15">
        <f t="shared" si="23"/>
        <v>0</v>
      </c>
      <c r="U102" s="15">
        <v>0</v>
      </c>
      <c r="V102" s="15">
        <v>0</v>
      </c>
      <c r="W102" s="15">
        <v>0</v>
      </c>
      <c r="X102" s="15">
        <v>0</v>
      </c>
      <c r="Y102" s="15">
        <v>0</v>
      </c>
      <c r="Z102" s="18" t="s">
        <v>45</v>
      </c>
      <c r="AA102" s="15">
        <f t="shared" si="21"/>
        <v>0</v>
      </c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</sheetData>
  <autoFilter ref="A3:AA102" xr:uid="{E932A3AE-24BF-49E4-8231-90E21878DBF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2024-05-21T13:24:56Z</dcterms:created>
  <dcterms:modified xsi:type="dcterms:W3CDTF">2024-05-21T14:34:16Z</dcterms:modified>
</cp:coreProperties>
</file>