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2,25 Ост КИ филиалы\"/>
    </mc:Choice>
  </mc:AlternateContent>
  <xr:revisionPtr revIDLastSave="0" documentId="13_ncr:1_{D34131E2-8E3F-4774-BA0A-EFA3617E2FF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6" i="1"/>
  <c r="T5" i="1"/>
  <c r="S5" i="1" l="1"/>
  <c r="AK5" i="1"/>
  <c r="P16" i="1"/>
  <c r="R8" i="1"/>
  <c r="R10" i="1"/>
  <c r="R12" i="1"/>
  <c r="R20" i="1"/>
  <c r="R21" i="1"/>
  <c r="R23" i="1"/>
  <c r="R24" i="1"/>
  <c r="R27" i="1"/>
  <c r="R29" i="1"/>
  <c r="R30" i="1"/>
  <c r="R33" i="1"/>
  <c r="R36" i="1"/>
  <c r="R38" i="1"/>
  <c r="R40" i="1"/>
  <c r="R52" i="1"/>
  <c r="R53" i="1"/>
  <c r="R60" i="1"/>
  <c r="R62" i="1"/>
  <c r="R64" i="1"/>
  <c r="R65" i="1"/>
  <c r="R66" i="1"/>
  <c r="R68" i="1"/>
  <c r="R74" i="1"/>
  <c r="R77" i="1"/>
  <c r="R83" i="1"/>
  <c r="R84" i="1"/>
  <c r="R86" i="1"/>
  <c r="R88" i="1"/>
  <c r="R94" i="1"/>
  <c r="R96" i="1"/>
  <c r="R97" i="1"/>
  <c r="R100" i="1"/>
  <c r="R102" i="1"/>
  <c r="R104" i="1"/>
  <c r="R106" i="1"/>
  <c r="R109" i="1"/>
  <c r="R110" i="1"/>
  <c r="R111" i="1"/>
  <c r="R6" i="1"/>
  <c r="E106" i="1" l="1"/>
  <c r="F60" i="1"/>
  <c r="E60" i="1"/>
  <c r="F95" i="1"/>
  <c r="E98" i="1"/>
  <c r="E36" i="1"/>
  <c r="F54" i="1"/>
  <c r="P85" i="1"/>
  <c r="X85" i="1" s="1"/>
  <c r="P86" i="1"/>
  <c r="W86" i="1" s="1"/>
  <c r="P87" i="1"/>
  <c r="X87" i="1" s="1"/>
  <c r="P88" i="1"/>
  <c r="W88" i="1" s="1"/>
  <c r="W85" i="1" l="1"/>
  <c r="W87" i="1"/>
  <c r="X88" i="1"/>
  <c r="X86" i="1"/>
  <c r="P7" i="1" l="1"/>
  <c r="P8" i="1"/>
  <c r="W8" i="1" s="1"/>
  <c r="P9" i="1"/>
  <c r="Q9" i="1" s="1"/>
  <c r="P10" i="1"/>
  <c r="W10" i="1" s="1"/>
  <c r="P11" i="1"/>
  <c r="P12" i="1"/>
  <c r="W12" i="1" s="1"/>
  <c r="P13" i="1"/>
  <c r="Q13" i="1" s="1"/>
  <c r="P14" i="1"/>
  <c r="P15" i="1"/>
  <c r="Q15" i="1" s="1"/>
  <c r="W16" i="1"/>
  <c r="P17" i="1"/>
  <c r="W17" i="1" s="1"/>
  <c r="P18" i="1"/>
  <c r="P19" i="1"/>
  <c r="Q19" i="1" s="1"/>
  <c r="P20" i="1"/>
  <c r="W20" i="1" s="1"/>
  <c r="P21" i="1"/>
  <c r="W21" i="1" s="1"/>
  <c r="P23" i="1"/>
  <c r="W23" i="1" s="1"/>
  <c r="P24" i="1"/>
  <c r="W24" i="1" s="1"/>
  <c r="P25" i="1"/>
  <c r="P26" i="1"/>
  <c r="Q26" i="1" s="1"/>
  <c r="P27" i="1"/>
  <c r="W27" i="1" s="1"/>
  <c r="P28" i="1"/>
  <c r="P29" i="1"/>
  <c r="W29" i="1" s="1"/>
  <c r="P31" i="1"/>
  <c r="P32" i="1"/>
  <c r="Q32" i="1" s="1"/>
  <c r="P33" i="1"/>
  <c r="W33" i="1" s="1"/>
  <c r="P34" i="1"/>
  <c r="Q34" i="1" s="1"/>
  <c r="P35" i="1"/>
  <c r="P36" i="1"/>
  <c r="W36" i="1" s="1"/>
  <c r="P37" i="1"/>
  <c r="Q37" i="1" s="1"/>
  <c r="P38" i="1"/>
  <c r="W38" i="1" s="1"/>
  <c r="P39" i="1"/>
  <c r="Q39" i="1" s="1"/>
  <c r="R39" i="1" s="1"/>
  <c r="P40" i="1"/>
  <c r="W40" i="1" s="1"/>
  <c r="P41" i="1"/>
  <c r="Q41" i="1" s="1"/>
  <c r="R41" i="1" s="1"/>
  <c r="P42" i="1"/>
  <c r="P43" i="1"/>
  <c r="P44" i="1"/>
  <c r="Q44" i="1" s="1"/>
  <c r="R44" i="1" s="1"/>
  <c r="P45" i="1"/>
  <c r="P46" i="1"/>
  <c r="Q46" i="1" s="1"/>
  <c r="P47" i="1"/>
  <c r="P48" i="1"/>
  <c r="W48" i="1" s="1"/>
  <c r="P49" i="1"/>
  <c r="Q49" i="1" s="1"/>
  <c r="R49" i="1" s="1"/>
  <c r="P50" i="1"/>
  <c r="P51" i="1"/>
  <c r="P52" i="1"/>
  <c r="W52" i="1" s="1"/>
  <c r="P53" i="1"/>
  <c r="W53" i="1" s="1"/>
  <c r="P54" i="1"/>
  <c r="P55" i="1"/>
  <c r="P56" i="1"/>
  <c r="Q56" i="1" s="1"/>
  <c r="P57" i="1"/>
  <c r="Q57" i="1" s="1"/>
  <c r="P58" i="1"/>
  <c r="Q58" i="1" s="1"/>
  <c r="P59" i="1"/>
  <c r="P60" i="1"/>
  <c r="W60" i="1" s="1"/>
  <c r="P62" i="1"/>
  <c r="W62" i="1" s="1"/>
  <c r="P64" i="1"/>
  <c r="W64" i="1" s="1"/>
  <c r="P65" i="1"/>
  <c r="W65" i="1" s="1"/>
  <c r="P66" i="1"/>
  <c r="W66" i="1" s="1"/>
  <c r="P67" i="1"/>
  <c r="P68" i="1"/>
  <c r="W68" i="1" s="1"/>
  <c r="P69" i="1"/>
  <c r="P70" i="1"/>
  <c r="P71" i="1"/>
  <c r="P72" i="1"/>
  <c r="Q72" i="1" s="1"/>
  <c r="R72" i="1" s="1"/>
  <c r="P73" i="1"/>
  <c r="P74" i="1"/>
  <c r="W74" i="1" s="1"/>
  <c r="P76" i="1"/>
  <c r="P77" i="1"/>
  <c r="W77" i="1" s="1"/>
  <c r="P78" i="1"/>
  <c r="P79" i="1"/>
  <c r="P80" i="1"/>
  <c r="P81" i="1"/>
  <c r="Q81" i="1" s="1"/>
  <c r="P82" i="1"/>
  <c r="W82" i="1" s="1"/>
  <c r="P83" i="1"/>
  <c r="W83" i="1" s="1"/>
  <c r="P84" i="1"/>
  <c r="W84" i="1" s="1"/>
  <c r="P89" i="1"/>
  <c r="P90" i="1"/>
  <c r="P91" i="1"/>
  <c r="P92" i="1"/>
  <c r="Q92" i="1" s="1"/>
  <c r="P93" i="1"/>
  <c r="P94" i="1"/>
  <c r="W94" i="1" s="1"/>
  <c r="P95" i="1"/>
  <c r="P96" i="1"/>
  <c r="W96" i="1" s="1"/>
  <c r="P97" i="1"/>
  <c r="W97" i="1" s="1"/>
  <c r="P98" i="1"/>
  <c r="W98" i="1" s="1"/>
  <c r="P99" i="1"/>
  <c r="Q99" i="1" s="1"/>
  <c r="R99" i="1" s="1"/>
  <c r="P100" i="1"/>
  <c r="W100" i="1" s="1"/>
  <c r="P102" i="1"/>
  <c r="W102" i="1" s="1"/>
  <c r="P104" i="1"/>
  <c r="W104" i="1" s="1"/>
  <c r="P106" i="1"/>
  <c r="W106" i="1" s="1"/>
  <c r="P22" i="1"/>
  <c r="W22" i="1" s="1"/>
  <c r="P61" i="1"/>
  <c r="W61" i="1" s="1"/>
  <c r="P107" i="1"/>
  <c r="W107" i="1" s="1"/>
  <c r="P108" i="1"/>
  <c r="W108" i="1" s="1"/>
  <c r="P103" i="1"/>
  <c r="W103" i="1" s="1"/>
  <c r="P75" i="1"/>
  <c r="W75" i="1" s="1"/>
  <c r="P63" i="1"/>
  <c r="W63" i="1" s="1"/>
  <c r="P105" i="1"/>
  <c r="W105" i="1" s="1"/>
  <c r="P30" i="1"/>
  <c r="W30" i="1" s="1"/>
  <c r="P101" i="1"/>
  <c r="W101" i="1" s="1"/>
  <c r="P109" i="1"/>
  <c r="W109" i="1" s="1"/>
  <c r="P110" i="1"/>
  <c r="W110" i="1" s="1"/>
  <c r="P111" i="1"/>
  <c r="W111" i="1" s="1"/>
  <c r="P6" i="1"/>
  <c r="W6" i="1" s="1"/>
  <c r="K111" i="1"/>
  <c r="K110" i="1"/>
  <c r="K109" i="1"/>
  <c r="K101" i="1"/>
  <c r="K30" i="1"/>
  <c r="K105" i="1"/>
  <c r="K63" i="1"/>
  <c r="K75" i="1"/>
  <c r="K103" i="1"/>
  <c r="K108" i="1"/>
  <c r="K107" i="1"/>
  <c r="K61" i="1"/>
  <c r="K22" i="1"/>
  <c r="K106" i="1"/>
  <c r="K104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6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W99" i="1" l="1"/>
  <c r="W81" i="1"/>
  <c r="W72" i="1"/>
  <c r="W58" i="1"/>
  <c r="W56" i="1"/>
  <c r="W46" i="1"/>
  <c r="W44" i="1"/>
  <c r="W34" i="1"/>
  <c r="W32" i="1"/>
  <c r="W92" i="1"/>
  <c r="W57" i="1"/>
  <c r="W49" i="1"/>
  <c r="W41" i="1"/>
  <c r="W39" i="1"/>
  <c r="W37" i="1"/>
  <c r="W26" i="1"/>
  <c r="W19" i="1"/>
  <c r="W15" i="1"/>
  <c r="W13" i="1"/>
  <c r="W9" i="1"/>
  <c r="X6" i="1"/>
  <c r="Q95" i="1"/>
  <c r="Q93" i="1"/>
  <c r="R93" i="1" s="1"/>
  <c r="Q91" i="1"/>
  <c r="R91" i="1" s="1"/>
  <c r="Q89" i="1"/>
  <c r="R89" i="1" s="1"/>
  <c r="Q79" i="1"/>
  <c r="R79" i="1" s="1"/>
  <c r="Q70" i="1"/>
  <c r="Q54" i="1"/>
  <c r="Q50" i="1"/>
  <c r="R50" i="1" s="1"/>
  <c r="Q42" i="1"/>
  <c r="Q25" i="1"/>
  <c r="R25" i="1" s="1"/>
  <c r="Q18" i="1"/>
  <c r="Q14" i="1"/>
  <c r="Q90" i="1"/>
  <c r="Q80" i="1"/>
  <c r="Q78" i="1"/>
  <c r="Q76" i="1"/>
  <c r="Q73" i="1"/>
  <c r="Q71" i="1"/>
  <c r="Q69" i="1"/>
  <c r="Q67" i="1"/>
  <c r="Q59" i="1"/>
  <c r="Q55" i="1"/>
  <c r="Q51" i="1"/>
  <c r="Q47" i="1"/>
  <c r="Q45" i="1"/>
  <c r="Q43" i="1"/>
  <c r="Q35" i="1"/>
  <c r="Q31" i="1"/>
  <c r="Q28" i="1"/>
  <c r="Q11" i="1"/>
  <c r="Q7" i="1"/>
  <c r="X109" i="1"/>
  <c r="X63" i="1"/>
  <c r="X108" i="1"/>
  <c r="X100" i="1"/>
  <c r="X96" i="1"/>
  <c r="X92" i="1"/>
  <c r="X82" i="1"/>
  <c r="X78" i="1"/>
  <c r="X73" i="1"/>
  <c r="X69" i="1"/>
  <c r="X65" i="1"/>
  <c r="X59" i="1"/>
  <c r="X55" i="1"/>
  <c r="X51" i="1"/>
  <c r="X47" i="1"/>
  <c r="X43" i="1"/>
  <c r="X39" i="1"/>
  <c r="X35" i="1"/>
  <c r="X31" i="1"/>
  <c r="X26" i="1"/>
  <c r="X21" i="1"/>
  <c r="X17" i="1"/>
  <c r="X13" i="1"/>
  <c r="X9" i="1"/>
  <c r="K5" i="1"/>
  <c r="X111" i="1"/>
  <c r="X30" i="1"/>
  <c r="X103" i="1"/>
  <c r="X61" i="1"/>
  <c r="X104" i="1"/>
  <c r="X98" i="1"/>
  <c r="X94" i="1"/>
  <c r="X90" i="1"/>
  <c r="X84" i="1"/>
  <c r="X80" i="1"/>
  <c r="X76" i="1"/>
  <c r="X71" i="1"/>
  <c r="X67" i="1"/>
  <c r="X62" i="1"/>
  <c r="X57" i="1"/>
  <c r="X53" i="1"/>
  <c r="X49" i="1"/>
  <c r="X45" i="1"/>
  <c r="X41" i="1"/>
  <c r="X37" i="1"/>
  <c r="X33" i="1"/>
  <c r="X28" i="1"/>
  <c r="X24" i="1"/>
  <c r="X19" i="1"/>
  <c r="X15" i="1"/>
  <c r="X11" i="1"/>
  <c r="X7" i="1"/>
  <c r="X110" i="1"/>
  <c r="X101" i="1"/>
  <c r="X105" i="1"/>
  <c r="X75" i="1"/>
  <c r="X107" i="1"/>
  <c r="X22" i="1"/>
  <c r="X106" i="1"/>
  <c r="X102" i="1"/>
  <c r="X99" i="1"/>
  <c r="X97" i="1"/>
  <c r="X95" i="1"/>
  <c r="X93" i="1"/>
  <c r="X91" i="1"/>
  <c r="X89" i="1"/>
  <c r="X83" i="1"/>
  <c r="X81" i="1"/>
  <c r="X79" i="1"/>
  <c r="X77" i="1"/>
  <c r="X74" i="1"/>
  <c r="X72" i="1"/>
  <c r="X70" i="1"/>
  <c r="X68" i="1"/>
  <c r="X66" i="1"/>
  <c r="X64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29" i="1"/>
  <c r="X27" i="1"/>
  <c r="X25" i="1"/>
  <c r="X23" i="1"/>
  <c r="X20" i="1"/>
  <c r="X18" i="1"/>
  <c r="X16" i="1"/>
  <c r="X14" i="1"/>
  <c r="X12" i="1"/>
  <c r="X10" i="1"/>
  <c r="X8" i="1"/>
  <c r="P5" i="1"/>
  <c r="W11" i="1" l="1"/>
  <c r="W31" i="1"/>
  <c r="W43" i="1"/>
  <c r="W47" i="1"/>
  <c r="W55" i="1"/>
  <c r="W67" i="1"/>
  <c r="W71" i="1"/>
  <c r="W76" i="1"/>
  <c r="W80" i="1"/>
  <c r="W14" i="1"/>
  <c r="W25" i="1"/>
  <c r="W50" i="1"/>
  <c r="W70" i="1"/>
  <c r="W89" i="1"/>
  <c r="W93" i="1"/>
  <c r="W7" i="1"/>
  <c r="R5" i="1"/>
  <c r="W28" i="1"/>
  <c r="W35" i="1"/>
  <c r="W45" i="1"/>
  <c r="W51" i="1"/>
  <c r="W59" i="1"/>
  <c r="W69" i="1"/>
  <c r="W73" i="1"/>
  <c r="W78" i="1"/>
  <c r="W90" i="1"/>
  <c r="W18" i="1"/>
  <c r="W42" i="1"/>
  <c r="W54" i="1"/>
  <c r="W79" i="1"/>
  <c r="W91" i="1"/>
  <c r="W95" i="1"/>
  <c r="Q5" i="1"/>
  <c r="AJ5" i="1" l="1"/>
</calcChain>
</file>

<file path=xl/sharedStrings.xml><?xml version="1.0" encoding="utf-8"?>
<sst xmlns="http://schemas.openxmlformats.org/spreadsheetml/2006/main" count="447" uniqueCount="199">
  <si>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</si>
  <si>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</si>
  <si>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</si>
  <si>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</si>
  <si>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</si>
  <si>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</si>
  <si>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</si>
  <si>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</si>
  <si>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</si>
  <si>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</si>
  <si>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</si>
  <si>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</si>
  <si>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</si>
  <si>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</si>
  <si>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</si>
  <si>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</si>
  <si>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</si>
  <si>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</si>
  <si>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</si>
  <si>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</si>
  <si>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</si>
  <si>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</si>
  <si>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</si>
  <si>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01,02,</t>
  </si>
  <si>
    <t>03,02,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</si>
  <si>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</si>
  <si>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</si>
  <si>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</si>
  <si>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</si>
  <si>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</si>
  <si>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</si>
  <si>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</si>
  <si>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</si>
  <si>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</si>
  <si>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</si>
  <si>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</si>
  <si>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</si>
  <si>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</si>
  <si>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</si>
  <si>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</si>
  <si>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</si>
  <si>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</si>
  <si>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ТС Обжора</t>
  </si>
  <si>
    <t>3287 САЛЯМИ ИТАЛЬЯНСКАЯ с/к в/у ОСТАНКИНО</t>
  </si>
  <si>
    <t>необходимо увеличить продажи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</si>
  <si>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</si>
  <si>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</si>
  <si>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</si>
  <si>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</si>
  <si>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</si>
  <si>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</si>
  <si>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</si>
  <si>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</si>
  <si>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</si>
  <si>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необходимо увеличить продажи / ТС Обжора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</si>
  <si>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</si>
  <si>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</si>
  <si>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</si>
  <si>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</si>
  <si>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</si>
  <si>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</si>
  <si>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</si>
  <si>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</si>
  <si>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</si>
  <si>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</si>
  <si>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</si>
  <si>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</si>
  <si>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</si>
  <si>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</si>
  <si>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</si>
  <si>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</si>
  <si>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</si>
  <si>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</si>
  <si>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</si>
  <si>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</si>
  <si>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</si>
  <si>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</si>
  <si>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</si>
  <si>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</si>
  <si>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</si>
  <si>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</si>
  <si>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</si>
  <si>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</si>
  <si>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</si>
  <si>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</si>
  <si>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</si>
  <si>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</si>
  <si>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</si>
  <si>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</si>
  <si>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необходимо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</si>
  <si>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</si>
  <si>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</si>
  <si>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</si>
  <si>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</si>
  <si>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</si>
  <si>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</si>
  <si>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</si>
  <si>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</si>
  <si>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</si>
  <si>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</si>
  <si>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</si>
  <si>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</si>
  <si>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</si>
  <si>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</si>
  <si>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</si>
  <si>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</si>
  <si>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ротация завода на 7080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</si>
  <si>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</si>
  <si>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</si>
  <si>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</si>
  <si>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</si>
  <si>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</si>
  <si>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</si>
  <si>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</si>
  <si>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</si>
  <si>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</si>
  <si>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</si>
  <si>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</si>
  <si>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</si>
  <si>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</si>
  <si>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</si>
  <si>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</si>
  <si>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</si>
  <si>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</si>
  <si>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</si>
  <si>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</si>
  <si>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</si>
  <si>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</si>
  <si>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</si>
  <si>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</si>
  <si>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</si>
  <si>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</si>
  <si>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</si>
  <si>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</si>
  <si>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</si>
  <si>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</si>
  <si>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</si>
  <si>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</si>
  <si>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</si>
  <si>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</si>
  <si>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</si>
  <si>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</si>
  <si>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</si>
  <si>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</si>
  <si>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</si>
  <si>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</si>
  <si>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</si>
  <si>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</si>
  <si>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</si>
  <si>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</si>
  <si>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</si>
  <si>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</si>
  <si>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</si>
  <si>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</si>
  <si>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</t>
  </si>
  <si>
    <t>вместо 5698 (31,01,25) / 1001035937001,КЛАССИЧЕСКИЕ Папа может сар б/о мгс 1*3</t>
  </si>
  <si>
    <t>7066 СОЧНЫЕ ПМ сос п/о мгс 0.41кг 10шт_50с</t>
  </si>
  <si>
    <t>новинка / вместо 6722</t>
  </si>
  <si>
    <t>7070 СОЧНЫЕ ПМ сос п/о мгс 1.5*4_А_50с</t>
  </si>
  <si>
    <t>новинка / вместо 6955</t>
  </si>
  <si>
    <t>7073 МОЛОЧ.ПРЕМИУМ ПМ сос п/о в/у 1/350_50с</t>
  </si>
  <si>
    <t>7075 МОЛОЧ.ПРЕМИУМ ПМ сос п/о мгс 1.5*4_О_50с</t>
  </si>
  <si>
    <t>новинка / вместо 6948</t>
  </si>
  <si>
    <t>7077 МЯСНЫЕ С ГОВЯД.ПМ сос п/о мгс 0.4кг_50с</t>
  </si>
  <si>
    <t>новинка / вместо 6777</t>
  </si>
  <si>
    <t>7080 СЛИВОЧНЫЕ ПМ сос п/о мгс 0.41кг 10шт_50с</t>
  </si>
  <si>
    <t>новинка / вместо 6726</t>
  </si>
  <si>
    <t>7082 СЛИВОЧНЫЕ ПМ сос п/о мгс 1.5*4_50с</t>
  </si>
  <si>
    <t>новинка / вместо 6951</t>
  </si>
  <si>
    <t>7090 СВИНИНА ПО-ДОМ. к/в мл/к в/у 0.3кг_50с</t>
  </si>
  <si>
    <t>29,01,25 филиал обнулил / вместо 6206 (31,01,25) / 1001084217090,СВИНИНА ПО-ДОМ. к/в мл/к в/у 0.3кг_50с</t>
  </si>
  <si>
    <t>7103 БЕКОН Останкино с/к с/н в/у 1/180_50с  Останкино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</si>
  <si>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</si>
  <si>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</si>
  <si>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</si>
  <si>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БОНУС_6954 СОЧНЫЕ Папа может сос п/о мгс 1.5*4_Х5  ОСТАНКИНО</t>
  </si>
  <si>
    <t>дубль на 6683</t>
  </si>
  <si>
    <t>стоп Обжора / есть дубль</t>
  </si>
  <si>
    <t>дубль на 6341</t>
  </si>
  <si>
    <t>7126 МОЛОЧНАЯ Останкино вар п/о 0.4кг</t>
  </si>
  <si>
    <t>7125 МОЛОЧНАЯ Останкино вар п/о</t>
  </si>
  <si>
    <t>ротация на 7126</t>
  </si>
  <si>
    <t>новинка / вместо 6801 / 1001010027126,МОЛОЧНАЯ Останкино вар п/о 0.4кг 8шт.</t>
  </si>
  <si>
    <t>новинка / вместо 6802 / 1001010027125,МОЛОЧНАЯ Останкино вар п/о</t>
  </si>
  <si>
    <t>ротация на 7125</t>
  </si>
  <si>
    <t>ротация завода на 7066</t>
  </si>
  <si>
    <t>необходимо увеличить продажи / ротация завода на 7090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</si>
  <si>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</si>
  <si>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</si>
  <si>
    <t>необходимо увеличить продажи / вместо 6919</t>
  </si>
  <si>
    <t>необходимо увеличить продажи / новинка</t>
  </si>
  <si>
    <t>31,01,25 в уценку 36шт.</t>
  </si>
  <si>
    <t>Приоритет</t>
  </si>
  <si>
    <t>ОБЖОРА!!!</t>
  </si>
  <si>
    <t>приоритет</t>
  </si>
  <si>
    <t>итого</t>
  </si>
  <si>
    <t>заказ</t>
  </si>
  <si>
    <t>08,02,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</si>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</sst>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5" fillId="6" borderId="3" xfId="1" applyNumberFormat="1" applyFont="1" applyFill="1" applyBorder="1"/>
    <xf numFmtId="0" fontId="6" fillId="7" borderId="6" xfId="0" applyFont="1" applyFill="1" applyBorder="1"/>
    <xf numFmtId="164" fontId="4" fillId="7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0" fontId="1" fillId="7" borderId="2" xfId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7" fillId="8" borderId="4" xfId="1" applyNumberFormat="1" applyFont="1" applyFill="1" applyBorder="1"/>
    <xf numFmtId="164" fontId="7" fillId="8" borderId="5" xfId="1" applyNumberFormat="1" applyFont="1" applyFill="1" applyBorder="1"/>
    <xf numFmtId="164" fontId="4" fillId="8" borderId="1" xfId="1" applyNumberFormat="1" applyFont="1" applyFill="1"/>
    <xf numFmtId="164" fontId="8" fillId="8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5" sqref="V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13.140625" customWidth="1"/>
    <col min="23" max="24" width="5" customWidth="1"/>
    <col min="25" max="34" width="6" customWidth="1"/>
    <col min="35" max="35" width="32" customWidth="1"/>
    <col min="36" max="37" width="7" customWidth="1"/>
    <col min="3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195</v>
      </c>
      <c r="S3" s="3" t="s">
        <v>196</v>
      </c>
      <c r="T3" s="3" t="s">
        <v>196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197</v>
      </c>
      <c r="T4" s="1" t="s">
        <v>198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197</v>
      </c>
      <c r="AK4" s="1" t="s">
        <v>198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17579.793999999998</v>
      </c>
      <c r="F5" s="4">
        <f>SUM(F6:F499)</f>
        <v>12108.637999999999</v>
      </c>
      <c r="G5" s="7"/>
      <c r="H5" s="1"/>
      <c r="I5" s="1"/>
      <c r="J5" s="4">
        <f t="shared" ref="J5:U5" si="0">SUM(J6:J499)</f>
        <v>18506.819999999989</v>
      </c>
      <c r="K5" s="4">
        <f t="shared" si="0"/>
        <v>-927.02599999999961</v>
      </c>
      <c r="L5" s="4">
        <f t="shared" si="0"/>
        <v>0</v>
      </c>
      <c r="M5" s="4">
        <f t="shared" si="0"/>
        <v>0</v>
      </c>
      <c r="N5" s="4">
        <f t="shared" si="0"/>
        <v>11938</v>
      </c>
      <c r="O5" s="4">
        <f t="shared" si="0"/>
        <v>8273</v>
      </c>
      <c r="P5" s="4">
        <f t="shared" si="0"/>
        <v>3515.9588000000012</v>
      </c>
      <c r="Q5" s="4">
        <f t="shared" si="0"/>
        <v>10832.983800000002</v>
      </c>
      <c r="R5" s="4">
        <f t="shared" si="0"/>
        <v>17590</v>
      </c>
      <c r="S5" s="4">
        <f t="shared" si="0"/>
        <v>12750</v>
      </c>
      <c r="T5" s="4">
        <f t="shared" ref="T5" si="1">SUM(T6:T499)</f>
        <v>4840</v>
      </c>
      <c r="U5" s="4">
        <f t="shared" si="0"/>
        <v>16990</v>
      </c>
      <c r="V5" s="1"/>
      <c r="W5" s="1"/>
      <c r="X5" s="1"/>
      <c r="Y5" s="4">
        <f t="shared" ref="Y5:AH5" si="2">SUM(Y6:Y499)</f>
        <v>3460.4959999999996</v>
      </c>
      <c r="Z5" s="4">
        <f t="shared" si="2"/>
        <v>3070.7608</v>
      </c>
      <c r="AA5" s="4">
        <f t="shared" si="2"/>
        <v>3114.2471999999993</v>
      </c>
      <c r="AB5" s="4">
        <f t="shared" si="2"/>
        <v>4221.8620000000001</v>
      </c>
      <c r="AC5" s="4">
        <f t="shared" si="2"/>
        <v>3636.5430000000001</v>
      </c>
      <c r="AD5" s="4">
        <f t="shared" si="2"/>
        <v>2679.2829999999999</v>
      </c>
      <c r="AE5" s="4">
        <f t="shared" si="2"/>
        <v>2805.3748000000001</v>
      </c>
      <c r="AF5" s="4">
        <f t="shared" si="2"/>
        <v>2654.9879999999998</v>
      </c>
      <c r="AG5" s="4">
        <f t="shared" si="2"/>
        <v>2343.1125999999995</v>
      </c>
      <c r="AH5" s="4">
        <f t="shared" si="2"/>
        <v>2722.9205999999986</v>
      </c>
      <c r="AI5" s="1"/>
      <c r="AJ5" s="4">
        <f>SUM(AJ6:AJ499)</f>
        <v>6084.5300000000016</v>
      </c>
      <c r="AK5" s="4">
        <f>SUM(AK6:AK499)</f>
        <v>2323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59.668999999999997</v>
      </c>
      <c r="D6" s="1"/>
      <c r="E6" s="1">
        <v>1.34</v>
      </c>
      <c r="F6" s="1">
        <v>58.329000000000001</v>
      </c>
      <c r="G6" s="7">
        <v>1</v>
      </c>
      <c r="H6" s="1" t="e">
        <v>#N/A</v>
      </c>
      <c r="I6" s="1" t="s">
        <v>38</v>
      </c>
      <c r="J6" s="1">
        <v>1.3</v>
      </c>
      <c r="K6" s="1">
        <f t="shared" ref="K6:K39" si="3">E6-J6</f>
        <v>4.0000000000000036E-2</v>
      </c>
      <c r="L6" s="1"/>
      <c r="M6" s="1"/>
      <c r="N6" s="1">
        <v>0</v>
      </c>
      <c r="O6" s="1"/>
      <c r="P6" s="1">
        <f>E6/5</f>
        <v>0.26800000000000002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(F6+N6+O6+R6)/P6</f>
        <v>217.6455223880597</v>
      </c>
      <c r="X6" s="1">
        <f>(F6+N6+O6)/P6</f>
        <v>217.6455223880597</v>
      </c>
      <c r="Y6" s="1">
        <v>0.2722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36" t="s">
        <v>187</v>
      </c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198</v>
      </c>
      <c r="D7" s="1"/>
      <c r="E7" s="1">
        <v>95.346999999999994</v>
      </c>
      <c r="F7" s="1">
        <v>73</v>
      </c>
      <c r="G7" s="7">
        <v>0.4</v>
      </c>
      <c r="H7" s="1">
        <v>60</v>
      </c>
      <c r="I7" s="1" t="s">
        <v>38</v>
      </c>
      <c r="J7" s="1">
        <v>96.3</v>
      </c>
      <c r="K7" s="1">
        <f t="shared" si="3"/>
        <v>-0.95300000000000296</v>
      </c>
      <c r="L7" s="1"/>
      <c r="M7" s="1"/>
      <c r="N7" s="1">
        <v>40</v>
      </c>
      <c r="O7" s="1">
        <v>40</v>
      </c>
      <c r="P7" s="1">
        <f t="shared" ref="P7:P73" si="4">E7/5</f>
        <v>19.069399999999998</v>
      </c>
      <c r="Q7" s="5">
        <f t="shared" ref="Q7:Q18" si="5">13*P7-O7-N7-F7</f>
        <v>94.902199999999965</v>
      </c>
      <c r="R7" s="5">
        <v>130</v>
      </c>
      <c r="S7" s="5">
        <f t="shared" ref="S7:S70" si="6">R7-T7</f>
        <v>130</v>
      </c>
      <c r="T7" s="5"/>
      <c r="U7" s="5">
        <v>130</v>
      </c>
      <c r="V7" s="1"/>
      <c r="W7" s="1">
        <f t="shared" ref="W7:W70" si="7">(F7+N7+O7+R7)/P7</f>
        <v>14.840529854111825</v>
      </c>
      <c r="X7" s="1">
        <f t="shared" ref="X7:X73" si="8">(F7+N7+O7)/P7</f>
        <v>8.0233253274880187</v>
      </c>
      <c r="Y7" s="1">
        <v>17.8</v>
      </c>
      <c r="Z7" s="1">
        <v>12</v>
      </c>
      <c r="AA7" s="1">
        <v>19</v>
      </c>
      <c r="AB7" s="1">
        <v>21</v>
      </c>
      <c r="AC7" s="1">
        <v>23</v>
      </c>
      <c r="AD7" s="1">
        <v>13</v>
      </c>
      <c r="AE7" s="1">
        <v>10.6</v>
      </c>
      <c r="AF7" s="1">
        <v>12.8</v>
      </c>
      <c r="AG7" s="1">
        <v>18.2</v>
      </c>
      <c r="AH7" s="1">
        <v>9.4</v>
      </c>
      <c r="AI7" s="1" t="s">
        <v>42</v>
      </c>
      <c r="AJ7" s="1">
        <f t="shared" ref="AJ7:AJ70" si="9">G7*S7</f>
        <v>52</v>
      </c>
      <c r="AK7" s="1">
        <f t="shared" ref="AK7:AK70" si="10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37</v>
      </c>
      <c r="C8" s="1">
        <v>65.465000000000003</v>
      </c>
      <c r="D8" s="1"/>
      <c r="E8" s="1">
        <v>8.8610000000000007</v>
      </c>
      <c r="F8" s="1">
        <v>55.133000000000003</v>
      </c>
      <c r="G8" s="7">
        <v>1</v>
      </c>
      <c r="H8" s="1">
        <v>120</v>
      </c>
      <c r="I8" s="1" t="s">
        <v>38</v>
      </c>
      <c r="J8" s="1">
        <v>9.1</v>
      </c>
      <c r="K8" s="1">
        <f t="shared" si="3"/>
        <v>-0.23899999999999899</v>
      </c>
      <c r="L8" s="1"/>
      <c r="M8" s="1"/>
      <c r="N8" s="1">
        <v>0</v>
      </c>
      <c r="O8" s="1"/>
      <c r="P8" s="1">
        <f t="shared" si="4"/>
        <v>1.7722000000000002</v>
      </c>
      <c r="Q8" s="5"/>
      <c r="R8" s="5">
        <f t="shared" ref="R8:R68" si="11">ROUND(Q8,0)</f>
        <v>0</v>
      </c>
      <c r="S8" s="5">
        <f t="shared" si="6"/>
        <v>0</v>
      </c>
      <c r="T8" s="5"/>
      <c r="U8" s="5"/>
      <c r="V8" s="1"/>
      <c r="W8" s="1">
        <f t="shared" si="7"/>
        <v>31.109919873603427</v>
      </c>
      <c r="X8" s="1">
        <f t="shared" si="8"/>
        <v>31.109919873603427</v>
      </c>
      <c r="Y8" s="1">
        <v>1.468</v>
      </c>
      <c r="Z8" s="1">
        <v>2.2519999999999998</v>
      </c>
      <c r="AA8" s="1">
        <v>2.0501999999999998</v>
      </c>
      <c r="AB8" s="1">
        <v>2.7222</v>
      </c>
      <c r="AC8" s="1">
        <v>3.7094</v>
      </c>
      <c r="AD8" s="1">
        <v>2.6419999999999999</v>
      </c>
      <c r="AE8" s="1">
        <v>1.1614</v>
      </c>
      <c r="AF8" s="1">
        <v>1.2727999999999999</v>
      </c>
      <c r="AG8" s="1">
        <v>0</v>
      </c>
      <c r="AH8" s="1">
        <v>1.9676</v>
      </c>
      <c r="AI8" s="37" t="s">
        <v>89</v>
      </c>
      <c r="AJ8" s="1">
        <f t="shared" si="9"/>
        <v>0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45</v>
      </c>
      <c r="B9" s="1" t="s">
        <v>37</v>
      </c>
      <c r="C9" s="1">
        <v>2757.4349999999999</v>
      </c>
      <c r="D9" s="1">
        <v>1358.98</v>
      </c>
      <c r="E9" s="1">
        <v>1421.2650000000001</v>
      </c>
      <c r="F9" s="1">
        <v>2334.1759999999999</v>
      </c>
      <c r="G9" s="7">
        <v>1</v>
      </c>
      <c r="H9" s="1">
        <v>60</v>
      </c>
      <c r="I9" s="1" t="s">
        <v>46</v>
      </c>
      <c r="J9" s="1">
        <v>1397.6</v>
      </c>
      <c r="K9" s="1">
        <f t="shared" si="3"/>
        <v>23.665000000000191</v>
      </c>
      <c r="L9" s="1"/>
      <c r="M9" s="1"/>
      <c r="N9" s="1">
        <v>500</v>
      </c>
      <c r="O9" s="1">
        <v>800</v>
      </c>
      <c r="P9" s="1">
        <f t="shared" si="4"/>
        <v>284.25300000000004</v>
      </c>
      <c r="Q9" s="5">
        <f>14*P9-O9-N9-F9</f>
        <v>345.36600000000044</v>
      </c>
      <c r="R9" s="5">
        <v>650</v>
      </c>
      <c r="S9" s="5">
        <f t="shared" si="6"/>
        <v>400</v>
      </c>
      <c r="T9" s="5">
        <v>250</v>
      </c>
      <c r="U9" s="5">
        <v>650</v>
      </c>
      <c r="V9" s="1"/>
      <c r="W9" s="1">
        <f t="shared" si="7"/>
        <v>15.071700210727762</v>
      </c>
      <c r="X9" s="1">
        <f t="shared" si="8"/>
        <v>12.785004907599918</v>
      </c>
      <c r="Y9" s="1">
        <v>298.20080000000002</v>
      </c>
      <c r="Z9" s="1">
        <v>308.06479999999999</v>
      </c>
      <c r="AA9" s="1">
        <v>317.90940000000001</v>
      </c>
      <c r="AB9" s="1">
        <v>473.66640000000001</v>
      </c>
      <c r="AC9" s="1">
        <v>383.06319999999999</v>
      </c>
      <c r="AD9" s="1">
        <v>293.63080000000002</v>
      </c>
      <c r="AE9" s="1">
        <v>309.40019999999998</v>
      </c>
      <c r="AF9" s="1">
        <v>271.73660000000001</v>
      </c>
      <c r="AG9" s="1">
        <v>285.8734</v>
      </c>
      <c r="AH9" s="1">
        <v>309.85059999999999</v>
      </c>
      <c r="AI9" s="1" t="s">
        <v>47</v>
      </c>
      <c r="AJ9" s="1">
        <f t="shared" si="9"/>
        <v>400</v>
      </c>
      <c r="AK9" s="1">
        <f t="shared" si="10"/>
        <v>250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48</v>
      </c>
      <c r="B10" s="1" t="s">
        <v>37</v>
      </c>
      <c r="C10" s="1">
        <v>68.076999999999998</v>
      </c>
      <c r="D10" s="1"/>
      <c r="E10" s="1">
        <v>10.356999999999999</v>
      </c>
      <c r="F10" s="1">
        <v>55.216000000000001</v>
      </c>
      <c r="G10" s="7">
        <v>1</v>
      </c>
      <c r="H10" s="1">
        <v>120</v>
      </c>
      <c r="I10" s="1" t="s">
        <v>38</v>
      </c>
      <c r="J10" s="1">
        <v>10.9</v>
      </c>
      <c r="K10" s="1">
        <f t="shared" si="3"/>
        <v>-0.54300000000000104</v>
      </c>
      <c r="L10" s="1"/>
      <c r="M10" s="1"/>
      <c r="N10" s="1">
        <v>0</v>
      </c>
      <c r="O10" s="1"/>
      <c r="P10" s="1">
        <f t="shared" si="4"/>
        <v>2.0713999999999997</v>
      </c>
      <c r="Q10" s="5"/>
      <c r="R10" s="5">
        <f t="shared" si="11"/>
        <v>0</v>
      </c>
      <c r="S10" s="5">
        <f t="shared" si="6"/>
        <v>0</v>
      </c>
      <c r="T10" s="5"/>
      <c r="U10" s="5"/>
      <c r="V10" s="1"/>
      <c r="W10" s="1">
        <f t="shared" si="7"/>
        <v>26.656367674036886</v>
      </c>
      <c r="X10" s="1">
        <f t="shared" si="8"/>
        <v>26.656367674036886</v>
      </c>
      <c r="Y10" s="1">
        <v>2.6960000000000002</v>
      </c>
      <c r="Z10" s="1">
        <v>2.4184000000000001</v>
      </c>
      <c r="AA10" s="1">
        <v>3.3212000000000002</v>
      </c>
      <c r="AB10" s="1">
        <v>7.4623999999999997</v>
      </c>
      <c r="AC10" s="1">
        <v>7.8736000000000006</v>
      </c>
      <c r="AD10" s="1">
        <v>3.5066000000000002</v>
      </c>
      <c r="AE10" s="1">
        <v>1.5895999999999999</v>
      </c>
      <c r="AF10" s="1">
        <v>2.9977999999999998</v>
      </c>
      <c r="AG10" s="1">
        <v>3.3974000000000002</v>
      </c>
      <c r="AH10" s="1">
        <v>3.7864</v>
      </c>
      <c r="AI10" s="37" t="s">
        <v>89</v>
      </c>
      <c r="AJ10" s="1">
        <f t="shared" si="9"/>
        <v>0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49</v>
      </c>
      <c r="B11" s="1" t="s">
        <v>37</v>
      </c>
      <c r="C11" s="1">
        <v>116.10899999999999</v>
      </c>
      <c r="D11" s="1"/>
      <c r="E11" s="1">
        <v>59.552</v>
      </c>
      <c r="F11" s="1">
        <v>41.618000000000002</v>
      </c>
      <c r="G11" s="7">
        <v>1</v>
      </c>
      <c r="H11" s="1" t="e">
        <v>#N/A</v>
      </c>
      <c r="I11" s="1" t="s">
        <v>38</v>
      </c>
      <c r="J11" s="1">
        <v>57.7</v>
      </c>
      <c r="K11" s="1">
        <f t="shared" si="3"/>
        <v>1.8519999999999968</v>
      </c>
      <c r="L11" s="1"/>
      <c r="M11" s="1"/>
      <c r="N11" s="1">
        <v>40</v>
      </c>
      <c r="O11" s="1">
        <v>40</v>
      </c>
      <c r="P11" s="1">
        <f t="shared" si="4"/>
        <v>11.910399999999999</v>
      </c>
      <c r="Q11" s="5">
        <f t="shared" si="5"/>
        <v>33.217199999999984</v>
      </c>
      <c r="R11" s="5">
        <v>50</v>
      </c>
      <c r="S11" s="5">
        <f t="shared" si="6"/>
        <v>50</v>
      </c>
      <c r="T11" s="5"/>
      <c r="U11" s="5">
        <v>60</v>
      </c>
      <c r="V11" s="1"/>
      <c r="W11" s="1">
        <f t="shared" si="7"/>
        <v>14.409087855991404</v>
      </c>
      <c r="X11" s="1">
        <f t="shared" si="8"/>
        <v>10.211076034390112</v>
      </c>
      <c r="Y11" s="1">
        <v>11.895200000000001</v>
      </c>
      <c r="Z11" s="1">
        <v>10.573600000000001</v>
      </c>
      <c r="AA11" s="1">
        <v>14.065799999999999</v>
      </c>
      <c r="AB11" s="1">
        <v>22.5474</v>
      </c>
      <c r="AC11" s="1">
        <v>15.5146</v>
      </c>
      <c r="AD11" s="1">
        <v>8.9193999999999996</v>
      </c>
      <c r="AE11" s="1">
        <v>10.2852</v>
      </c>
      <c r="AF11" s="1">
        <v>8.3613999999999997</v>
      </c>
      <c r="AG11" s="1">
        <v>19.670200000000001</v>
      </c>
      <c r="AH11" s="1">
        <v>13.742800000000001</v>
      </c>
      <c r="AI11" s="1"/>
      <c r="AJ11" s="1">
        <f t="shared" si="9"/>
        <v>50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50</v>
      </c>
      <c r="B12" s="1" t="s">
        <v>37</v>
      </c>
      <c r="C12" s="1">
        <v>404.83300000000003</v>
      </c>
      <c r="D12" s="1"/>
      <c r="E12" s="1">
        <v>184.273</v>
      </c>
      <c r="F12" s="1">
        <v>176.00800000000001</v>
      </c>
      <c r="G12" s="7">
        <v>1</v>
      </c>
      <c r="H12" s="1">
        <v>60</v>
      </c>
      <c r="I12" s="1" t="s">
        <v>46</v>
      </c>
      <c r="J12" s="1">
        <v>178.8</v>
      </c>
      <c r="K12" s="1">
        <f t="shared" si="3"/>
        <v>5.4729999999999848</v>
      </c>
      <c r="L12" s="1"/>
      <c r="M12" s="1"/>
      <c r="N12" s="1">
        <v>200</v>
      </c>
      <c r="O12" s="1">
        <v>200</v>
      </c>
      <c r="P12" s="1">
        <f t="shared" si="4"/>
        <v>36.854599999999998</v>
      </c>
      <c r="Q12" s="5"/>
      <c r="R12" s="5">
        <f t="shared" si="11"/>
        <v>0</v>
      </c>
      <c r="S12" s="5">
        <f t="shared" si="6"/>
        <v>0</v>
      </c>
      <c r="T12" s="5"/>
      <c r="U12" s="5"/>
      <c r="V12" s="1"/>
      <c r="W12" s="1">
        <f t="shared" si="7"/>
        <v>15.629202324811558</v>
      </c>
      <c r="X12" s="1">
        <f t="shared" si="8"/>
        <v>15.629202324811558</v>
      </c>
      <c r="Y12" s="1">
        <v>43.926400000000001</v>
      </c>
      <c r="Z12" s="1">
        <v>38.652999999999999</v>
      </c>
      <c r="AA12" s="1">
        <v>45.770400000000002</v>
      </c>
      <c r="AB12" s="1">
        <v>47.3934</v>
      </c>
      <c r="AC12" s="1">
        <v>44.216000000000001</v>
      </c>
      <c r="AD12" s="1">
        <v>41.010399999999997</v>
      </c>
      <c r="AE12" s="1">
        <v>46.4026</v>
      </c>
      <c r="AF12" s="1">
        <v>39.885000000000012</v>
      </c>
      <c r="AG12" s="1">
        <v>29.609400000000001</v>
      </c>
      <c r="AH12" s="1">
        <v>50.508600000000001</v>
      </c>
      <c r="AI12" s="1"/>
      <c r="AJ12" s="1">
        <f t="shared" si="9"/>
        <v>0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51</v>
      </c>
      <c r="B13" s="1" t="s">
        <v>37</v>
      </c>
      <c r="C13" s="1">
        <v>1091.4780000000001</v>
      </c>
      <c r="D13" s="1">
        <v>303.916</v>
      </c>
      <c r="E13" s="1">
        <v>515.654</v>
      </c>
      <c r="F13" s="1">
        <v>741.57799999999997</v>
      </c>
      <c r="G13" s="7">
        <v>1</v>
      </c>
      <c r="H13" s="1">
        <v>60</v>
      </c>
      <c r="I13" s="1" t="s">
        <v>46</v>
      </c>
      <c r="J13" s="1">
        <v>499.2</v>
      </c>
      <c r="K13" s="1">
        <f t="shared" si="3"/>
        <v>16.454000000000008</v>
      </c>
      <c r="L13" s="1"/>
      <c r="M13" s="1"/>
      <c r="N13" s="1">
        <v>250</v>
      </c>
      <c r="O13" s="1">
        <v>350</v>
      </c>
      <c r="P13" s="1">
        <f t="shared" si="4"/>
        <v>103.13079999999999</v>
      </c>
      <c r="Q13" s="5">
        <f t="shared" ref="Q13" si="12">14*P13-O13-N13-F13</f>
        <v>102.25319999999988</v>
      </c>
      <c r="R13" s="5">
        <v>200</v>
      </c>
      <c r="S13" s="5">
        <f t="shared" si="6"/>
        <v>110</v>
      </c>
      <c r="T13" s="5">
        <v>90</v>
      </c>
      <c r="U13" s="5">
        <v>200</v>
      </c>
      <c r="V13" s="1"/>
      <c r="W13" s="1">
        <f t="shared" si="7"/>
        <v>14.947794451318133</v>
      </c>
      <c r="X13" s="1">
        <f t="shared" si="8"/>
        <v>13.008509582006539</v>
      </c>
      <c r="Y13" s="1">
        <v>110.26</v>
      </c>
      <c r="Z13" s="1">
        <v>114.49460000000001</v>
      </c>
      <c r="AA13" s="1">
        <v>129.1284</v>
      </c>
      <c r="AB13" s="1">
        <v>114.8976</v>
      </c>
      <c r="AC13" s="1">
        <v>113.0284</v>
      </c>
      <c r="AD13" s="1">
        <v>99.833200000000005</v>
      </c>
      <c r="AE13" s="1">
        <v>91.200199999999995</v>
      </c>
      <c r="AF13" s="1">
        <v>93.597200000000001</v>
      </c>
      <c r="AG13" s="1">
        <v>99.1464</v>
      </c>
      <c r="AH13" s="1">
        <v>100.3458</v>
      </c>
      <c r="AI13" s="1" t="s">
        <v>52</v>
      </c>
      <c r="AJ13" s="1">
        <f t="shared" si="9"/>
        <v>110</v>
      </c>
      <c r="AK13" s="1">
        <f t="shared" si="10"/>
        <v>90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53</v>
      </c>
      <c r="B14" s="1" t="s">
        <v>41</v>
      </c>
      <c r="C14" s="1">
        <v>233</v>
      </c>
      <c r="D14" s="1"/>
      <c r="E14" s="1">
        <v>162</v>
      </c>
      <c r="F14" s="1">
        <v>67</v>
      </c>
      <c r="G14" s="7">
        <v>0.25</v>
      </c>
      <c r="H14" s="1">
        <v>120</v>
      </c>
      <c r="I14" s="1" t="s">
        <v>38</v>
      </c>
      <c r="J14" s="1">
        <v>164</v>
      </c>
      <c r="K14" s="1">
        <f t="shared" si="3"/>
        <v>-2</v>
      </c>
      <c r="L14" s="1"/>
      <c r="M14" s="1"/>
      <c r="N14" s="1">
        <v>100</v>
      </c>
      <c r="O14" s="1">
        <v>70</v>
      </c>
      <c r="P14" s="1">
        <f t="shared" si="4"/>
        <v>32.4</v>
      </c>
      <c r="Q14" s="5">
        <f t="shared" si="5"/>
        <v>184.2</v>
      </c>
      <c r="R14" s="5">
        <v>1000</v>
      </c>
      <c r="S14" s="5">
        <f t="shared" si="6"/>
        <v>1000</v>
      </c>
      <c r="T14" s="5"/>
      <c r="U14" s="40">
        <v>1000</v>
      </c>
      <c r="V14" s="11" t="s">
        <v>193</v>
      </c>
      <c r="W14" s="1">
        <f t="shared" si="7"/>
        <v>38.179012345679013</v>
      </c>
      <c r="X14" s="1">
        <f t="shared" si="8"/>
        <v>7.3148148148148149</v>
      </c>
      <c r="Y14" s="1">
        <v>26.6</v>
      </c>
      <c r="Z14" s="1">
        <v>13.2</v>
      </c>
      <c r="AA14" s="1">
        <v>24.2</v>
      </c>
      <c r="AB14" s="1">
        <v>87.2</v>
      </c>
      <c r="AC14" s="1">
        <v>55.8</v>
      </c>
      <c r="AD14" s="1">
        <v>14.2</v>
      </c>
      <c r="AE14" s="1">
        <v>20</v>
      </c>
      <c r="AF14" s="1">
        <v>12.8</v>
      </c>
      <c r="AG14" s="1">
        <v>13.6</v>
      </c>
      <c r="AH14" s="1">
        <v>14.6</v>
      </c>
      <c r="AI14" s="1" t="s">
        <v>54</v>
      </c>
      <c r="AJ14" s="1">
        <f t="shared" si="9"/>
        <v>250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55</v>
      </c>
      <c r="B15" s="1" t="s">
        <v>37</v>
      </c>
      <c r="C15" s="1">
        <v>260.22699999999998</v>
      </c>
      <c r="D15" s="1">
        <v>252.892</v>
      </c>
      <c r="E15" s="1">
        <v>210.096</v>
      </c>
      <c r="F15" s="1">
        <v>255.91499999999999</v>
      </c>
      <c r="G15" s="7">
        <v>1</v>
      </c>
      <c r="H15" s="1">
        <v>45</v>
      </c>
      <c r="I15" s="1" t="s">
        <v>56</v>
      </c>
      <c r="J15" s="1">
        <v>197.9</v>
      </c>
      <c r="K15" s="1">
        <f t="shared" si="3"/>
        <v>12.195999999999998</v>
      </c>
      <c r="L15" s="1"/>
      <c r="M15" s="1"/>
      <c r="N15" s="1">
        <v>100</v>
      </c>
      <c r="O15" s="1">
        <v>100</v>
      </c>
      <c r="P15" s="1">
        <f t="shared" si="4"/>
        <v>42.019199999999998</v>
      </c>
      <c r="Q15" s="5">
        <f>14*P15-O15-N15-F15</f>
        <v>132.35379999999995</v>
      </c>
      <c r="R15" s="5">
        <v>170</v>
      </c>
      <c r="S15" s="5">
        <f t="shared" si="6"/>
        <v>170</v>
      </c>
      <c r="T15" s="5"/>
      <c r="U15" s="5">
        <v>170</v>
      </c>
      <c r="V15" s="1"/>
      <c r="W15" s="1">
        <f t="shared" si="7"/>
        <v>14.89592852791105</v>
      </c>
      <c r="X15" s="1">
        <f t="shared" si="8"/>
        <v>10.850158974944787</v>
      </c>
      <c r="Y15" s="1">
        <v>43.7654</v>
      </c>
      <c r="Z15" s="1">
        <v>45.381999999999998</v>
      </c>
      <c r="AA15" s="1">
        <v>32.159199999999998</v>
      </c>
      <c r="AB15" s="1">
        <v>54.951000000000001</v>
      </c>
      <c r="AC15" s="1">
        <v>49.681800000000003</v>
      </c>
      <c r="AD15" s="1">
        <v>31.944199999999999</v>
      </c>
      <c r="AE15" s="1">
        <v>34.429000000000002</v>
      </c>
      <c r="AF15" s="1">
        <v>43.922600000000003</v>
      </c>
      <c r="AG15" s="1">
        <v>33.947400000000002</v>
      </c>
      <c r="AH15" s="1">
        <v>34.729399999999998</v>
      </c>
      <c r="AI15" s="1"/>
      <c r="AJ15" s="1">
        <f t="shared" si="9"/>
        <v>170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57</v>
      </c>
      <c r="B16" s="1" t="s">
        <v>37</v>
      </c>
      <c r="C16" s="1">
        <v>44.557000000000002</v>
      </c>
      <c r="D16" s="1">
        <v>1.339</v>
      </c>
      <c r="E16" s="1">
        <v>33.713000000000001</v>
      </c>
      <c r="F16" s="1"/>
      <c r="G16" s="7">
        <v>1</v>
      </c>
      <c r="H16" s="1">
        <v>60</v>
      </c>
      <c r="I16" s="1" t="s">
        <v>38</v>
      </c>
      <c r="J16" s="1">
        <v>41.6</v>
      </c>
      <c r="K16" s="1">
        <f t="shared" si="3"/>
        <v>-7.8870000000000005</v>
      </c>
      <c r="L16" s="1"/>
      <c r="M16" s="1"/>
      <c r="N16" s="1">
        <v>80</v>
      </c>
      <c r="O16" s="1">
        <v>50</v>
      </c>
      <c r="P16" s="1">
        <f t="shared" si="4"/>
        <v>6.7426000000000004</v>
      </c>
      <c r="Q16" s="5"/>
      <c r="R16" s="5">
        <v>150</v>
      </c>
      <c r="S16" s="5">
        <f t="shared" si="6"/>
        <v>150</v>
      </c>
      <c r="T16" s="5"/>
      <c r="U16" s="5">
        <v>300</v>
      </c>
      <c r="V16" s="1" t="s">
        <v>192</v>
      </c>
      <c r="W16" s="1">
        <f t="shared" si="7"/>
        <v>41.527007385874882</v>
      </c>
      <c r="X16" s="1">
        <f t="shared" si="8"/>
        <v>19.280396286299052</v>
      </c>
      <c r="Y16" s="1">
        <v>11.476599999999999</v>
      </c>
      <c r="Z16" s="1">
        <v>12.6526</v>
      </c>
      <c r="AA16" s="1">
        <v>18.493400000000001</v>
      </c>
      <c r="AB16" s="1">
        <v>18.654</v>
      </c>
      <c r="AC16" s="1">
        <v>14.272399999999999</v>
      </c>
      <c r="AD16" s="1">
        <v>16.872199999999999</v>
      </c>
      <c r="AE16" s="1">
        <v>13.0922</v>
      </c>
      <c r="AF16" s="1">
        <v>10.833399999999999</v>
      </c>
      <c r="AG16" s="1">
        <v>10.105</v>
      </c>
      <c r="AH16" s="1">
        <v>4.8803999999999998</v>
      </c>
      <c r="AI16" s="1"/>
      <c r="AJ16" s="1">
        <f t="shared" si="9"/>
        <v>150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58</v>
      </c>
      <c r="B17" s="1" t="s">
        <v>41</v>
      </c>
      <c r="C17" s="1">
        <v>167</v>
      </c>
      <c r="D17" s="1"/>
      <c r="E17" s="1">
        <v>82</v>
      </c>
      <c r="F17" s="1">
        <v>69</v>
      </c>
      <c r="G17" s="7">
        <v>0.25</v>
      </c>
      <c r="H17" s="1">
        <v>120</v>
      </c>
      <c r="I17" s="1" t="s">
        <v>38</v>
      </c>
      <c r="J17" s="1">
        <v>84</v>
      </c>
      <c r="K17" s="1">
        <f t="shared" si="3"/>
        <v>-2</v>
      </c>
      <c r="L17" s="1"/>
      <c r="M17" s="1"/>
      <c r="N17" s="1">
        <v>100</v>
      </c>
      <c r="O17" s="1">
        <v>50</v>
      </c>
      <c r="P17" s="1">
        <f t="shared" si="4"/>
        <v>16.399999999999999</v>
      </c>
      <c r="Q17" s="5"/>
      <c r="R17" s="5">
        <v>30</v>
      </c>
      <c r="S17" s="5">
        <f t="shared" si="6"/>
        <v>30</v>
      </c>
      <c r="T17" s="5"/>
      <c r="U17" s="5">
        <v>30</v>
      </c>
      <c r="V17" s="1"/>
      <c r="W17" s="1">
        <f t="shared" si="7"/>
        <v>15.182926829268293</v>
      </c>
      <c r="X17" s="1">
        <f t="shared" si="8"/>
        <v>13.353658536585368</v>
      </c>
      <c r="Y17" s="1">
        <v>20.399999999999999</v>
      </c>
      <c r="Z17" s="1">
        <v>17.8</v>
      </c>
      <c r="AA17" s="1">
        <v>19.600000000000001</v>
      </c>
      <c r="AB17" s="1">
        <v>44.8</v>
      </c>
      <c r="AC17" s="1">
        <v>31.6</v>
      </c>
      <c r="AD17" s="1">
        <v>27.2</v>
      </c>
      <c r="AE17" s="1">
        <v>21.4</v>
      </c>
      <c r="AF17" s="1">
        <v>16.399999999999999</v>
      </c>
      <c r="AG17" s="1">
        <v>14.6</v>
      </c>
      <c r="AH17" s="1">
        <v>17.102</v>
      </c>
      <c r="AI17" s="1" t="s">
        <v>42</v>
      </c>
      <c r="AJ17" s="1">
        <f t="shared" si="9"/>
        <v>7.5</v>
      </c>
      <c r="AK17" s="1">
        <f t="shared" si="10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59</v>
      </c>
      <c r="B18" s="1" t="s">
        <v>41</v>
      </c>
      <c r="C18" s="1">
        <v>162</v>
      </c>
      <c r="D18" s="1">
        <v>102.495</v>
      </c>
      <c r="E18" s="1">
        <v>134.495</v>
      </c>
      <c r="F18" s="1">
        <v>106</v>
      </c>
      <c r="G18" s="7">
        <v>0.4</v>
      </c>
      <c r="H18" s="1">
        <v>60</v>
      </c>
      <c r="I18" s="1" t="s">
        <v>38</v>
      </c>
      <c r="J18" s="1">
        <v>135.30000000000001</v>
      </c>
      <c r="K18" s="1">
        <f t="shared" si="3"/>
        <v>-0.80500000000000682</v>
      </c>
      <c r="L18" s="1"/>
      <c r="M18" s="1"/>
      <c r="N18" s="1">
        <v>100</v>
      </c>
      <c r="O18" s="1">
        <v>100</v>
      </c>
      <c r="P18" s="1">
        <f t="shared" si="4"/>
        <v>26.899000000000001</v>
      </c>
      <c r="Q18" s="5">
        <f t="shared" si="5"/>
        <v>43.687000000000012</v>
      </c>
      <c r="R18" s="5">
        <v>100</v>
      </c>
      <c r="S18" s="5">
        <f t="shared" si="6"/>
        <v>100</v>
      </c>
      <c r="T18" s="5"/>
      <c r="U18" s="5">
        <v>100</v>
      </c>
      <c r="V18" s="1"/>
      <c r="W18" s="1">
        <f t="shared" si="7"/>
        <v>15.093497899550169</v>
      </c>
      <c r="X18" s="1">
        <f t="shared" si="8"/>
        <v>11.375887579463921</v>
      </c>
      <c r="Y18" s="1">
        <v>28.8</v>
      </c>
      <c r="Z18" s="1">
        <v>24.6</v>
      </c>
      <c r="AA18" s="1">
        <v>32.6</v>
      </c>
      <c r="AB18" s="1">
        <v>40.799999999999997</v>
      </c>
      <c r="AC18" s="1">
        <v>32</v>
      </c>
      <c r="AD18" s="1">
        <v>22</v>
      </c>
      <c r="AE18" s="1">
        <v>29</v>
      </c>
      <c r="AF18" s="1">
        <v>22</v>
      </c>
      <c r="AG18" s="1">
        <v>15.6</v>
      </c>
      <c r="AH18" s="1">
        <v>24.6</v>
      </c>
      <c r="AI18" s="1"/>
      <c r="AJ18" s="1">
        <f t="shared" si="9"/>
        <v>40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60</v>
      </c>
      <c r="B19" s="1" t="s">
        <v>37</v>
      </c>
      <c r="C19" s="1">
        <v>417.065</v>
      </c>
      <c r="D19" s="1"/>
      <c r="E19" s="1">
        <v>184.06800000000001</v>
      </c>
      <c r="F19" s="1">
        <v>189.07400000000001</v>
      </c>
      <c r="G19" s="7">
        <v>1</v>
      </c>
      <c r="H19" s="1">
        <v>45</v>
      </c>
      <c r="I19" s="1" t="s">
        <v>56</v>
      </c>
      <c r="J19" s="1">
        <v>177</v>
      </c>
      <c r="K19" s="1">
        <f t="shared" si="3"/>
        <v>7.0680000000000121</v>
      </c>
      <c r="L19" s="1"/>
      <c r="M19" s="1"/>
      <c r="N19" s="1">
        <v>0</v>
      </c>
      <c r="O19" s="1"/>
      <c r="P19" s="1">
        <f t="shared" si="4"/>
        <v>36.813600000000001</v>
      </c>
      <c r="Q19" s="5">
        <f>14*P19-O19-N19-F19</f>
        <v>326.31639999999999</v>
      </c>
      <c r="R19" s="5">
        <v>360</v>
      </c>
      <c r="S19" s="5">
        <f t="shared" si="6"/>
        <v>210</v>
      </c>
      <c r="T19" s="5">
        <v>150</v>
      </c>
      <c r="U19" s="5">
        <v>360</v>
      </c>
      <c r="V19" s="1"/>
      <c r="W19" s="1">
        <f t="shared" si="7"/>
        <v>14.91497707369016</v>
      </c>
      <c r="X19" s="1">
        <f t="shared" si="8"/>
        <v>5.1359823543473064</v>
      </c>
      <c r="Y19" s="1">
        <v>39.643799999999999</v>
      </c>
      <c r="Z19" s="1">
        <v>57.882399999999997</v>
      </c>
      <c r="AA19" s="1">
        <v>39.010399999999997</v>
      </c>
      <c r="AB19" s="1">
        <v>56.464799999999997</v>
      </c>
      <c r="AC19" s="1">
        <v>51.627599999999987</v>
      </c>
      <c r="AD19" s="1">
        <v>33.734200000000001</v>
      </c>
      <c r="AE19" s="1">
        <v>34.119</v>
      </c>
      <c r="AF19" s="1">
        <v>36.853200000000001</v>
      </c>
      <c r="AG19" s="1">
        <v>32.839199999999998</v>
      </c>
      <c r="AH19" s="1">
        <v>37.330800000000004</v>
      </c>
      <c r="AI19" s="1"/>
      <c r="AJ19" s="1">
        <f t="shared" si="9"/>
        <v>210</v>
      </c>
      <c r="AK19" s="1">
        <f t="shared" si="10"/>
        <v>150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" t="s">
        <v>61</v>
      </c>
      <c r="B20" s="1" t="s">
        <v>41</v>
      </c>
      <c r="C20" s="1">
        <v>720</v>
      </c>
      <c r="D20" s="1"/>
      <c r="E20" s="1">
        <v>135</v>
      </c>
      <c r="F20" s="1">
        <v>558</v>
      </c>
      <c r="G20" s="7">
        <v>0.12</v>
      </c>
      <c r="H20" s="1">
        <v>60</v>
      </c>
      <c r="I20" s="1" t="s">
        <v>38</v>
      </c>
      <c r="J20" s="1">
        <v>147</v>
      </c>
      <c r="K20" s="1">
        <f t="shared" si="3"/>
        <v>-12</v>
      </c>
      <c r="L20" s="1"/>
      <c r="M20" s="1"/>
      <c r="N20" s="1">
        <v>150</v>
      </c>
      <c r="O20" s="1">
        <v>150</v>
      </c>
      <c r="P20" s="1">
        <f t="shared" si="4"/>
        <v>27</v>
      </c>
      <c r="Q20" s="5"/>
      <c r="R20" s="5">
        <f t="shared" si="11"/>
        <v>0</v>
      </c>
      <c r="S20" s="5">
        <f t="shared" si="6"/>
        <v>0</v>
      </c>
      <c r="T20" s="5"/>
      <c r="U20" s="5"/>
      <c r="V20" s="1"/>
      <c r="W20" s="1">
        <f t="shared" si="7"/>
        <v>31.777777777777779</v>
      </c>
      <c r="X20" s="1">
        <f t="shared" si="8"/>
        <v>31.777777777777779</v>
      </c>
      <c r="Y20" s="1">
        <v>176.8</v>
      </c>
      <c r="Z20" s="1">
        <v>109.6</v>
      </c>
      <c r="AA20" s="1">
        <v>73</v>
      </c>
      <c r="AB20" s="1">
        <v>79.2</v>
      </c>
      <c r="AC20" s="1">
        <v>64.599999999999994</v>
      </c>
      <c r="AD20" s="1">
        <v>66</v>
      </c>
      <c r="AE20" s="1">
        <v>176</v>
      </c>
      <c r="AF20" s="1">
        <v>53</v>
      </c>
      <c r="AG20" s="1">
        <v>39.200000000000003</v>
      </c>
      <c r="AH20" s="1">
        <v>47.2</v>
      </c>
      <c r="AI20" s="36" t="s">
        <v>54</v>
      </c>
      <c r="AJ20" s="1">
        <f t="shared" si="9"/>
        <v>0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62</v>
      </c>
      <c r="B21" s="17" t="s">
        <v>37</v>
      </c>
      <c r="C21" s="17">
        <v>106.711</v>
      </c>
      <c r="D21" s="17">
        <v>38.094000000000001</v>
      </c>
      <c r="E21" s="17">
        <v>60.354999999999997</v>
      </c>
      <c r="F21" s="18">
        <v>67.784999999999997</v>
      </c>
      <c r="G21" s="13">
        <v>0</v>
      </c>
      <c r="H21" s="12">
        <v>45</v>
      </c>
      <c r="I21" s="12" t="s">
        <v>63</v>
      </c>
      <c r="J21" s="12">
        <v>64.599999999999994</v>
      </c>
      <c r="K21" s="12">
        <f t="shared" si="3"/>
        <v>-4.2449999999999974</v>
      </c>
      <c r="L21" s="12"/>
      <c r="M21" s="12"/>
      <c r="N21" s="12">
        <v>0</v>
      </c>
      <c r="O21" s="12"/>
      <c r="P21" s="12">
        <f t="shared" si="4"/>
        <v>12.071</v>
      </c>
      <c r="Q21" s="14"/>
      <c r="R21" s="5">
        <f t="shared" si="11"/>
        <v>0</v>
      </c>
      <c r="S21" s="5">
        <f t="shared" si="6"/>
        <v>0</v>
      </c>
      <c r="T21" s="5"/>
      <c r="U21" s="14"/>
      <c r="V21" s="12"/>
      <c r="W21" s="1">
        <f t="shared" si="7"/>
        <v>5.6155248115317704</v>
      </c>
      <c r="X21" s="12">
        <f t="shared" si="8"/>
        <v>5.6155248115317704</v>
      </c>
      <c r="Y21" s="12">
        <v>16.1508</v>
      </c>
      <c r="Z21" s="12">
        <v>15.977399999999999</v>
      </c>
      <c r="AA21" s="12">
        <v>15.558999999999999</v>
      </c>
      <c r="AB21" s="12">
        <v>15.6656</v>
      </c>
      <c r="AC21" s="12">
        <v>14.3644</v>
      </c>
      <c r="AD21" s="12">
        <v>13.304</v>
      </c>
      <c r="AE21" s="12">
        <v>13.5654</v>
      </c>
      <c r="AF21" s="12">
        <v>13.3942</v>
      </c>
      <c r="AG21" s="12">
        <v>10.233000000000001</v>
      </c>
      <c r="AH21" s="12">
        <v>12.298</v>
      </c>
      <c r="AI21" s="11" t="s">
        <v>64</v>
      </c>
      <c r="AJ21" s="1">
        <f t="shared" si="9"/>
        <v>0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2" t="s">
        <v>154</v>
      </c>
      <c r="B22" s="23" t="s">
        <v>37</v>
      </c>
      <c r="C22" s="23"/>
      <c r="D22" s="23"/>
      <c r="E22" s="23"/>
      <c r="F22" s="24"/>
      <c r="G22" s="20">
        <v>1</v>
      </c>
      <c r="H22" s="19">
        <v>45</v>
      </c>
      <c r="I22" s="19" t="s">
        <v>38</v>
      </c>
      <c r="J22" s="19"/>
      <c r="K22" s="19">
        <f>E22-J22</f>
        <v>0</v>
      </c>
      <c r="L22" s="19"/>
      <c r="M22" s="19"/>
      <c r="N22" s="19">
        <v>90</v>
      </c>
      <c r="O22" s="19"/>
      <c r="P22" s="19">
        <f>E22/5</f>
        <v>0</v>
      </c>
      <c r="Q22" s="21"/>
      <c r="R22" s="5">
        <v>70</v>
      </c>
      <c r="S22" s="5">
        <f t="shared" si="6"/>
        <v>70</v>
      </c>
      <c r="T22" s="5"/>
      <c r="U22" s="21">
        <v>110</v>
      </c>
      <c r="V22" s="19"/>
      <c r="W22" s="1" t="e">
        <f t="shared" si="7"/>
        <v>#DIV/0!</v>
      </c>
      <c r="X22" s="19" t="e">
        <f>(F22+N22+O22)/P22</f>
        <v>#DIV/0!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 t="s">
        <v>155</v>
      </c>
      <c r="AJ22" s="1">
        <f t="shared" si="9"/>
        <v>70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65</v>
      </c>
      <c r="B23" s="1" t="s">
        <v>41</v>
      </c>
      <c r="C23" s="1">
        <v>85</v>
      </c>
      <c r="D23" s="1">
        <v>67</v>
      </c>
      <c r="E23" s="1">
        <v>117</v>
      </c>
      <c r="F23" s="1">
        <v>24</v>
      </c>
      <c r="G23" s="7">
        <v>0.25</v>
      </c>
      <c r="H23" s="1">
        <v>120</v>
      </c>
      <c r="I23" s="1" t="s">
        <v>38</v>
      </c>
      <c r="J23" s="1">
        <v>126</v>
      </c>
      <c r="K23" s="1">
        <f t="shared" si="3"/>
        <v>-9</v>
      </c>
      <c r="L23" s="1"/>
      <c r="M23" s="1"/>
      <c r="N23" s="1">
        <v>200</v>
      </c>
      <c r="O23" s="1">
        <v>150</v>
      </c>
      <c r="P23" s="1">
        <f t="shared" si="4"/>
        <v>23.4</v>
      </c>
      <c r="Q23" s="5"/>
      <c r="R23" s="5">
        <f t="shared" si="11"/>
        <v>0</v>
      </c>
      <c r="S23" s="5">
        <f t="shared" si="6"/>
        <v>0</v>
      </c>
      <c r="T23" s="5"/>
      <c r="U23" s="5"/>
      <c r="V23" s="1"/>
      <c r="W23" s="1">
        <f t="shared" si="7"/>
        <v>15.982905982905985</v>
      </c>
      <c r="X23" s="1">
        <f t="shared" si="8"/>
        <v>15.982905982905985</v>
      </c>
      <c r="Y23" s="1">
        <v>32.6</v>
      </c>
      <c r="Z23" s="1">
        <v>20.2</v>
      </c>
      <c r="AA23" s="1">
        <v>14.4</v>
      </c>
      <c r="AB23" s="1">
        <v>39.4</v>
      </c>
      <c r="AC23" s="1">
        <v>32.799999999999997</v>
      </c>
      <c r="AD23" s="1">
        <v>18.600000000000001</v>
      </c>
      <c r="AE23" s="1">
        <v>17.8</v>
      </c>
      <c r="AF23" s="1">
        <v>14.6</v>
      </c>
      <c r="AG23" s="1">
        <v>13.8</v>
      </c>
      <c r="AH23" s="1">
        <v>15.6</v>
      </c>
      <c r="AI23" s="1" t="s">
        <v>42</v>
      </c>
      <c r="AJ23" s="1">
        <f t="shared" si="9"/>
        <v>0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66</v>
      </c>
      <c r="B24" s="1" t="s">
        <v>37</v>
      </c>
      <c r="C24" s="1">
        <v>83.471000000000004</v>
      </c>
      <c r="D24" s="1"/>
      <c r="E24" s="1">
        <v>11.148</v>
      </c>
      <c r="F24" s="1">
        <v>68.814999999999998</v>
      </c>
      <c r="G24" s="7">
        <v>1</v>
      </c>
      <c r="H24" s="1">
        <v>120</v>
      </c>
      <c r="I24" s="1" t="s">
        <v>38</v>
      </c>
      <c r="J24" s="1">
        <v>10.8</v>
      </c>
      <c r="K24" s="1">
        <f t="shared" si="3"/>
        <v>0.34799999999999898</v>
      </c>
      <c r="L24" s="1"/>
      <c r="M24" s="1"/>
      <c r="N24" s="1">
        <v>0</v>
      </c>
      <c r="O24" s="1"/>
      <c r="P24" s="1">
        <f t="shared" si="4"/>
        <v>2.2296</v>
      </c>
      <c r="Q24" s="5"/>
      <c r="R24" s="5">
        <f t="shared" si="11"/>
        <v>0</v>
      </c>
      <c r="S24" s="5">
        <f t="shared" si="6"/>
        <v>0</v>
      </c>
      <c r="T24" s="5"/>
      <c r="U24" s="5"/>
      <c r="V24" s="1"/>
      <c r="W24" s="1">
        <f t="shared" si="7"/>
        <v>30.864280588446356</v>
      </c>
      <c r="X24" s="1">
        <f t="shared" si="8"/>
        <v>30.864280588446356</v>
      </c>
      <c r="Y24" s="1">
        <v>3.4321999999999999</v>
      </c>
      <c r="Z24" s="1">
        <v>2.0564</v>
      </c>
      <c r="AA24" s="1">
        <v>4.1956000000000007</v>
      </c>
      <c r="AB24" s="1">
        <v>7.9194000000000004</v>
      </c>
      <c r="AC24" s="1">
        <v>7.6941999999999986</v>
      </c>
      <c r="AD24" s="1">
        <v>4.1779999999999999</v>
      </c>
      <c r="AE24" s="1">
        <v>3.2098</v>
      </c>
      <c r="AF24" s="1">
        <v>3.0558000000000001</v>
      </c>
      <c r="AG24" s="1">
        <v>3.0796000000000001</v>
      </c>
      <c r="AH24" s="1">
        <v>4.7488000000000001</v>
      </c>
      <c r="AI24" s="36" t="s">
        <v>44</v>
      </c>
      <c r="AJ24" s="1">
        <f t="shared" si="9"/>
        <v>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67</v>
      </c>
      <c r="B25" s="1" t="s">
        <v>41</v>
      </c>
      <c r="C25" s="1">
        <v>208</v>
      </c>
      <c r="D25" s="1">
        <v>296</v>
      </c>
      <c r="E25" s="1">
        <v>300</v>
      </c>
      <c r="F25" s="1">
        <v>190</v>
      </c>
      <c r="G25" s="7">
        <v>0.4</v>
      </c>
      <c r="H25" s="1">
        <v>45</v>
      </c>
      <c r="I25" s="1" t="s">
        <v>38</v>
      </c>
      <c r="J25" s="1">
        <v>318</v>
      </c>
      <c r="K25" s="1">
        <f t="shared" si="3"/>
        <v>-18</v>
      </c>
      <c r="L25" s="1"/>
      <c r="M25" s="1"/>
      <c r="N25" s="1">
        <v>110</v>
      </c>
      <c r="O25" s="1"/>
      <c r="P25" s="1">
        <f t="shared" si="4"/>
        <v>60</v>
      </c>
      <c r="Q25" s="5">
        <f t="shared" ref="Q25:Q28" si="13">13*P25-O25-N25-F25</f>
        <v>480</v>
      </c>
      <c r="R25" s="5">
        <f t="shared" si="11"/>
        <v>480</v>
      </c>
      <c r="S25" s="5">
        <f t="shared" si="6"/>
        <v>330</v>
      </c>
      <c r="T25" s="5">
        <v>150</v>
      </c>
      <c r="U25" s="5">
        <v>550</v>
      </c>
      <c r="V25" s="1"/>
      <c r="W25" s="1">
        <f t="shared" si="7"/>
        <v>13</v>
      </c>
      <c r="X25" s="1">
        <f t="shared" si="8"/>
        <v>5</v>
      </c>
      <c r="Y25" s="1">
        <v>38</v>
      </c>
      <c r="Z25" s="1">
        <v>48.4</v>
      </c>
      <c r="AA25" s="1">
        <v>28.8</v>
      </c>
      <c r="AB25" s="1">
        <v>64</v>
      </c>
      <c r="AC25" s="1">
        <v>42.8</v>
      </c>
      <c r="AD25" s="1">
        <v>27.2</v>
      </c>
      <c r="AE25" s="1">
        <v>40</v>
      </c>
      <c r="AF25" s="1">
        <v>39</v>
      </c>
      <c r="AG25" s="1">
        <v>38.4</v>
      </c>
      <c r="AH25" s="1">
        <v>41.8</v>
      </c>
      <c r="AI25" s="1" t="s">
        <v>68</v>
      </c>
      <c r="AJ25" s="1">
        <f t="shared" si="9"/>
        <v>132</v>
      </c>
      <c r="AK25" s="1">
        <f t="shared" si="10"/>
        <v>60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69</v>
      </c>
      <c r="B26" s="1" t="s">
        <v>37</v>
      </c>
      <c r="C26" s="1">
        <v>423.32900000000001</v>
      </c>
      <c r="D26" s="1">
        <v>88.67</v>
      </c>
      <c r="E26" s="1">
        <v>335.96300000000002</v>
      </c>
      <c r="F26" s="1">
        <v>102.881</v>
      </c>
      <c r="G26" s="7">
        <v>1</v>
      </c>
      <c r="H26" s="1">
        <v>60</v>
      </c>
      <c r="I26" s="1" t="s">
        <v>46</v>
      </c>
      <c r="J26" s="1">
        <v>331.3</v>
      </c>
      <c r="K26" s="1">
        <f t="shared" si="3"/>
        <v>4.6630000000000109</v>
      </c>
      <c r="L26" s="1"/>
      <c r="M26" s="1"/>
      <c r="N26" s="1">
        <v>530</v>
      </c>
      <c r="O26" s="1">
        <v>300</v>
      </c>
      <c r="P26" s="1">
        <f t="shared" si="4"/>
        <v>67.192599999999999</v>
      </c>
      <c r="Q26" s="5">
        <f>14*P26-O26-N26-F26</f>
        <v>7.8154000000000394</v>
      </c>
      <c r="R26" s="5">
        <v>70</v>
      </c>
      <c r="S26" s="5">
        <f t="shared" si="6"/>
        <v>70</v>
      </c>
      <c r="T26" s="5"/>
      <c r="U26" s="5">
        <v>70</v>
      </c>
      <c r="V26" s="1"/>
      <c r="W26" s="1">
        <f t="shared" si="7"/>
        <v>14.92546798308147</v>
      </c>
      <c r="X26" s="1">
        <f t="shared" si="8"/>
        <v>13.883686596440679</v>
      </c>
      <c r="Y26" s="1">
        <v>76.873000000000005</v>
      </c>
      <c r="Z26" s="1">
        <v>72.049000000000007</v>
      </c>
      <c r="AA26" s="1">
        <v>92.575000000000003</v>
      </c>
      <c r="AB26" s="1">
        <v>122.96559999999999</v>
      </c>
      <c r="AC26" s="1">
        <v>100.55719999999999</v>
      </c>
      <c r="AD26" s="1">
        <v>80.786599999999993</v>
      </c>
      <c r="AE26" s="1">
        <v>69.497600000000006</v>
      </c>
      <c r="AF26" s="1">
        <v>58.137</v>
      </c>
      <c r="AG26" s="1">
        <v>75.637599999999992</v>
      </c>
      <c r="AH26" s="1">
        <v>70.475999999999999</v>
      </c>
      <c r="AI26" s="1"/>
      <c r="AJ26" s="1">
        <f t="shared" si="9"/>
        <v>70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70</v>
      </c>
      <c r="B27" s="1" t="s">
        <v>41</v>
      </c>
      <c r="C27" s="1">
        <v>145</v>
      </c>
      <c r="D27" s="1">
        <v>64</v>
      </c>
      <c r="E27" s="1">
        <v>19</v>
      </c>
      <c r="F27" s="1">
        <v>181</v>
      </c>
      <c r="G27" s="7">
        <v>0.22</v>
      </c>
      <c r="H27" s="1">
        <v>120</v>
      </c>
      <c r="I27" s="1" t="s">
        <v>38</v>
      </c>
      <c r="J27" s="1">
        <v>20</v>
      </c>
      <c r="K27" s="1">
        <f t="shared" si="3"/>
        <v>-1</v>
      </c>
      <c r="L27" s="1"/>
      <c r="M27" s="1"/>
      <c r="N27" s="1">
        <v>0</v>
      </c>
      <c r="O27" s="1"/>
      <c r="P27" s="1">
        <f t="shared" si="4"/>
        <v>3.8</v>
      </c>
      <c r="Q27" s="5"/>
      <c r="R27" s="5">
        <f t="shared" si="11"/>
        <v>0</v>
      </c>
      <c r="S27" s="5">
        <f t="shared" si="6"/>
        <v>0</v>
      </c>
      <c r="T27" s="5"/>
      <c r="U27" s="5"/>
      <c r="V27" s="1"/>
      <c r="W27" s="1">
        <f t="shared" si="7"/>
        <v>47.631578947368425</v>
      </c>
      <c r="X27" s="1">
        <f t="shared" si="8"/>
        <v>47.631578947368425</v>
      </c>
      <c r="Y27" s="1">
        <v>5</v>
      </c>
      <c r="Z27" s="1">
        <v>15.2</v>
      </c>
      <c r="AA27" s="1">
        <v>8.4</v>
      </c>
      <c r="AB27" s="1">
        <v>19</v>
      </c>
      <c r="AC27" s="1">
        <v>21.6</v>
      </c>
      <c r="AD27" s="1">
        <v>11</v>
      </c>
      <c r="AE27" s="1">
        <v>8.6</v>
      </c>
      <c r="AF27" s="1">
        <v>7.6</v>
      </c>
      <c r="AG27" s="1">
        <v>9.1999999999999993</v>
      </c>
      <c r="AH27" s="1">
        <v>6.8</v>
      </c>
      <c r="AI27" s="32" t="s">
        <v>44</v>
      </c>
      <c r="AJ27" s="1">
        <f t="shared" si="9"/>
        <v>0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71</v>
      </c>
      <c r="B28" s="1" t="s">
        <v>41</v>
      </c>
      <c r="C28" s="1">
        <v>60</v>
      </c>
      <c r="D28" s="1">
        <v>106</v>
      </c>
      <c r="E28" s="1">
        <v>148</v>
      </c>
      <c r="F28" s="1">
        <v>7</v>
      </c>
      <c r="G28" s="7">
        <v>0.33</v>
      </c>
      <c r="H28" s="1">
        <v>45</v>
      </c>
      <c r="I28" s="1" t="s">
        <v>38</v>
      </c>
      <c r="J28" s="1">
        <v>205</v>
      </c>
      <c r="K28" s="1">
        <f t="shared" si="3"/>
        <v>-57</v>
      </c>
      <c r="L28" s="1"/>
      <c r="M28" s="1"/>
      <c r="N28" s="1">
        <v>210</v>
      </c>
      <c r="O28" s="1">
        <v>100</v>
      </c>
      <c r="P28" s="1">
        <f t="shared" si="4"/>
        <v>29.6</v>
      </c>
      <c r="Q28" s="5">
        <f t="shared" si="13"/>
        <v>67.800000000000011</v>
      </c>
      <c r="R28" s="5">
        <v>100</v>
      </c>
      <c r="S28" s="5">
        <f t="shared" si="6"/>
        <v>100</v>
      </c>
      <c r="T28" s="5"/>
      <c r="U28" s="5">
        <v>130</v>
      </c>
      <c r="V28" s="1"/>
      <c r="W28" s="1">
        <f t="shared" si="7"/>
        <v>14.087837837837837</v>
      </c>
      <c r="X28" s="1">
        <f t="shared" si="8"/>
        <v>10.70945945945946</v>
      </c>
      <c r="Y28" s="1">
        <v>33</v>
      </c>
      <c r="Z28" s="1">
        <v>20.399999999999999</v>
      </c>
      <c r="AA28" s="1">
        <v>24.6</v>
      </c>
      <c r="AB28" s="1">
        <v>36.6</v>
      </c>
      <c r="AC28" s="1">
        <v>25</v>
      </c>
      <c r="AD28" s="1">
        <v>16.399999999999999</v>
      </c>
      <c r="AE28" s="1">
        <v>21.4</v>
      </c>
      <c r="AF28" s="1">
        <v>6.2</v>
      </c>
      <c r="AG28" s="1">
        <v>11.8</v>
      </c>
      <c r="AH28" s="1">
        <v>30.6</v>
      </c>
      <c r="AI28" s="1" t="s">
        <v>42</v>
      </c>
      <c r="AJ28" s="1">
        <f t="shared" si="9"/>
        <v>33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72</v>
      </c>
      <c r="B29" s="17" t="s">
        <v>41</v>
      </c>
      <c r="C29" s="17">
        <v>702</v>
      </c>
      <c r="D29" s="17"/>
      <c r="E29" s="17">
        <v>162</v>
      </c>
      <c r="F29" s="18">
        <v>523</v>
      </c>
      <c r="G29" s="13">
        <v>0</v>
      </c>
      <c r="H29" s="12">
        <v>45</v>
      </c>
      <c r="I29" s="12" t="s">
        <v>63</v>
      </c>
      <c r="J29" s="12">
        <v>177</v>
      </c>
      <c r="K29" s="12">
        <f t="shared" si="3"/>
        <v>-15</v>
      </c>
      <c r="L29" s="12"/>
      <c r="M29" s="12"/>
      <c r="N29" s="12">
        <v>0</v>
      </c>
      <c r="O29" s="12"/>
      <c r="P29" s="12">
        <f t="shared" si="4"/>
        <v>32.4</v>
      </c>
      <c r="Q29" s="14"/>
      <c r="R29" s="5">
        <f t="shared" si="11"/>
        <v>0</v>
      </c>
      <c r="S29" s="5">
        <f t="shared" si="6"/>
        <v>0</v>
      </c>
      <c r="T29" s="5"/>
      <c r="U29" s="14"/>
      <c r="V29" s="12"/>
      <c r="W29" s="1">
        <f t="shared" si="7"/>
        <v>16.141975308641975</v>
      </c>
      <c r="X29" s="12">
        <f t="shared" si="8"/>
        <v>16.141975308641975</v>
      </c>
      <c r="Y29" s="12">
        <v>77.599999999999994</v>
      </c>
      <c r="Z29" s="12">
        <v>107.8</v>
      </c>
      <c r="AA29" s="12">
        <v>26</v>
      </c>
      <c r="AB29" s="12">
        <v>49</v>
      </c>
      <c r="AC29" s="12">
        <v>40</v>
      </c>
      <c r="AD29" s="12">
        <v>26.2</v>
      </c>
      <c r="AE29" s="12">
        <v>22</v>
      </c>
      <c r="AF29" s="12">
        <v>25</v>
      </c>
      <c r="AG29" s="12">
        <v>23.2</v>
      </c>
      <c r="AH29" s="12">
        <v>50.8</v>
      </c>
      <c r="AI29" s="36" t="s">
        <v>186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2" t="s">
        <v>169</v>
      </c>
      <c r="B30" s="23" t="s">
        <v>41</v>
      </c>
      <c r="C30" s="23"/>
      <c r="D30" s="23"/>
      <c r="E30" s="23"/>
      <c r="F30" s="24"/>
      <c r="G30" s="20">
        <v>0.3</v>
      </c>
      <c r="H30" s="19">
        <v>50</v>
      </c>
      <c r="I30" s="19" t="s">
        <v>38</v>
      </c>
      <c r="J30" s="19"/>
      <c r="K30" s="19">
        <f>E30-J30</f>
        <v>0</v>
      </c>
      <c r="L30" s="19"/>
      <c r="M30" s="19"/>
      <c r="N30" s="19">
        <v>0</v>
      </c>
      <c r="O30" s="19"/>
      <c r="P30" s="19">
        <f>E30/5</f>
        <v>0</v>
      </c>
      <c r="Q30" s="21"/>
      <c r="R30" s="5">
        <f t="shared" si="11"/>
        <v>0</v>
      </c>
      <c r="S30" s="5">
        <f t="shared" si="6"/>
        <v>0</v>
      </c>
      <c r="T30" s="5"/>
      <c r="U30" s="21"/>
      <c r="V30" s="19"/>
      <c r="W30" s="1" t="e">
        <f t="shared" si="7"/>
        <v>#DIV/0!</v>
      </c>
      <c r="X30" s="19" t="e">
        <f>(F30+N30+O30)/P30</f>
        <v>#DIV/0!</v>
      </c>
      <c r="Y30" s="19">
        <v>0</v>
      </c>
      <c r="Z30" s="19"/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 t="s">
        <v>170</v>
      </c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41</v>
      </c>
      <c r="C31" s="1">
        <v>253</v>
      </c>
      <c r="D31" s="1">
        <v>110</v>
      </c>
      <c r="E31" s="1">
        <v>267</v>
      </c>
      <c r="F31" s="1">
        <v>73</v>
      </c>
      <c r="G31" s="7">
        <v>0.09</v>
      </c>
      <c r="H31" s="1">
        <v>45</v>
      </c>
      <c r="I31" s="1" t="s">
        <v>38</v>
      </c>
      <c r="J31" s="1">
        <v>282</v>
      </c>
      <c r="K31" s="1">
        <f t="shared" si="3"/>
        <v>-15</v>
      </c>
      <c r="L31" s="1"/>
      <c r="M31" s="1"/>
      <c r="N31" s="1">
        <v>200</v>
      </c>
      <c r="O31" s="1">
        <v>150</v>
      </c>
      <c r="P31" s="1">
        <f t="shared" si="4"/>
        <v>53.4</v>
      </c>
      <c r="Q31" s="5">
        <f t="shared" ref="Q31:Q35" si="14">13*P31-O31-N31-F31</f>
        <v>271.19999999999993</v>
      </c>
      <c r="R31" s="5">
        <v>320</v>
      </c>
      <c r="S31" s="5">
        <f t="shared" si="6"/>
        <v>170</v>
      </c>
      <c r="T31" s="5">
        <v>150</v>
      </c>
      <c r="U31" s="5">
        <v>370</v>
      </c>
      <c r="V31" s="1"/>
      <c r="W31" s="1">
        <f t="shared" si="7"/>
        <v>13.913857677902621</v>
      </c>
      <c r="X31" s="1">
        <f t="shared" si="8"/>
        <v>7.9213483146067416</v>
      </c>
      <c r="Y31" s="1">
        <v>48.2</v>
      </c>
      <c r="Z31" s="1">
        <v>45.4</v>
      </c>
      <c r="AA31" s="1">
        <v>53.6</v>
      </c>
      <c r="AB31" s="1">
        <v>80.2</v>
      </c>
      <c r="AC31" s="1">
        <v>61</v>
      </c>
      <c r="AD31" s="1">
        <v>25.2</v>
      </c>
      <c r="AE31" s="1">
        <v>41.2</v>
      </c>
      <c r="AF31" s="1">
        <v>56.4</v>
      </c>
      <c r="AG31" s="1">
        <v>9</v>
      </c>
      <c r="AH31" s="1">
        <v>49.2</v>
      </c>
      <c r="AI31" s="1" t="s">
        <v>42</v>
      </c>
      <c r="AJ31" s="1">
        <f t="shared" si="9"/>
        <v>15.299999999999999</v>
      </c>
      <c r="AK31" s="1">
        <f t="shared" si="10"/>
        <v>13.5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74</v>
      </c>
      <c r="B32" s="1" t="s">
        <v>37</v>
      </c>
      <c r="C32" s="1">
        <v>483.28</v>
      </c>
      <c r="D32" s="1"/>
      <c r="E32" s="1">
        <v>385</v>
      </c>
      <c r="F32" s="1"/>
      <c r="G32" s="7">
        <v>1</v>
      </c>
      <c r="H32" s="1">
        <v>45</v>
      </c>
      <c r="I32" s="1" t="s">
        <v>56</v>
      </c>
      <c r="J32" s="1">
        <v>386.9</v>
      </c>
      <c r="K32" s="1">
        <f t="shared" si="3"/>
        <v>-1.8999999999999773</v>
      </c>
      <c r="L32" s="1"/>
      <c r="M32" s="1"/>
      <c r="N32" s="1">
        <v>580</v>
      </c>
      <c r="O32" s="1">
        <v>400</v>
      </c>
      <c r="P32" s="1">
        <f t="shared" si="4"/>
        <v>77</v>
      </c>
      <c r="Q32" s="5">
        <f>14*P32-O32-N32-F32</f>
        <v>98</v>
      </c>
      <c r="R32" s="5">
        <v>170</v>
      </c>
      <c r="S32" s="5">
        <f t="shared" si="6"/>
        <v>170</v>
      </c>
      <c r="T32" s="5"/>
      <c r="U32" s="5">
        <v>170</v>
      </c>
      <c r="V32" s="1"/>
      <c r="W32" s="1">
        <f t="shared" si="7"/>
        <v>14.935064935064934</v>
      </c>
      <c r="X32" s="1">
        <f t="shared" si="8"/>
        <v>12.727272727272727</v>
      </c>
      <c r="Y32" s="1">
        <v>96.033799999999999</v>
      </c>
      <c r="Z32" s="1">
        <v>37.084800000000001</v>
      </c>
      <c r="AA32" s="1">
        <v>89.510599999999997</v>
      </c>
      <c r="AB32" s="1">
        <v>63.878799999999998</v>
      </c>
      <c r="AC32" s="1">
        <v>64.825199999999995</v>
      </c>
      <c r="AD32" s="1">
        <v>65.700199999999995</v>
      </c>
      <c r="AE32" s="1">
        <v>71.348399999999998</v>
      </c>
      <c r="AF32" s="1">
        <v>50.126199999999997</v>
      </c>
      <c r="AG32" s="1">
        <v>72.45259999999999</v>
      </c>
      <c r="AH32" s="1">
        <v>57.992199999999997</v>
      </c>
      <c r="AI32" s="1"/>
      <c r="AJ32" s="1">
        <f t="shared" si="9"/>
        <v>170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41</v>
      </c>
      <c r="C33" s="1"/>
      <c r="D33" s="1">
        <v>48</v>
      </c>
      <c r="E33" s="1">
        <v>47</v>
      </c>
      <c r="F33" s="1"/>
      <c r="G33" s="7">
        <v>0.4</v>
      </c>
      <c r="H33" s="1" t="e">
        <v>#N/A</v>
      </c>
      <c r="I33" s="1" t="s">
        <v>38</v>
      </c>
      <c r="J33" s="1">
        <v>70</v>
      </c>
      <c r="K33" s="1">
        <f t="shared" si="3"/>
        <v>-23</v>
      </c>
      <c r="L33" s="1"/>
      <c r="M33" s="1"/>
      <c r="N33" s="1">
        <v>120</v>
      </c>
      <c r="O33" s="1">
        <v>100</v>
      </c>
      <c r="P33" s="1">
        <f t="shared" si="4"/>
        <v>9.4</v>
      </c>
      <c r="Q33" s="5"/>
      <c r="R33" s="5">
        <f t="shared" si="11"/>
        <v>0</v>
      </c>
      <c r="S33" s="5">
        <f t="shared" si="6"/>
        <v>0</v>
      </c>
      <c r="T33" s="5"/>
      <c r="U33" s="5"/>
      <c r="V33" s="1"/>
      <c r="W33" s="1">
        <f t="shared" si="7"/>
        <v>23.404255319148934</v>
      </c>
      <c r="X33" s="1">
        <f t="shared" si="8"/>
        <v>23.404255319148934</v>
      </c>
      <c r="Y33" s="1">
        <v>19.600000000000001</v>
      </c>
      <c r="Z33" s="1">
        <v>10.8</v>
      </c>
      <c r="AA33" s="1">
        <v>10.199999999999999</v>
      </c>
      <c r="AB33" s="1">
        <v>23.2</v>
      </c>
      <c r="AC33" s="1">
        <v>17.8</v>
      </c>
      <c r="AD33" s="1">
        <v>4</v>
      </c>
      <c r="AE33" s="1">
        <v>8</v>
      </c>
      <c r="AF33" s="1">
        <v>7.8</v>
      </c>
      <c r="AG33" s="1">
        <v>17</v>
      </c>
      <c r="AH33" s="1">
        <v>8.8000000000000007</v>
      </c>
      <c r="AI33" s="1"/>
      <c r="AJ33" s="1">
        <f t="shared" si="9"/>
        <v>0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41</v>
      </c>
      <c r="C34" s="1">
        <v>446</v>
      </c>
      <c r="D34" s="1">
        <v>200</v>
      </c>
      <c r="E34" s="1">
        <v>309</v>
      </c>
      <c r="F34" s="1">
        <v>293</v>
      </c>
      <c r="G34" s="7">
        <v>0.4</v>
      </c>
      <c r="H34" s="1">
        <v>60</v>
      </c>
      <c r="I34" s="1" t="s">
        <v>46</v>
      </c>
      <c r="J34" s="1">
        <v>317</v>
      </c>
      <c r="K34" s="1">
        <f t="shared" si="3"/>
        <v>-8</v>
      </c>
      <c r="L34" s="1"/>
      <c r="M34" s="1"/>
      <c r="N34" s="1">
        <v>210</v>
      </c>
      <c r="O34" s="1">
        <v>200</v>
      </c>
      <c r="P34" s="1">
        <f t="shared" si="4"/>
        <v>61.8</v>
      </c>
      <c r="Q34" s="5">
        <f>14*P34-O34-N34-F34</f>
        <v>162.19999999999993</v>
      </c>
      <c r="R34" s="5">
        <v>220</v>
      </c>
      <c r="S34" s="5">
        <f t="shared" si="6"/>
        <v>120</v>
      </c>
      <c r="T34" s="5">
        <v>100</v>
      </c>
      <c r="U34" s="5">
        <v>220</v>
      </c>
      <c r="V34" s="1"/>
      <c r="W34" s="1">
        <f t="shared" si="7"/>
        <v>14.93527508090615</v>
      </c>
      <c r="X34" s="1">
        <f t="shared" si="8"/>
        <v>11.375404530744337</v>
      </c>
      <c r="Y34" s="1">
        <v>64</v>
      </c>
      <c r="Z34" s="1">
        <v>61.8</v>
      </c>
      <c r="AA34" s="1">
        <v>63.6</v>
      </c>
      <c r="AB34" s="1">
        <v>95.4</v>
      </c>
      <c r="AC34" s="1">
        <v>82</v>
      </c>
      <c r="AD34" s="1">
        <v>65.400000000000006</v>
      </c>
      <c r="AE34" s="1">
        <v>70.2</v>
      </c>
      <c r="AF34" s="1">
        <v>48</v>
      </c>
      <c r="AG34" s="1">
        <v>72.8</v>
      </c>
      <c r="AH34" s="1">
        <v>57.6</v>
      </c>
      <c r="AI34" s="1" t="s">
        <v>77</v>
      </c>
      <c r="AJ34" s="1">
        <f t="shared" si="9"/>
        <v>48</v>
      </c>
      <c r="AK34" s="1">
        <f t="shared" si="10"/>
        <v>40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78</v>
      </c>
      <c r="B35" s="1" t="s">
        <v>41</v>
      </c>
      <c r="C35" s="1">
        <v>87</v>
      </c>
      <c r="D35" s="1">
        <v>16</v>
      </c>
      <c r="E35" s="1">
        <v>89</v>
      </c>
      <c r="F35" s="1">
        <v>4</v>
      </c>
      <c r="G35" s="7">
        <v>0.5</v>
      </c>
      <c r="H35" s="1">
        <v>60</v>
      </c>
      <c r="I35" s="1" t="s">
        <v>38</v>
      </c>
      <c r="J35" s="1">
        <v>93</v>
      </c>
      <c r="K35" s="1">
        <f t="shared" si="3"/>
        <v>-4</v>
      </c>
      <c r="L35" s="1"/>
      <c r="M35" s="1"/>
      <c r="N35" s="1">
        <v>110</v>
      </c>
      <c r="O35" s="1"/>
      <c r="P35" s="1">
        <f t="shared" si="4"/>
        <v>17.8</v>
      </c>
      <c r="Q35" s="5">
        <f t="shared" si="14"/>
        <v>117.4</v>
      </c>
      <c r="R35" s="5">
        <v>150</v>
      </c>
      <c r="S35" s="5">
        <f t="shared" si="6"/>
        <v>150</v>
      </c>
      <c r="T35" s="5"/>
      <c r="U35" s="5">
        <v>150</v>
      </c>
      <c r="V35" s="1"/>
      <c r="W35" s="1">
        <f t="shared" si="7"/>
        <v>14.831460674157302</v>
      </c>
      <c r="X35" s="1">
        <f t="shared" si="8"/>
        <v>6.404494382022472</v>
      </c>
      <c r="Y35" s="1">
        <v>14</v>
      </c>
      <c r="Z35" s="1">
        <v>12.4</v>
      </c>
      <c r="AA35" s="1">
        <v>11</v>
      </c>
      <c r="AB35" s="1">
        <v>15</v>
      </c>
      <c r="AC35" s="1">
        <v>19.600000000000001</v>
      </c>
      <c r="AD35" s="1">
        <v>21.2</v>
      </c>
      <c r="AE35" s="1">
        <v>23.2</v>
      </c>
      <c r="AF35" s="1">
        <v>20</v>
      </c>
      <c r="AG35" s="1">
        <v>20.6</v>
      </c>
      <c r="AH35" s="1">
        <v>19.8</v>
      </c>
      <c r="AI35" s="1"/>
      <c r="AJ35" s="1">
        <f t="shared" si="9"/>
        <v>75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79</v>
      </c>
      <c r="B36" s="1" t="s">
        <v>41</v>
      </c>
      <c r="C36" s="1">
        <v>10</v>
      </c>
      <c r="D36" s="1">
        <v>8</v>
      </c>
      <c r="E36" s="33">
        <f>6+E64</f>
        <v>8</v>
      </c>
      <c r="F36" s="1">
        <v>8</v>
      </c>
      <c r="G36" s="7">
        <v>0.5</v>
      </c>
      <c r="H36" s="1">
        <v>60</v>
      </c>
      <c r="I36" s="1" t="s">
        <v>38</v>
      </c>
      <c r="J36" s="1">
        <v>6</v>
      </c>
      <c r="K36" s="1">
        <f t="shared" si="3"/>
        <v>2</v>
      </c>
      <c r="L36" s="1"/>
      <c r="M36" s="1"/>
      <c r="N36" s="1">
        <v>30</v>
      </c>
      <c r="O36" s="1"/>
      <c r="P36" s="1">
        <f t="shared" si="4"/>
        <v>1.6</v>
      </c>
      <c r="Q36" s="5"/>
      <c r="R36" s="5">
        <f t="shared" si="11"/>
        <v>0</v>
      </c>
      <c r="S36" s="5">
        <f t="shared" si="6"/>
        <v>0</v>
      </c>
      <c r="T36" s="5"/>
      <c r="U36" s="5"/>
      <c r="V36" s="1"/>
      <c r="W36" s="1">
        <f t="shared" si="7"/>
        <v>23.75</v>
      </c>
      <c r="X36" s="1">
        <f t="shared" si="8"/>
        <v>23.75</v>
      </c>
      <c r="Y36" s="1">
        <v>3</v>
      </c>
      <c r="Z36" s="1">
        <v>2</v>
      </c>
      <c r="AA36" s="1">
        <v>2.4</v>
      </c>
      <c r="AB36" s="1">
        <v>1</v>
      </c>
      <c r="AC36" s="1">
        <v>2</v>
      </c>
      <c r="AD36" s="1">
        <v>2.6</v>
      </c>
      <c r="AE36" s="1">
        <v>1.4</v>
      </c>
      <c r="AF36" s="1">
        <v>3.8</v>
      </c>
      <c r="AG36" s="1">
        <v>0.6</v>
      </c>
      <c r="AH36" s="1">
        <v>0.4</v>
      </c>
      <c r="AI36" s="10" t="s">
        <v>144</v>
      </c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41</v>
      </c>
      <c r="C37" s="1">
        <v>349</v>
      </c>
      <c r="D37" s="1">
        <v>279.03500000000003</v>
      </c>
      <c r="E37" s="1">
        <v>565.03499999999997</v>
      </c>
      <c r="F37" s="1"/>
      <c r="G37" s="7">
        <v>0.4</v>
      </c>
      <c r="H37" s="1">
        <v>60</v>
      </c>
      <c r="I37" s="1" t="s">
        <v>46</v>
      </c>
      <c r="J37" s="1">
        <v>584</v>
      </c>
      <c r="K37" s="1">
        <f t="shared" si="3"/>
        <v>-18.965000000000032</v>
      </c>
      <c r="L37" s="1"/>
      <c r="M37" s="1"/>
      <c r="N37" s="1">
        <v>500</v>
      </c>
      <c r="O37" s="1">
        <v>500</v>
      </c>
      <c r="P37" s="1">
        <f t="shared" si="4"/>
        <v>113.00699999999999</v>
      </c>
      <c r="Q37" s="5">
        <f>14*P37-O37-N37-F37</f>
        <v>582.09799999999996</v>
      </c>
      <c r="R37" s="5">
        <v>700</v>
      </c>
      <c r="S37" s="5">
        <f t="shared" si="6"/>
        <v>450</v>
      </c>
      <c r="T37" s="5">
        <v>250</v>
      </c>
      <c r="U37" s="5">
        <v>700</v>
      </c>
      <c r="V37" s="1"/>
      <c r="W37" s="1">
        <f t="shared" si="7"/>
        <v>15.043315900784908</v>
      </c>
      <c r="X37" s="1">
        <f t="shared" si="8"/>
        <v>8.849009353402888</v>
      </c>
      <c r="Y37" s="1">
        <v>101.4</v>
      </c>
      <c r="Z37" s="1">
        <v>68.599999999999994</v>
      </c>
      <c r="AA37" s="1">
        <v>77.599999999999994</v>
      </c>
      <c r="AB37" s="1">
        <v>117</v>
      </c>
      <c r="AC37" s="1">
        <v>95.6</v>
      </c>
      <c r="AD37" s="1">
        <v>53.2</v>
      </c>
      <c r="AE37" s="1">
        <v>50.8</v>
      </c>
      <c r="AF37" s="1">
        <v>68.2</v>
      </c>
      <c r="AG37" s="1">
        <v>33.6</v>
      </c>
      <c r="AH37" s="1">
        <v>63.2</v>
      </c>
      <c r="AI37" s="1" t="s">
        <v>42</v>
      </c>
      <c r="AJ37" s="1">
        <f t="shared" si="9"/>
        <v>180</v>
      </c>
      <c r="AK37" s="1">
        <f t="shared" si="10"/>
        <v>100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81</v>
      </c>
      <c r="B38" s="12" t="s">
        <v>41</v>
      </c>
      <c r="C38" s="12">
        <v>-1</v>
      </c>
      <c r="D38" s="12"/>
      <c r="E38" s="12"/>
      <c r="F38" s="33">
        <v>-1</v>
      </c>
      <c r="G38" s="13">
        <v>0</v>
      </c>
      <c r="H38" s="12" t="e">
        <v>#N/A</v>
      </c>
      <c r="I38" s="12" t="s">
        <v>63</v>
      </c>
      <c r="J38" s="12"/>
      <c r="K38" s="12">
        <f t="shared" si="3"/>
        <v>0</v>
      </c>
      <c r="L38" s="12"/>
      <c r="M38" s="12"/>
      <c r="N38" s="12"/>
      <c r="O38" s="12"/>
      <c r="P38" s="12">
        <f t="shared" si="4"/>
        <v>0</v>
      </c>
      <c r="Q38" s="14"/>
      <c r="R38" s="5">
        <f t="shared" si="11"/>
        <v>0</v>
      </c>
      <c r="S38" s="5">
        <f t="shared" si="6"/>
        <v>0</v>
      </c>
      <c r="T38" s="5"/>
      <c r="U38" s="14"/>
      <c r="V38" s="12"/>
      <c r="W38" s="1" t="e">
        <f t="shared" si="7"/>
        <v>#DIV/0!</v>
      </c>
      <c r="X38" s="12" t="e">
        <f t="shared" si="8"/>
        <v>#DIV/0!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5" t="s">
        <v>176</v>
      </c>
      <c r="AJ38" s="1">
        <f t="shared" si="9"/>
        <v>0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82</v>
      </c>
      <c r="B39" s="1" t="s">
        <v>41</v>
      </c>
      <c r="C39" s="1">
        <v>1769</v>
      </c>
      <c r="D39" s="1">
        <v>17</v>
      </c>
      <c r="E39" s="1">
        <v>1660</v>
      </c>
      <c r="F39" s="1">
        <v>9</v>
      </c>
      <c r="G39" s="7">
        <v>0.4</v>
      </c>
      <c r="H39" s="1">
        <v>60</v>
      </c>
      <c r="I39" s="1" t="s">
        <v>38</v>
      </c>
      <c r="J39" s="1">
        <v>1783</v>
      </c>
      <c r="K39" s="1">
        <f t="shared" si="3"/>
        <v>-123</v>
      </c>
      <c r="L39" s="1"/>
      <c r="M39" s="1"/>
      <c r="N39" s="1">
        <v>1100</v>
      </c>
      <c r="O39" s="1"/>
      <c r="P39" s="1">
        <f t="shared" si="4"/>
        <v>332</v>
      </c>
      <c r="Q39" s="5">
        <f>7*P39-O39-N39-F39</f>
        <v>1215</v>
      </c>
      <c r="R39" s="5">
        <f t="shared" si="11"/>
        <v>1215</v>
      </c>
      <c r="S39" s="5">
        <f t="shared" si="6"/>
        <v>715</v>
      </c>
      <c r="T39" s="5">
        <v>500</v>
      </c>
      <c r="U39" s="38"/>
      <c r="V39" s="39"/>
      <c r="W39" s="1">
        <f t="shared" si="7"/>
        <v>7</v>
      </c>
      <c r="X39" s="1">
        <f t="shared" si="8"/>
        <v>3.3403614457831323</v>
      </c>
      <c r="Y39" s="1">
        <v>96.8</v>
      </c>
      <c r="Z39" s="1">
        <v>78.599999999999994</v>
      </c>
      <c r="AA39" s="1">
        <v>74</v>
      </c>
      <c r="AB39" s="1">
        <v>135.19999999999999</v>
      </c>
      <c r="AC39" s="1">
        <v>106.6</v>
      </c>
      <c r="AD39" s="1">
        <v>79</v>
      </c>
      <c r="AE39" s="1">
        <v>75.671000000000006</v>
      </c>
      <c r="AF39" s="1">
        <v>72.2</v>
      </c>
      <c r="AG39" s="1">
        <v>67.8</v>
      </c>
      <c r="AH39" s="1">
        <v>57.8</v>
      </c>
      <c r="AI39" s="1" t="s">
        <v>42</v>
      </c>
      <c r="AJ39" s="1">
        <f t="shared" si="9"/>
        <v>286</v>
      </c>
      <c r="AK39" s="1">
        <f t="shared" si="10"/>
        <v>200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83</v>
      </c>
      <c r="B40" s="1" t="s">
        <v>41</v>
      </c>
      <c r="C40" s="1">
        <v>74</v>
      </c>
      <c r="D40" s="1"/>
      <c r="E40" s="1">
        <v>21</v>
      </c>
      <c r="F40" s="1">
        <v>53</v>
      </c>
      <c r="G40" s="7">
        <v>0.84</v>
      </c>
      <c r="H40" s="1">
        <v>45</v>
      </c>
      <c r="I40" s="1" t="s">
        <v>38</v>
      </c>
      <c r="J40" s="1">
        <v>21</v>
      </c>
      <c r="K40" s="1">
        <f t="shared" ref="K40:K72" si="15">E40-J40</f>
        <v>0</v>
      </c>
      <c r="L40" s="1"/>
      <c r="M40" s="1"/>
      <c r="N40" s="1">
        <v>0</v>
      </c>
      <c r="O40" s="1"/>
      <c r="P40" s="1">
        <f t="shared" si="4"/>
        <v>4.2</v>
      </c>
      <c r="Q40" s="5"/>
      <c r="R40" s="5">
        <f t="shared" si="11"/>
        <v>0</v>
      </c>
      <c r="S40" s="5">
        <f t="shared" si="6"/>
        <v>0</v>
      </c>
      <c r="T40" s="5"/>
      <c r="U40" s="5"/>
      <c r="V40" s="1"/>
      <c r="W40" s="1">
        <f t="shared" si="7"/>
        <v>12.619047619047619</v>
      </c>
      <c r="X40" s="1">
        <f t="shared" si="8"/>
        <v>12.619047619047619</v>
      </c>
      <c r="Y40" s="1">
        <v>1.6</v>
      </c>
      <c r="Z40" s="1">
        <v>2.2000000000000002</v>
      </c>
      <c r="AA40" s="1">
        <v>0.8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36" t="s">
        <v>190</v>
      </c>
      <c r="AJ40" s="1">
        <f t="shared" si="9"/>
        <v>0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84</v>
      </c>
      <c r="B41" s="1" t="s">
        <v>41</v>
      </c>
      <c r="C41" s="1">
        <v>1172</v>
      </c>
      <c r="D41" s="1"/>
      <c r="E41" s="1">
        <v>782</v>
      </c>
      <c r="F41" s="1">
        <v>330</v>
      </c>
      <c r="G41" s="7">
        <v>0.1</v>
      </c>
      <c r="H41" s="1">
        <v>45</v>
      </c>
      <c r="I41" s="1" t="s">
        <v>38</v>
      </c>
      <c r="J41" s="1">
        <v>793</v>
      </c>
      <c r="K41" s="1">
        <f t="shared" si="15"/>
        <v>-11</v>
      </c>
      <c r="L41" s="1"/>
      <c r="M41" s="1"/>
      <c r="N41" s="1">
        <v>200</v>
      </c>
      <c r="O41" s="1"/>
      <c r="P41" s="1">
        <f t="shared" si="4"/>
        <v>156.4</v>
      </c>
      <c r="Q41" s="5">
        <f>7*P41-O41-N41-F41</f>
        <v>564.79999999999995</v>
      </c>
      <c r="R41" s="5">
        <f t="shared" si="11"/>
        <v>565</v>
      </c>
      <c r="S41" s="5">
        <f t="shared" si="6"/>
        <v>315</v>
      </c>
      <c r="T41" s="5">
        <v>250</v>
      </c>
      <c r="U41" s="38"/>
      <c r="V41" s="39"/>
      <c r="W41" s="1">
        <f t="shared" si="7"/>
        <v>7.0012787723785168</v>
      </c>
      <c r="X41" s="1">
        <f t="shared" si="8"/>
        <v>3.3887468030690537</v>
      </c>
      <c r="Y41" s="1">
        <v>39.799999999999997</v>
      </c>
      <c r="Z41" s="1">
        <v>38.799999999999997</v>
      </c>
      <c r="AA41" s="1">
        <v>51</v>
      </c>
      <c r="AB41" s="1">
        <v>60.6</v>
      </c>
      <c r="AC41" s="1">
        <v>68.8</v>
      </c>
      <c r="AD41" s="1">
        <v>33.799999999999997</v>
      </c>
      <c r="AE41" s="1">
        <v>31</v>
      </c>
      <c r="AF41" s="1">
        <v>37</v>
      </c>
      <c r="AG41" s="1">
        <v>37.6</v>
      </c>
      <c r="AH41" s="1">
        <v>46.8</v>
      </c>
      <c r="AI41" s="32" t="s">
        <v>54</v>
      </c>
      <c r="AJ41" s="1">
        <f t="shared" si="9"/>
        <v>31.5</v>
      </c>
      <c r="AK41" s="1">
        <f t="shared" si="10"/>
        <v>25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41</v>
      </c>
      <c r="C42" s="1">
        <v>368</v>
      </c>
      <c r="D42" s="1">
        <v>112</v>
      </c>
      <c r="E42" s="1">
        <v>226</v>
      </c>
      <c r="F42" s="1">
        <v>219</v>
      </c>
      <c r="G42" s="7">
        <v>0.1</v>
      </c>
      <c r="H42" s="1">
        <v>60</v>
      </c>
      <c r="I42" s="1" t="s">
        <v>38</v>
      </c>
      <c r="J42" s="1">
        <v>243</v>
      </c>
      <c r="K42" s="1">
        <f t="shared" si="15"/>
        <v>-17</v>
      </c>
      <c r="L42" s="1"/>
      <c r="M42" s="1"/>
      <c r="N42" s="1">
        <v>160</v>
      </c>
      <c r="O42" s="1">
        <v>100</v>
      </c>
      <c r="P42" s="1">
        <f t="shared" si="4"/>
        <v>45.2</v>
      </c>
      <c r="Q42" s="5">
        <f t="shared" ref="Q42:Q59" si="16">13*P42-O42-N42-F42</f>
        <v>108.60000000000002</v>
      </c>
      <c r="R42" s="5">
        <v>150</v>
      </c>
      <c r="S42" s="5">
        <f t="shared" si="6"/>
        <v>150</v>
      </c>
      <c r="T42" s="5"/>
      <c r="U42" s="5">
        <v>150</v>
      </c>
      <c r="V42" s="1"/>
      <c r="W42" s="1">
        <f t="shared" si="7"/>
        <v>13.915929203539822</v>
      </c>
      <c r="X42" s="1">
        <f t="shared" si="8"/>
        <v>10.597345132743362</v>
      </c>
      <c r="Y42" s="1">
        <v>47.8</v>
      </c>
      <c r="Z42" s="1">
        <v>46.6</v>
      </c>
      <c r="AA42" s="1">
        <v>58.8</v>
      </c>
      <c r="AB42" s="1">
        <v>87.8</v>
      </c>
      <c r="AC42" s="1">
        <v>69.400000000000006</v>
      </c>
      <c r="AD42" s="1">
        <v>45.6</v>
      </c>
      <c r="AE42" s="1">
        <v>40.799999999999997</v>
      </c>
      <c r="AF42" s="1">
        <v>50.8</v>
      </c>
      <c r="AG42" s="1">
        <v>43.2</v>
      </c>
      <c r="AH42" s="1">
        <v>37.200000000000003</v>
      </c>
      <c r="AI42" s="1" t="s">
        <v>42</v>
      </c>
      <c r="AJ42" s="1">
        <f t="shared" si="9"/>
        <v>15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41</v>
      </c>
      <c r="C43" s="1">
        <v>500</v>
      </c>
      <c r="D43" s="1">
        <v>40</v>
      </c>
      <c r="E43" s="1">
        <v>238</v>
      </c>
      <c r="F43" s="1">
        <v>259</v>
      </c>
      <c r="G43" s="7">
        <v>0.1</v>
      </c>
      <c r="H43" s="1">
        <v>60</v>
      </c>
      <c r="I43" s="1" t="s">
        <v>38</v>
      </c>
      <c r="J43" s="1">
        <v>240</v>
      </c>
      <c r="K43" s="1">
        <f t="shared" si="15"/>
        <v>-2</v>
      </c>
      <c r="L43" s="1"/>
      <c r="M43" s="1"/>
      <c r="N43" s="1">
        <v>220</v>
      </c>
      <c r="O43" s="1">
        <v>100</v>
      </c>
      <c r="P43" s="1">
        <f t="shared" si="4"/>
        <v>47.6</v>
      </c>
      <c r="Q43" s="5">
        <f t="shared" si="16"/>
        <v>39.800000000000068</v>
      </c>
      <c r="R43" s="5">
        <v>130</v>
      </c>
      <c r="S43" s="5">
        <f t="shared" si="6"/>
        <v>130</v>
      </c>
      <c r="T43" s="5"/>
      <c r="U43" s="5">
        <v>130</v>
      </c>
      <c r="V43" s="1"/>
      <c r="W43" s="1">
        <f t="shared" si="7"/>
        <v>14.894957983193278</v>
      </c>
      <c r="X43" s="1">
        <f t="shared" si="8"/>
        <v>12.163865546218487</v>
      </c>
      <c r="Y43" s="1">
        <v>54.8</v>
      </c>
      <c r="Z43" s="1">
        <v>51.8</v>
      </c>
      <c r="AA43" s="1">
        <v>70.2</v>
      </c>
      <c r="AB43" s="1">
        <v>118.8</v>
      </c>
      <c r="AC43" s="1">
        <v>123.2</v>
      </c>
      <c r="AD43" s="1">
        <v>47.2</v>
      </c>
      <c r="AE43" s="1">
        <v>36</v>
      </c>
      <c r="AF43" s="1">
        <v>42.2</v>
      </c>
      <c r="AG43" s="1">
        <v>28</v>
      </c>
      <c r="AH43" s="1">
        <v>39</v>
      </c>
      <c r="AI43" s="1" t="s">
        <v>42</v>
      </c>
      <c r="AJ43" s="1">
        <f t="shared" si="9"/>
        <v>13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41</v>
      </c>
      <c r="C44" s="1">
        <v>60</v>
      </c>
      <c r="D44" s="1">
        <v>78</v>
      </c>
      <c r="E44" s="1">
        <v>136</v>
      </c>
      <c r="F44" s="1"/>
      <c r="G44" s="7">
        <v>0.4</v>
      </c>
      <c r="H44" s="1">
        <v>45</v>
      </c>
      <c r="I44" s="1" t="s">
        <v>38</v>
      </c>
      <c r="J44" s="1">
        <v>144</v>
      </c>
      <c r="K44" s="1">
        <f t="shared" si="15"/>
        <v>-8</v>
      </c>
      <c r="L44" s="1"/>
      <c r="M44" s="1"/>
      <c r="N44" s="1">
        <v>0</v>
      </c>
      <c r="O44" s="1"/>
      <c r="P44" s="1">
        <f t="shared" si="4"/>
        <v>27.2</v>
      </c>
      <c r="Q44" s="5">
        <f>9*P44-O44-N44-F44</f>
        <v>244.79999999999998</v>
      </c>
      <c r="R44" s="5">
        <f t="shared" si="11"/>
        <v>245</v>
      </c>
      <c r="S44" s="5">
        <f t="shared" si="6"/>
        <v>145</v>
      </c>
      <c r="T44" s="5">
        <v>100</v>
      </c>
      <c r="U44" s="5">
        <v>350</v>
      </c>
      <c r="V44" s="1"/>
      <c r="W44" s="1">
        <f t="shared" si="7"/>
        <v>9.007352941176471</v>
      </c>
      <c r="X44" s="1">
        <f t="shared" si="8"/>
        <v>0</v>
      </c>
      <c r="Y44" s="1">
        <v>9.1999999999999993</v>
      </c>
      <c r="Z44" s="1">
        <v>14</v>
      </c>
      <c r="AA44" s="1">
        <v>11.2</v>
      </c>
      <c r="AB44" s="1">
        <v>15.4</v>
      </c>
      <c r="AC44" s="1">
        <v>13.8</v>
      </c>
      <c r="AD44" s="1">
        <v>14.8</v>
      </c>
      <c r="AE44" s="1">
        <v>18.2</v>
      </c>
      <c r="AF44" s="1">
        <v>15.2</v>
      </c>
      <c r="AG44" s="1">
        <v>22.2</v>
      </c>
      <c r="AH44" s="1">
        <v>15.6</v>
      </c>
      <c r="AI44" s="1"/>
      <c r="AJ44" s="1">
        <f t="shared" si="9"/>
        <v>58</v>
      </c>
      <c r="AK44" s="1">
        <f t="shared" si="10"/>
        <v>40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41</v>
      </c>
      <c r="C45" s="1">
        <v>120</v>
      </c>
      <c r="D45" s="1"/>
      <c r="E45" s="1">
        <v>34</v>
      </c>
      <c r="F45" s="1">
        <v>70</v>
      </c>
      <c r="G45" s="7">
        <v>0.3</v>
      </c>
      <c r="H45" s="1" t="e">
        <v>#N/A</v>
      </c>
      <c r="I45" s="1" t="s">
        <v>38</v>
      </c>
      <c r="J45" s="1">
        <v>43</v>
      </c>
      <c r="K45" s="1">
        <f t="shared" si="15"/>
        <v>-9</v>
      </c>
      <c r="L45" s="1"/>
      <c r="M45" s="1"/>
      <c r="N45" s="1">
        <v>0</v>
      </c>
      <c r="O45" s="1"/>
      <c r="P45" s="1">
        <f t="shared" si="4"/>
        <v>6.8</v>
      </c>
      <c r="Q45" s="5">
        <f t="shared" si="16"/>
        <v>18.399999999999991</v>
      </c>
      <c r="R45" s="5">
        <v>70</v>
      </c>
      <c r="S45" s="5">
        <f t="shared" si="6"/>
        <v>70</v>
      </c>
      <c r="T45" s="5"/>
      <c r="U45" s="5">
        <v>200</v>
      </c>
      <c r="V45" s="1" t="s">
        <v>192</v>
      </c>
      <c r="W45" s="1">
        <f t="shared" si="7"/>
        <v>20.588235294117649</v>
      </c>
      <c r="X45" s="1">
        <f t="shared" si="8"/>
        <v>10.294117647058824</v>
      </c>
      <c r="Y45" s="1">
        <v>2</v>
      </c>
      <c r="Z45" s="1">
        <v>7.6</v>
      </c>
      <c r="AA45" s="1">
        <v>5.8</v>
      </c>
      <c r="AB45" s="1">
        <v>19.399999999999999</v>
      </c>
      <c r="AC45" s="1">
        <v>16.2</v>
      </c>
      <c r="AD45" s="1">
        <v>22.6</v>
      </c>
      <c r="AE45" s="1">
        <v>18.399999999999999</v>
      </c>
      <c r="AF45" s="1">
        <v>18.600000000000001</v>
      </c>
      <c r="AG45" s="1">
        <v>25.2</v>
      </c>
      <c r="AH45" s="1">
        <v>28.6</v>
      </c>
      <c r="AI45" s="1" t="s">
        <v>89</v>
      </c>
      <c r="AJ45" s="1">
        <f t="shared" si="9"/>
        <v>21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90</v>
      </c>
      <c r="B46" s="1" t="s">
        <v>37</v>
      </c>
      <c r="C46" s="1">
        <v>602.63099999999997</v>
      </c>
      <c r="D46" s="1"/>
      <c r="E46" s="1">
        <v>187.19</v>
      </c>
      <c r="F46" s="1">
        <v>362.99</v>
      </c>
      <c r="G46" s="7">
        <v>1</v>
      </c>
      <c r="H46" s="1">
        <v>60</v>
      </c>
      <c r="I46" s="1" t="s">
        <v>46</v>
      </c>
      <c r="J46" s="1">
        <v>188.2</v>
      </c>
      <c r="K46" s="1">
        <f t="shared" si="15"/>
        <v>-1.0099999999999909</v>
      </c>
      <c r="L46" s="1"/>
      <c r="M46" s="1"/>
      <c r="N46" s="1">
        <v>0</v>
      </c>
      <c r="O46" s="1">
        <v>150</v>
      </c>
      <c r="P46" s="1">
        <f t="shared" si="4"/>
        <v>37.438000000000002</v>
      </c>
      <c r="Q46" s="5">
        <f>14*P46-O46-N46-F46</f>
        <v>11.142000000000053</v>
      </c>
      <c r="R46" s="5">
        <v>50</v>
      </c>
      <c r="S46" s="5">
        <f t="shared" si="6"/>
        <v>50</v>
      </c>
      <c r="T46" s="5"/>
      <c r="U46" s="5">
        <v>50</v>
      </c>
      <c r="V46" s="1"/>
      <c r="W46" s="1">
        <f t="shared" si="7"/>
        <v>15.037929376569261</v>
      </c>
      <c r="X46" s="1">
        <f t="shared" si="8"/>
        <v>13.702387948074149</v>
      </c>
      <c r="Y46" s="1">
        <v>43.057400000000001</v>
      </c>
      <c r="Z46" s="1">
        <v>37.567599999999999</v>
      </c>
      <c r="AA46" s="1">
        <v>64.736400000000003</v>
      </c>
      <c r="AB46" s="1">
        <v>93.765000000000001</v>
      </c>
      <c r="AC46" s="1">
        <v>79.727000000000004</v>
      </c>
      <c r="AD46" s="1">
        <v>38.479799999999997</v>
      </c>
      <c r="AE46" s="1">
        <v>45.3962</v>
      </c>
      <c r="AF46" s="1">
        <v>35.170200000000001</v>
      </c>
      <c r="AG46" s="1">
        <v>50.318399999999997</v>
      </c>
      <c r="AH46" s="1">
        <v>44.480400000000003</v>
      </c>
      <c r="AI46" s="1"/>
      <c r="AJ46" s="1">
        <f t="shared" si="9"/>
        <v>50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91</v>
      </c>
      <c r="B47" s="1" t="s">
        <v>37</v>
      </c>
      <c r="C47" s="1">
        <v>156.72800000000001</v>
      </c>
      <c r="D47" s="1">
        <v>0.90900000000000003</v>
      </c>
      <c r="E47" s="1">
        <v>112.14</v>
      </c>
      <c r="F47" s="1"/>
      <c r="G47" s="7">
        <v>1</v>
      </c>
      <c r="H47" s="1">
        <v>45</v>
      </c>
      <c r="I47" s="1" t="s">
        <v>38</v>
      </c>
      <c r="J47" s="1">
        <v>117.5</v>
      </c>
      <c r="K47" s="1">
        <f t="shared" si="15"/>
        <v>-5.3599999999999994</v>
      </c>
      <c r="L47" s="1"/>
      <c r="M47" s="1"/>
      <c r="N47" s="1">
        <v>90</v>
      </c>
      <c r="O47" s="1">
        <v>50</v>
      </c>
      <c r="P47" s="1">
        <f t="shared" si="4"/>
        <v>22.428000000000001</v>
      </c>
      <c r="Q47" s="5">
        <f t="shared" si="16"/>
        <v>151.56400000000002</v>
      </c>
      <c r="R47" s="5">
        <v>200</v>
      </c>
      <c r="S47" s="5">
        <f t="shared" si="6"/>
        <v>100</v>
      </c>
      <c r="T47" s="5">
        <v>100</v>
      </c>
      <c r="U47" s="5">
        <v>200</v>
      </c>
      <c r="V47" s="1"/>
      <c r="W47" s="1">
        <f t="shared" si="7"/>
        <v>15.159621901194935</v>
      </c>
      <c r="X47" s="1">
        <f t="shared" si="8"/>
        <v>6.2421972534332086</v>
      </c>
      <c r="Y47" s="1">
        <v>18.276599999999998</v>
      </c>
      <c r="Z47" s="1">
        <v>14.4048</v>
      </c>
      <c r="AA47" s="1">
        <v>21.965399999999999</v>
      </c>
      <c r="AB47" s="1">
        <v>16.753399999999999</v>
      </c>
      <c r="AC47" s="1">
        <v>17.595600000000001</v>
      </c>
      <c r="AD47" s="1">
        <v>18.795400000000001</v>
      </c>
      <c r="AE47" s="1">
        <v>16.562799999999999</v>
      </c>
      <c r="AF47" s="1">
        <v>11.3316</v>
      </c>
      <c r="AG47" s="1">
        <v>10.043200000000001</v>
      </c>
      <c r="AH47" s="1">
        <v>22.1678</v>
      </c>
      <c r="AI47" s="1"/>
      <c r="AJ47" s="1">
        <f t="shared" si="9"/>
        <v>100</v>
      </c>
      <c r="AK47" s="1">
        <f t="shared" si="10"/>
        <v>100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37</v>
      </c>
      <c r="C48" s="1">
        <v>149.673</v>
      </c>
      <c r="D48" s="1">
        <v>147.66999999999999</v>
      </c>
      <c r="E48" s="1">
        <v>182.50200000000001</v>
      </c>
      <c r="F48" s="1">
        <v>82.356999999999999</v>
      </c>
      <c r="G48" s="7">
        <v>1</v>
      </c>
      <c r="H48" s="1">
        <v>45</v>
      </c>
      <c r="I48" s="1" t="s">
        <v>38</v>
      </c>
      <c r="J48" s="1">
        <v>185.5</v>
      </c>
      <c r="K48" s="1">
        <f t="shared" si="15"/>
        <v>-2.9979999999999905</v>
      </c>
      <c r="L48" s="1"/>
      <c r="M48" s="1"/>
      <c r="N48" s="1">
        <v>250</v>
      </c>
      <c r="O48" s="1">
        <v>200</v>
      </c>
      <c r="P48" s="1">
        <f t="shared" si="4"/>
        <v>36.500399999999999</v>
      </c>
      <c r="Q48" s="5"/>
      <c r="R48" s="5">
        <v>20</v>
      </c>
      <c r="S48" s="5">
        <f t="shared" si="6"/>
        <v>20</v>
      </c>
      <c r="T48" s="5"/>
      <c r="U48" s="5">
        <v>20</v>
      </c>
      <c r="V48" s="1"/>
      <c r="W48" s="1">
        <f t="shared" si="7"/>
        <v>15.13290265312161</v>
      </c>
      <c r="X48" s="1">
        <f t="shared" si="8"/>
        <v>14.584963452455316</v>
      </c>
      <c r="Y48" s="1">
        <v>48.148800000000001</v>
      </c>
      <c r="Z48" s="1">
        <v>36.125399999999999</v>
      </c>
      <c r="AA48" s="1">
        <v>39.761000000000003</v>
      </c>
      <c r="AB48" s="1">
        <v>40.281999999999996</v>
      </c>
      <c r="AC48" s="1">
        <v>46.719200000000001</v>
      </c>
      <c r="AD48" s="1">
        <v>44.203200000000002</v>
      </c>
      <c r="AE48" s="1">
        <v>37.929199999999987</v>
      </c>
      <c r="AF48" s="1">
        <v>34.906799999999997</v>
      </c>
      <c r="AG48" s="1">
        <v>31.456</v>
      </c>
      <c r="AH48" s="1">
        <v>35.088200000000001</v>
      </c>
      <c r="AI48" s="1"/>
      <c r="AJ48" s="1">
        <f t="shared" si="9"/>
        <v>20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41</v>
      </c>
      <c r="C49" s="1">
        <v>20</v>
      </c>
      <c r="D49" s="1"/>
      <c r="E49" s="1">
        <v>17</v>
      </c>
      <c r="F49" s="1"/>
      <c r="G49" s="7">
        <v>0.09</v>
      </c>
      <c r="H49" s="1">
        <v>45</v>
      </c>
      <c r="I49" s="1" t="s">
        <v>38</v>
      </c>
      <c r="J49" s="1">
        <v>17</v>
      </c>
      <c r="K49" s="1">
        <f t="shared" si="15"/>
        <v>0</v>
      </c>
      <c r="L49" s="1"/>
      <c r="M49" s="1"/>
      <c r="N49" s="1">
        <v>0</v>
      </c>
      <c r="O49" s="1"/>
      <c r="P49" s="1">
        <f t="shared" si="4"/>
        <v>3.4</v>
      </c>
      <c r="Q49" s="5">
        <f>9*P49-O49-N49-F49</f>
        <v>30.599999999999998</v>
      </c>
      <c r="R49" s="5">
        <f t="shared" si="11"/>
        <v>31</v>
      </c>
      <c r="S49" s="5">
        <f t="shared" si="6"/>
        <v>31</v>
      </c>
      <c r="T49" s="5"/>
      <c r="U49" s="5">
        <v>40</v>
      </c>
      <c r="V49" s="1"/>
      <c r="W49" s="1">
        <f t="shared" si="7"/>
        <v>9.117647058823529</v>
      </c>
      <c r="X49" s="1">
        <f t="shared" si="8"/>
        <v>0</v>
      </c>
      <c r="Y49" s="1">
        <v>0.6</v>
      </c>
      <c r="Z49" s="1">
        <v>1.2</v>
      </c>
      <c r="AA49" s="1">
        <v>0.4</v>
      </c>
      <c r="AB49" s="1">
        <v>6</v>
      </c>
      <c r="AC49" s="1">
        <v>0</v>
      </c>
      <c r="AD49" s="1">
        <v>0.6</v>
      </c>
      <c r="AE49" s="1">
        <v>1.8</v>
      </c>
      <c r="AF49" s="1">
        <v>0.4</v>
      </c>
      <c r="AG49" s="1">
        <v>1.2</v>
      </c>
      <c r="AH49" s="1">
        <v>1.2</v>
      </c>
      <c r="AI49" s="1"/>
      <c r="AJ49" s="1">
        <f t="shared" si="9"/>
        <v>2.79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41</v>
      </c>
      <c r="C50" s="1">
        <v>219</v>
      </c>
      <c r="D50" s="1">
        <v>216</v>
      </c>
      <c r="E50" s="1">
        <v>301</v>
      </c>
      <c r="F50" s="1">
        <v>118</v>
      </c>
      <c r="G50" s="7">
        <v>0.35</v>
      </c>
      <c r="H50" s="1">
        <v>45</v>
      </c>
      <c r="I50" s="1" t="s">
        <v>38</v>
      </c>
      <c r="J50" s="1">
        <v>309</v>
      </c>
      <c r="K50" s="1">
        <f t="shared" si="15"/>
        <v>-8</v>
      </c>
      <c r="L50" s="1"/>
      <c r="M50" s="1"/>
      <c r="N50" s="1">
        <v>110</v>
      </c>
      <c r="O50" s="1">
        <v>50</v>
      </c>
      <c r="P50" s="1">
        <f t="shared" si="4"/>
        <v>60.2</v>
      </c>
      <c r="Q50" s="5">
        <f t="shared" si="16"/>
        <v>504.6</v>
      </c>
      <c r="R50" s="5">
        <f t="shared" si="11"/>
        <v>505</v>
      </c>
      <c r="S50" s="5">
        <f t="shared" si="6"/>
        <v>305</v>
      </c>
      <c r="T50" s="5">
        <v>200</v>
      </c>
      <c r="U50" s="5"/>
      <c r="V50" s="1"/>
      <c r="W50" s="1">
        <f t="shared" si="7"/>
        <v>13.006644518272426</v>
      </c>
      <c r="X50" s="1">
        <f t="shared" si="8"/>
        <v>4.617940199335548</v>
      </c>
      <c r="Y50" s="1">
        <v>39.200000000000003</v>
      </c>
      <c r="Z50" s="1">
        <v>48.2</v>
      </c>
      <c r="AA50" s="1">
        <v>37.4</v>
      </c>
      <c r="AB50" s="1">
        <v>70.8</v>
      </c>
      <c r="AC50" s="1">
        <v>50.6</v>
      </c>
      <c r="AD50" s="1">
        <v>34.4</v>
      </c>
      <c r="AE50" s="1">
        <v>36</v>
      </c>
      <c r="AF50" s="1">
        <v>44.6</v>
      </c>
      <c r="AG50" s="1">
        <v>30.8</v>
      </c>
      <c r="AH50" s="1">
        <v>43.8</v>
      </c>
      <c r="AI50" s="1" t="s">
        <v>42</v>
      </c>
      <c r="AJ50" s="1">
        <f t="shared" si="9"/>
        <v>106.75</v>
      </c>
      <c r="AK50" s="1">
        <f t="shared" si="10"/>
        <v>70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37</v>
      </c>
      <c r="C51" s="1">
        <v>349.83600000000001</v>
      </c>
      <c r="D51" s="1">
        <v>101.321</v>
      </c>
      <c r="E51" s="1">
        <v>217.57599999999999</v>
      </c>
      <c r="F51" s="1">
        <v>198.88399999999999</v>
      </c>
      <c r="G51" s="7">
        <v>1</v>
      </c>
      <c r="H51" s="1">
        <v>45</v>
      </c>
      <c r="I51" s="1" t="s">
        <v>38</v>
      </c>
      <c r="J51" s="1">
        <v>220.4</v>
      </c>
      <c r="K51" s="1">
        <f t="shared" si="15"/>
        <v>-2.8240000000000123</v>
      </c>
      <c r="L51" s="1"/>
      <c r="M51" s="1"/>
      <c r="N51" s="1">
        <v>190</v>
      </c>
      <c r="O51" s="1">
        <v>100</v>
      </c>
      <c r="P51" s="1">
        <f t="shared" si="4"/>
        <v>43.5152</v>
      </c>
      <c r="Q51" s="5">
        <f t="shared" si="16"/>
        <v>76.81359999999998</v>
      </c>
      <c r="R51" s="5">
        <v>150</v>
      </c>
      <c r="S51" s="5">
        <f t="shared" si="6"/>
        <v>150</v>
      </c>
      <c r="T51" s="5"/>
      <c r="U51" s="5">
        <v>150</v>
      </c>
      <c r="V51" s="1"/>
      <c r="W51" s="1">
        <f t="shared" si="7"/>
        <v>14.681858293194102</v>
      </c>
      <c r="X51" s="1">
        <f t="shared" si="8"/>
        <v>11.234786925028496</v>
      </c>
      <c r="Y51" s="1">
        <v>47.7318</v>
      </c>
      <c r="Z51" s="1">
        <v>7.7441999999999993</v>
      </c>
      <c r="AA51" s="1">
        <v>51.644599999999997</v>
      </c>
      <c r="AB51" s="1">
        <v>41.107399999999998</v>
      </c>
      <c r="AC51" s="1">
        <v>41.486400000000003</v>
      </c>
      <c r="AD51" s="1">
        <v>26.164999999999999</v>
      </c>
      <c r="AE51" s="1">
        <v>10.275600000000001</v>
      </c>
      <c r="AF51" s="1">
        <v>41.717799999999997</v>
      </c>
      <c r="AG51" s="1">
        <v>15.587199999999999</v>
      </c>
      <c r="AH51" s="1">
        <v>11.648</v>
      </c>
      <c r="AI51" s="1"/>
      <c r="AJ51" s="1">
        <f t="shared" si="9"/>
        <v>150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96</v>
      </c>
      <c r="B52" s="1" t="s">
        <v>37</v>
      </c>
      <c r="C52" s="1">
        <v>24.905000000000001</v>
      </c>
      <c r="D52" s="1"/>
      <c r="E52" s="1">
        <v>19.603999999999999</v>
      </c>
      <c r="F52" s="1">
        <v>3.1240000000000001</v>
      </c>
      <c r="G52" s="7">
        <v>1</v>
      </c>
      <c r="H52" s="1">
        <v>45</v>
      </c>
      <c r="I52" s="1" t="s">
        <v>38</v>
      </c>
      <c r="J52" s="1">
        <v>19.5</v>
      </c>
      <c r="K52" s="1">
        <f t="shared" si="15"/>
        <v>0.1039999999999992</v>
      </c>
      <c r="L52" s="1"/>
      <c r="M52" s="1"/>
      <c r="N52" s="1">
        <v>70</v>
      </c>
      <c r="O52" s="1"/>
      <c r="P52" s="1">
        <f t="shared" si="4"/>
        <v>3.9207999999999998</v>
      </c>
      <c r="Q52" s="5"/>
      <c r="R52" s="5">
        <f t="shared" si="11"/>
        <v>0</v>
      </c>
      <c r="S52" s="5">
        <f t="shared" si="6"/>
        <v>0</v>
      </c>
      <c r="T52" s="5"/>
      <c r="U52" s="5"/>
      <c r="V52" s="1"/>
      <c r="W52" s="1">
        <f t="shared" si="7"/>
        <v>18.650275453988982</v>
      </c>
      <c r="X52" s="1">
        <f t="shared" si="8"/>
        <v>18.650275453988982</v>
      </c>
      <c r="Y52" s="1">
        <v>6.5138000000000007</v>
      </c>
      <c r="Z52" s="1">
        <v>3.5224000000000002</v>
      </c>
      <c r="AA52" s="1">
        <v>5.7497999999999996</v>
      </c>
      <c r="AB52" s="1">
        <v>4.9654000000000007</v>
      </c>
      <c r="AC52" s="1">
        <v>6.7861999999999991</v>
      </c>
      <c r="AD52" s="1">
        <v>3.9809999999999999</v>
      </c>
      <c r="AE52" s="1">
        <v>4.9695999999999998</v>
      </c>
      <c r="AF52" s="1">
        <v>6.1429999999999998</v>
      </c>
      <c r="AG52" s="1">
        <v>8.5982000000000003</v>
      </c>
      <c r="AH52" s="1">
        <v>6.4687999999999999</v>
      </c>
      <c r="AI52" s="1"/>
      <c r="AJ52" s="1">
        <f t="shared" si="9"/>
        <v>0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41</v>
      </c>
      <c r="C53" s="1">
        <v>7</v>
      </c>
      <c r="D53" s="1">
        <v>31</v>
      </c>
      <c r="E53" s="1">
        <v>16</v>
      </c>
      <c r="F53" s="1"/>
      <c r="G53" s="7">
        <v>0.28000000000000003</v>
      </c>
      <c r="H53" s="1">
        <v>45</v>
      </c>
      <c r="I53" s="1" t="s">
        <v>38</v>
      </c>
      <c r="J53" s="1">
        <v>173</v>
      </c>
      <c r="K53" s="1">
        <f t="shared" si="15"/>
        <v>-157</v>
      </c>
      <c r="L53" s="1"/>
      <c r="M53" s="1"/>
      <c r="N53" s="1">
        <v>140</v>
      </c>
      <c r="O53" s="1">
        <v>100</v>
      </c>
      <c r="P53" s="1">
        <f t="shared" si="4"/>
        <v>3.2</v>
      </c>
      <c r="Q53" s="5"/>
      <c r="R53" s="5">
        <f t="shared" si="11"/>
        <v>0</v>
      </c>
      <c r="S53" s="5">
        <f t="shared" si="6"/>
        <v>0</v>
      </c>
      <c r="T53" s="5"/>
      <c r="U53" s="5"/>
      <c r="V53" s="1"/>
      <c r="W53" s="1">
        <f t="shared" si="7"/>
        <v>75</v>
      </c>
      <c r="X53" s="1">
        <f t="shared" si="8"/>
        <v>75</v>
      </c>
      <c r="Y53" s="1">
        <v>19.600000000000001</v>
      </c>
      <c r="Z53" s="1">
        <v>8</v>
      </c>
      <c r="AA53" s="1">
        <v>10.8</v>
      </c>
      <c r="AB53" s="1">
        <v>21.4</v>
      </c>
      <c r="AC53" s="1">
        <v>11.4</v>
      </c>
      <c r="AD53" s="1">
        <v>13.2</v>
      </c>
      <c r="AE53" s="1">
        <v>16.2</v>
      </c>
      <c r="AF53" s="1">
        <v>9.4</v>
      </c>
      <c r="AG53" s="1">
        <v>18</v>
      </c>
      <c r="AH53" s="1">
        <v>19</v>
      </c>
      <c r="AI53" s="1"/>
      <c r="AJ53" s="1">
        <f t="shared" si="9"/>
        <v>0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41</v>
      </c>
      <c r="C54" s="1">
        <v>410</v>
      </c>
      <c r="D54" s="1">
        <v>300</v>
      </c>
      <c r="E54" s="1">
        <v>379</v>
      </c>
      <c r="F54" s="33">
        <f>219+F38</f>
        <v>218</v>
      </c>
      <c r="G54" s="7">
        <v>0.35</v>
      </c>
      <c r="H54" s="1">
        <v>45</v>
      </c>
      <c r="I54" s="1" t="s">
        <v>38</v>
      </c>
      <c r="J54" s="1">
        <v>391</v>
      </c>
      <c r="K54" s="1">
        <f t="shared" si="15"/>
        <v>-12</v>
      </c>
      <c r="L54" s="1"/>
      <c r="M54" s="1"/>
      <c r="N54" s="1">
        <v>350</v>
      </c>
      <c r="O54" s="1">
        <v>250</v>
      </c>
      <c r="P54" s="1">
        <f t="shared" si="4"/>
        <v>75.8</v>
      </c>
      <c r="Q54" s="5">
        <f t="shared" si="16"/>
        <v>167.39999999999998</v>
      </c>
      <c r="R54" s="5">
        <v>250</v>
      </c>
      <c r="S54" s="5">
        <f t="shared" si="6"/>
        <v>150</v>
      </c>
      <c r="T54" s="5">
        <v>100</v>
      </c>
      <c r="U54" s="5">
        <v>310</v>
      </c>
      <c r="V54" s="1"/>
      <c r="W54" s="1">
        <f t="shared" si="7"/>
        <v>14.089709762532982</v>
      </c>
      <c r="X54" s="1">
        <f t="shared" si="8"/>
        <v>10.791556728232191</v>
      </c>
      <c r="Y54" s="1">
        <v>83.4</v>
      </c>
      <c r="Z54" s="1">
        <v>76</v>
      </c>
      <c r="AA54" s="1">
        <v>63.4</v>
      </c>
      <c r="AB54" s="1">
        <v>101.6</v>
      </c>
      <c r="AC54" s="1">
        <v>89</v>
      </c>
      <c r="AD54" s="1">
        <v>65.2</v>
      </c>
      <c r="AE54" s="1">
        <v>55.8</v>
      </c>
      <c r="AF54" s="1">
        <v>52.4</v>
      </c>
      <c r="AG54" s="1">
        <v>58.4</v>
      </c>
      <c r="AH54" s="1">
        <v>52.6</v>
      </c>
      <c r="AI54" s="10" t="s">
        <v>177</v>
      </c>
      <c r="AJ54" s="1">
        <f t="shared" si="9"/>
        <v>52.5</v>
      </c>
      <c r="AK54" s="1">
        <f t="shared" si="10"/>
        <v>35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41</v>
      </c>
      <c r="C55" s="1">
        <v>164</v>
      </c>
      <c r="D55" s="1">
        <v>96</v>
      </c>
      <c r="E55" s="1">
        <v>153</v>
      </c>
      <c r="F55" s="1">
        <v>13</v>
      </c>
      <c r="G55" s="7">
        <v>0.28000000000000003</v>
      </c>
      <c r="H55" s="1">
        <v>45</v>
      </c>
      <c r="I55" s="1" t="s">
        <v>38</v>
      </c>
      <c r="J55" s="1">
        <v>164</v>
      </c>
      <c r="K55" s="1">
        <f t="shared" si="15"/>
        <v>-11</v>
      </c>
      <c r="L55" s="1"/>
      <c r="M55" s="1"/>
      <c r="N55" s="1">
        <v>170</v>
      </c>
      <c r="O55" s="1">
        <v>150</v>
      </c>
      <c r="P55" s="1">
        <f t="shared" si="4"/>
        <v>30.6</v>
      </c>
      <c r="Q55" s="5">
        <f t="shared" si="16"/>
        <v>64.800000000000011</v>
      </c>
      <c r="R55" s="5">
        <v>100</v>
      </c>
      <c r="S55" s="5">
        <f t="shared" si="6"/>
        <v>100</v>
      </c>
      <c r="T55" s="5"/>
      <c r="U55" s="5">
        <v>120</v>
      </c>
      <c r="V55" s="1"/>
      <c r="W55" s="1">
        <f t="shared" si="7"/>
        <v>14.15032679738562</v>
      </c>
      <c r="X55" s="1">
        <f t="shared" si="8"/>
        <v>10.882352941176469</v>
      </c>
      <c r="Y55" s="1">
        <v>34.799999999999997</v>
      </c>
      <c r="Z55" s="1">
        <v>28.2</v>
      </c>
      <c r="AA55" s="1">
        <v>25.4</v>
      </c>
      <c r="AB55" s="1">
        <v>40.4</v>
      </c>
      <c r="AC55" s="1">
        <v>23.4</v>
      </c>
      <c r="AD55" s="1">
        <v>26.2</v>
      </c>
      <c r="AE55" s="1">
        <v>30.8</v>
      </c>
      <c r="AF55" s="1">
        <v>22.6</v>
      </c>
      <c r="AG55" s="1">
        <v>28</v>
      </c>
      <c r="AH55" s="1">
        <v>21.6</v>
      </c>
      <c r="AI55" s="1"/>
      <c r="AJ55" s="1">
        <f t="shared" si="9"/>
        <v>28.000000000000004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41</v>
      </c>
      <c r="C56" s="1">
        <v>682</v>
      </c>
      <c r="D56" s="1"/>
      <c r="E56" s="1">
        <v>514</v>
      </c>
      <c r="F56" s="1">
        <v>40</v>
      </c>
      <c r="G56" s="7">
        <v>0.35</v>
      </c>
      <c r="H56" s="1">
        <v>45</v>
      </c>
      <c r="I56" s="1" t="s">
        <v>56</v>
      </c>
      <c r="J56" s="1">
        <v>523</v>
      </c>
      <c r="K56" s="1">
        <f t="shared" si="15"/>
        <v>-9</v>
      </c>
      <c r="L56" s="1"/>
      <c r="M56" s="1"/>
      <c r="N56" s="1">
        <v>370</v>
      </c>
      <c r="O56" s="1">
        <v>250</v>
      </c>
      <c r="P56" s="1">
        <f t="shared" si="4"/>
        <v>102.8</v>
      </c>
      <c r="Q56" s="5">
        <f t="shared" ref="Q56:Q57" si="17">14*P56-O56-N56-F56</f>
        <v>779.2</v>
      </c>
      <c r="R56" s="5">
        <v>880</v>
      </c>
      <c r="S56" s="5">
        <f t="shared" si="6"/>
        <v>580</v>
      </c>
      <c r="T56" s="5">
        <v>300</v>
      </c>
      <c r="U56" s="5">
        <v>880</v>
      </c>
      <c r="V56" s="1"/>
      <c r="W56" s="1">
        <f t="shared" si="7"/>
        <v>14.980544747081712</v>
      </c>
      <c r="X56" s="1">
        <f t="shared" si="8"/>
        <v>6.4202334630350197</v>
      </c>
      <c r="Y56" s="1">
        <v>105.2</v>
      </c>
      <c r="Z56" s="1">
        <v>98.8</v>
      </c>
      <c r="AA56" s="1">
        <v>89.8</v>
      </c>
      <c r="AB56" s="1">
        <v>114.8</v>
      </c>
      <c r="AC56" s="1">
        <v>99.8</v>
      </c>
      <c r="AD56" s="1">
        <v>82.6</v>
      </c>
      <c r="AE56" s="1">
        <v>91.4</v>
      </c>
      <c r="AF56" s="1">
        <v>86.902000000000001</v>
      </c>
      <c r="AG56" s="1">
        <v>84</v>
      </c>
      <c r="AH56" s="1">
        <v>81.2</v>
      </c>
      <c r="AI56" s="1"/>
      <c r="AJ56" s="1">
        <f t="shared" si="9"/>
        <v>203</v>
      </c>
      <c r="AK56" s="1">
        <f t="shared" si="10"/>
        <v>105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41</v>
      </c>
      <c r="C57" s="1">
        <v>891</v>
      </c>
      <c r="D57" s="1">
        <v>400</v>
      </c>
      <c r="E57" s="1">
        <v>602</v>
      </c>
      <c r="F57" s="1">
        <v>540</v>
      </c>
      <c r="G57" s="7">
        <v>0.35</v>
      </c>
      <c r="H57" s="1">
        <v>45</v>
      </c>
      <c r="I57" s="1" t="s">
        <v>56</v>
      </c>
      <c r="J57" s="1">
        <v>612</v>
      </c>
      <c r="K57" s="1">
        <f t="shared" si="15"/>
        <v>-10</v>
      </c>
      <c r="L57" s="1"/>
      <c r="M57" s="1"/>
      <c r="N57" s="1">
        <v>480</v>
      </c>
      <c r="O57" s="1">
        <v>350</v>
      </c>
      <c r="P57" s="1">
        <f t="shared" si="4"/>
        <v>120.4</v>
      </c>
      <c r="Q57" s="5">
        <f t="shared" si="17"/>
        <v>315.60000000000014</v>
      </c>
      <c r="R57" s="5">
        <v>430</v>
      </c>
      <c r="S57" s="5">
        <f t="shared" si="6"/>
        <v>230</v>
      </c>
      <c r="T57" s="5">
        <v>200</v>
      </c>
      <c r="U57" s="5">
        <v>430</v>
      </c>
      <c r="V57" s="1"/>
      <c r="W57" s="1">
        <f t="shared" si="7"/>
        <v>14.95016611295681</v>
      </c>
      <c r="X57" s="1">
        <f t="shared" si="8"/>
        <v>11.378737541528238</v>
      </c>
      <c r="Y57" s="1">
        <v>134</v>
      </c>
      <c r="Z57" s="1">
        <v>123</v>
      </c>
      <c r="AA57" s="1">
        <v>119.4</v>
      </c>
      <c r="AB57" s="1">
        <v>170.4</v>
      </c>
      <c r="AC57" s="1">
        <v>143.4</v>
      </c>
      <c r="AD57" s="1">
        <v>117.6</v>
      </c>
      <c r="AE57" s="1">
        <v>104.2</v>
      </c>
      <c r="AF57" s="1">
        <v>113</v>
      </c>
      <c r="AG57" s="1">
        <v>63.8</v>
      </c>
      <c r="AH57" s="1">
        <v>140.6</v>
      </c>
      <c r="AI57" s="1" t="s">
        <v>42</v>
      </c>
      <c r="AJ57" s="1">
        <f t="shared" si="9"/>
        <v>80.5</v>
      </c>
      <c r="AK57" s="1">
        <f t="shared" si="10"/>
        <v>70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41</v>
      </c>
      <c r="C58" s="1">
        <v>74</v>
      </c>
      <c r="D58" s="1">
        <v>96</v>
      </c>
      <c r="E58" s="1">
        <v>135</v>
      </c>
      <c r="F58" s="1">
        <v>19</v>
      </c>
      <c r="G58" s="7">
        <v>0.28000000000000003</v>
      </c>
      <c r="H58" s="1">
        <v>45</v>
      </c>
      <c r="I58" s="1" t="s">
        <v>38</v>
      </c>
      <c r="J58" s="1">
        <v>135</v>
      </c>
      <c r="K58" s="1">
        <f t="shared" si="15"/>
        <v>0</v>
      </c>
      <c r="L58" s="1"/>
      <c r="M58" s="1"/>
      <c r="N58" s="1">
        <v>60</v>
      </c>
      <c r="O58" s="1"/>
      <c r="P58" s="1">
        <f t="shared" si="4"/>
        <v>27</v>
      </c>
      <c r="Q58" s="5">
        <f>12*P58-O58-N58-F58</f>
        <v>245</v>
      </c>
      <c r="R58" s="5">
        <v>280</v>
      </c>
      <c r="S58" s="5">
        <f t="shared" si="6"/>
        <v>180</v>
      </c>
      <c r="T58" s="5">
        <v>100</v>
      </c>
      <c r="U58" s="5">
        <v>320</v>
      </c>
      <c r="V58" s="1"/>
      <c r="W58" s="1">
        <f t="shared" si="7"/>
        <v>13.296296296296296</v>
      </c>
      <c r="X58" s="1">
        <f t="shared" si="8"/>
        <v>2.925925925925926</v>
      </c>
      <c r="Y58" s="1">
        <v>14.6</v>
      </c>
      <c r="Z58" s="1">
        <v>17.2</v>
      </c>
      <c r="AA58" s="1">
        <v>11</v>
      </c>
      <c r="AB58" s="1">
        <v>27.8</v>
      </c>
      <c r="AC58" s="1">
        <v>17</v>
      </c>
      <c r="AD58" s="1">
        <v>8.8000000000000007</v>
      </c>
      <c r="AE58" s="1">
        <v>13</v>
      </c>
      <c r="AF58" s="1">
        <v>10</v>
      </c>
      <c r="AG58" s="1">
        <v>14.2</v>
      </c>
      <c r="AH58" s="1">
        <v>9</v>
      </c>
      <c r="AI58" s="1"/>
      <c r="AJ58" s="1">
        <f t="shared" si="9"/>
        <v>50.400000000000006</v>
      </c>
      <c r="AK58" s="1">
        <f t="shared" si="10"/>
        <v>28.000000000000004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5.75" thickBot="1" x14ac:dyDescent="0.3">
      <c r="A59" s="1" t="s">
        <v>103</v>
      </c>
      <c r="B59" s="1" t="s">
        <v>41</v>
      </c>
      <c r="C59" s="1">
        <v>504</v>
      </c>
      <c r="D59" s="1"/>
      <c r="E59" s="1">
        <v>327</v>
      </c>
      <c r="F59" s="1">
        <v>101</v>
      </c>
      <c r="G59" s="7">
        <v>0.41</v>
      </c>
      <c r="H59" s="1">
        <v>45</v>
      </c>
      <c r="I59" s="1" t="s">
        <v>38</v>
      </c>
      <c r="J59" s="1">
        <v>332</v>
      </c>
      <c r="K59" s="1">
        <f t="shared" si="15"/>
        <v>-5</v>
      </c>
      <c r="L59" s="1"/>
      <c r="M59" s="1"/>
      <c r="N59" s="1">
        <v>230</v>
      </c>
      <c r="O59" s="1">
        <v>150</v>
      </c>
      <c r="P59" s="1">
        <f t="shared" si="4"/>
        <v>65.400000000000006</v>
      </c>
      <c r="Q59" s="5">
        <f t="shared" si="16"/>
        <v>369.20000000000005</v>
      </c>
      <c r="R59" s="5">
        <v>440</v>
      </c>
      <c r="S59" s="5">
        <f t="shared" si="6"/>
        <v>240</v>
      </c>
      <c r="T59" s="5">
        <v>200</v>
      </c>
      <c r="U59" s="5">
        <v>440</v>
      </c>
      <c r="V59" s="1"/>
      <c r="W59" s="1">
        <f t="shared" si="7"/>
        <v>14.082568807339449</v>
      </c>
      <c r="X59" s="1">
        <f t="shared" si="8"/>
        <v>7.3547400611620786</v>
      </c>
      <c r="Y59" s="1">
        <v>54</v>
      </c>
      <c r="Z59" s="1">
        <v>44.8</v>
      </c>
      <c r="AA59" s="1">
        <v>61.4</v>
      </c>
      <c r="AB59" s="1">
        <v>44.2</v>
      </c>
      <c r="AC59" s="1">
        <v>39.4</v>
      </c>
      <c r="AD59" s="1">
        <v>40.4</v>
      </c>
      <c r="AE59" s="1">
        <v>40.4</v>
      </c>
      <c r="AF59" s="1">
        <v>43.2</v>
      </c>
      <c r="AG59" s="1">
        <v>50.2</v>
      </c>
      <c r="AH59" s="1">
        <v>52</v>
      </c>
      <c r="AI59" s="1" t="s">
        <v>42</v>
      </c>
      <c r="AJ59" s="1">
        <f t="shared" si="9"/>
        <v>98.399999999999991</v>
      </c>
      <c r="AK59" s="1">
        <f t="shared" si="10"/>
        <v>82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6" t="s">
        <v>104</v>
      </c>
      <c r="B60" s="17" t="s">
        <v>41</v>
      </c>
      <c r="C60" s="17">
        <v>619</v>
      </c>
      <c r="D60" s="17">
        <v>500</v>
      </c>
      <c r="E60" s="34">
        <f>752+E110</f>
        <v>782</v>
      </c>
      <c r="F60" s="35">
        <f>259+F110</f>
        <v>505</v>
      </c>
      <c r="G60" s="13">
        <v>0</v>
      </c>
      <c r="H60" s="12">
        <v>45</v>
      </c>
      <c r="I60" s="12" t="s">
        <v>63</v>
      </c>
      <c r="J60" s="12">
        <v>776</v>
      </c>
      <c r="K60" s="12">
        <f t="shared" si="15"/>
        <v>6</v>
      </c>
      <c r="L60" s="12"/>
      <c r="M60" s="12"/>
      <c r="N60" s="12">
        <v>0</v>
      </c>
      <c r="O60" s="12"/>
      <c r="P60" s="12">
        <f t="shared" si="4"/>
        <v>156.4</v>
      </c>
      <c r="Q60" s="14"/>
      <c r="R60" s="5">
        <f t="shared" si="11"/>
        <v>0</v>
      </c>
      <c r="S60" s="5">
        <f t="shared" si="6"/>
        <v>0</v>
      </c>
      <c r="T60" s="5"/>
      <c r="U60" s="14"/>
      <c r="V60" s="12"/>
      <c r="W60" s="1">
        <f t="shared" si="7"/>
        <v>3.2289002557544757</v>
      </c>
      <c r="X60" s="12">
        <f t="shared" si="8"/>
        <v>3.2289002557544757</v>
      </c>
      <c r="Y60" s="12">
        <v>140</v>
      </c>
      <c r="Z60" s="12">
        <v>133.80000000000001</v>
      </c>
      <c r="AA60" s="12">
        <v>118</v>
      </c>
      <c r="AB60" s="12">
        <v>145.19999999999999</v>
      </c>
      <c r="AC60" s="12">
        <v>121.6</v>
      </c>
      <c r="AD60" s="12">
        <v>67.8</v>
      </c>
      <c r="AE60" s="12">
        <v>73.400000000000006</v>
      </c>
      <c r="AF60" s="12">
        <v>116.6</v>
      </c>
      <c r="AG60" s="12">
        <v>30</v>
      </c>
      <c r="AH60" s="12">
        <v>81.815599999999989</v>
      </c>
      <c r="AI60" s="28" t="s">
        <v>185</v>
      </c>
      <c r="AJ60" s="1">
        <f t="shared" si="9"/>
        <v>0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5.75" thickBot="1" x14ac:dyDescent="0.3">
      <c r="A61" s="22" t="s">
        <v>156</v>
      </c>
      <c r="B61" s="23" t="s">
        <v>41</v>
      </c>
      <c r="C61" s="23"/>
      <c r="D61" s="23"/>
      <c r="E61" s="23"/>
      <c r="F61" s="24"/>
      <c r="G61" s="20">
        <v>0.41</v>
      </c>
      <c r="H61" s="19">
        <v>50</v>
      </c>
      <c r="I61" s="19" t="s">
        <v>38</v>
      </c>
      <c r="J61" s="19"/>
      <c r="K61" s="19">
        <f>E61-J61</f>
        <v>0</v>
      </c>
      <c r="L61" s="19"/>
      <c r="M61" s="19"/>
      <c r="N61" s="19">
        <v>300</v>
      </c>
      <c r="O61" s="19">
        <v>300</v>
      </c>
      <c r="P61" s="19">
        <f>E61/5</f>
        <v>0</v>
      </c>
      <c r="Q61" s="21">
        <v>200</v>
      </c>
      <c r="R61" s="5">
        <v>700</v>
      </c>
      <c r="S61" s="5">
        <f t="shared" si="6"/>
        <v>400</v>
      </c>
      <c r="T61" s="5">
        <v>300</v>
      </c>
      <c r="U61" s="21">
        <v>850</v>
      </c>
      <c r="V61" s="19"/>
      <c r="W61" s="1" t="e">
        <f t="shared" si="7"/>
        <v>#DIV/0!</v>
      </c>
      <c r="X61" s="19" t="e">
        <f>(F61+N61+O61)/P61</f>
        <v>#DIV/0!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0</v>
      </c>
      <c r="AH61" s="19">
        <v>0</v>
      </c>
      <c r="AI61" s="19" t="s">
        <v>157</v>
      </c>
      <c r="AJ61" s="1">
        <f t="shared" si="9"/>
        <v>164</v>
      </c>
      <c r="AK61" s="1">
        <f t="shared" si="10"/>
        <v>122.99999999999999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6" t="s">
        <v>105</v>
      </c>
      <c r="B62" s="17" t="s">
        <v>41</v>
      </c>
      <c r="C62" s="17">
        <v>458</v>
      </c>
      <c r="D62" s="17">
        <v>450</v>
      </c>
      <c r="E62" s="17">
        <v>593</v>
      </c>
      <c r="F62" s="18">
        <v>247</v>
      </c>
      <c r="G62" s="13">
        <v>0</v>
      </c>
      <c r="H62" s="12">
        <v>45</v>
      </c>
      <c r="I62" s="12" t="s">
        <v>63</v>
      </c>
      <c r="J62" s="12">
        <v>606</v>
      </c>
      <c r="K62" s="12">
        <f t="shared" si="15"/>
        <v>-13</v>
      </c>
      <c r="L62" s="12"/>
      <c r="M62" s="12"/>
      <c r="N62" s="12">
        <v>0</v>
      </c>
      <c r="O62" s="12"/>
      <c r="P62" s="12">
        <f t="shared" si="4"/>
        <v>118.6</v>
      </c>
      <c r="Q62" s="14"/>
      <c r="R62" s="5">
        <f t="shared" si="11"/>
        <v>0</v>
      </c>
      <c r="S62" s="5">
        <f t="shared" si="6"/>
        <v>0</v>
      </c>
      <c r="T62" s="5"/>
      <c r="U62" s="14"/>
      <c r="V62" s="12"/>
      <c r="W62" s="1">
        <f t="shared" si="7"/>
        <v>2.0826306913996628</v>
      </c>
      <c r="X62" s="12">
        <f t="shared" si="8"/>
        <v>2.0826306913996628</v>
      </c>
      <c r="Y62" s="12">
        <v>102.6</v>
      </c>
      <c r="Z62" s="12">
        <v>97</v>
      </c>
      <c r="AA62" s="12">
        <v>81.2</v>
      </c>
      <c r="AB62" s="12">
        <v>96</v>
      </c>
      <c r="AC62" s="12">
        <v>84.8</v>
      </c>
      <c r="AD62" s="12">
        <v>71.400000000000006</v>
      </c>
      <c r="AE62" s="12">
        <v>72.8</v>
      </c>
      <c r="AF62" s="12">
        <v>79.599999999999994</v>
      </c>
      <c r="AG62" s="12">
        <v>46</v>
      </c>
      <c r="AH62" s="12">
        <v>79.599999999999994</v>
      </c>
      <c r="AI62" s="11" t="s">
        <v>106</v>
      </c>
      <c r="AJ62" s="1">
        <f t="shared" si="9"/>
        <v>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thickBot="1" x14ac:dyDescent="0.3">
      <c r="A63" s="22" t="s">
        <v>165</v>
      </c>
      <c r="B63" s="23" t="s">
        <v>41</v>
      </c>
      <c r="C63" s="23"/>
      <c r="D63" s="23"/>
      <c r="E63" s="23"/>
      <c r="F63" s="24"/>
      <c r="G63" s="20">
        <v>0.41</v>
      </c>
      <c r="H63" s="19">
        <v>50</v>
      </c>
      <c r="I63" s="19" t="s">
        <v>38</v>
      </c>
      <c r="J63" s="19"/>
      <c r="K63" s="19">
        <f>E63-J63</f>
        <v>0</v>
      </c>
      <c r="L63" s="19"/>
      <c r="M63" s="19"/>
      <c r="N63" s="19">
        <v>250</v>
      </c>
      <c r="O63" s="19">
        <v>300</v>
      </c>
      <c r="P63" s="19">
        <f>E63/5</f>
        <v>0</v>
      </c>
      <c r="Q63" s="21">
        <v>100</v>
      </c>
      <c r="R63" s="5">
        <v>400</v>
      </c>
      <c r="S63" s="5">
        <f t="shared" si="6"/>
        <v>250</v>
      </c>
      <c r="T63" s="5">
        <v>150</v>
      </c>
      <c r="U63" s="21">
        <v>450</v>
      </c>
      <c r="V63" s="19"/>
      <c r="W63" s="1" t="e">
        <f t="shared" si="7"/>
        <v>#DIV/0!</v>
      </c>
      <c r="X63" s="19" t="e">
        <f>(F63+N63+O63)/P63</f>
        <v>#DIV/0!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 t="s">
        <v>166</v>
      </c>
      <c r="AJ63" s="1">
        <f t="shared" si="9"/>
        <v>102.5</v>
      </c>
      <c r="AK63" s="1">
        <f t="shared" si="10"/>
        <v>61.499999999999993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107</v>
      </c>
      <c r="B64" s="12" t="s">
        <v>41</v>
      </c>
      <c r="C64" s="12"/>
      <c r="D64" s="12">
        <v>2</v>
      </c>
      <c r="E64" s="33">
        <v>2</v>
      </c>
      <c r="F64" s="12"/>
      <c r="G64" s="13">
        <v>0</v>
      </c>
      <c r="H64" s="12" t="e">
        <v>#N/A</v>
      </c>
      <c r="I64" s="12" t="s">
        <v>63</v>
      </c>
      <c r="J64" s="12">
        <v>2</v>
      </c>
      <c r="K64" s="12">
        <f t="shared" si="15"/>
        <v>0</v>
      </c>
      <c r="L64" s="12"/>
      <c r="M64" s="12"/>
      <c r="N64" s="12"/>
      <c r="O64" s="12"/>
      <c r="P64" s="12">
        <f t="shared" si="4"/>
        <v>0.4</v>
      </c>
      <c r="Q64" s="14"/>
      <c r="R64" s="5">
        <f t="shared" si="11"/>
        <v>0</v>
      </c>
      <c r="S64" s="5">
        <f t="shared" si="6"/>
        <v>0</v>
      </c>
      <c r="T64" s="5"/>
      <c r="U64" s="14"/>
      <c r="V64" s="12"/>
      <c r="W64" s="1">
        <f t="shared" si="7"/>
        <v>0</v>
      </c>
      <c r="X64" s="12">
        <f t="shared" si="8"/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5" t="s">
        <v>178</v>
      </c>
      <c r="AJ64" s="1">
        <f t="shared" si="9"/>
        <v>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41</v>
      </c>
      <c r="C65" s="1">
        <v>48</v>
      </c>
      <c r="D65" s="1">
        <v>49</v>
      </c>
      <c r="E65" s="1">
        <v>48</v>
      </c>
      <c r="F65" s="1">
        <v>32</v>
      </c>
      <c r="G65" s="7">
        <v>0.4</v>
      </c>
      <c r="H65" s="1">
        <v>30</v>
      </c>
      <c r="I65" s="1" t="s">
        <v>38</v>
      </c>
      <c r="J65" s="1">
        <v>49</v>
      </c>
      <c r="K65" s="1">
        <f t="shared" si="15"/>
        <v>-1</v>
      </c>
      <c r="L65" s="1"/>
      <c r="M65" s="1"/>
      <c r="N65" s="1">
        <v>120</v>
      </c>
      <c r="O65" s="1"/>
      <c r="P65" s="1">
        <f t="shared" si="4"/>
        <v>9.6</v>
      </c>
      <c r="Q65" s="5"/>
      <c r="R65" s="5">
        <f t="shared" si="11"/>
        <v>0</v>
      </c>
      <c r="S65" s="5">
        <f t="shared" si="6"/>
        <v>0</v>
      </c>
      <c r="T65" s="5"/>
      <c r="U65" s="5"/>
      <c r="V65" s="1"/>
      <c r="W65" s="1">
        <f t="shared" si="7"/>
        <v>15.833333333333334</v>
      </c>
      <c r="X65" s="1">
        <f t="shared" si="8"/>
        <v>15.833333333333334</v>
      </c>
      <c r="Y65" s="1">
        <v>14</v>
      </c>
      <c r="Z65" s="1">
        <v>11</v>
      </c>
      <c r="AA65" s="1">
        <v>11.6</v>
      </c>
      <c r="AB65" s="1">
        <v>16.2</v>
      </c>
      <c r="AC65" s="1">
        <v>13.8</v>
      </c>
      <c r="AD65" s="1">
        <v>7.8</v>
      </c>
      <c r="AE65" s="1">
        <v>11.4</v>
      </c>
      <c r="AF65" s="1">
        <v>9.8000000000000007</v>
      </c>
      <c r="AG65" s="1">
        <v>11.8</v>
      </c>
      <c r="AH65" s="1">
        <v>12.2</v>
      </c>
      <c r="AI65" s="1"/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37</v>
      </c>
      <c r="C66" s="1">
        <v>6.2519999999999998</v>
      </c>
      <c r="D66" s="1"/>
      <c r="E66" s="1"/>
      <c r="F66" s="1">
        <v>6.2519999999999998</v>
      </c>
      <c r="G66" s="7">
        <v>1</v>
      </c>
      <c r="H66" s="1">
        <v>30</v>
      </c>
      <c r="I66" s="1" t="s">
        <v>38</v>
      </c>
      <c r="J66" s="1"/>
      <c r="K66" s="1">
        <f t="shared" si="15"/>
        <v>0</v>
      </c>
      <c r="L66" s="1"/>
      <c r="M66" s="1"/>
      <c r="N66" s="1">
        <v>4</v>
      </c>
      <c r="O66" s="1"/>
      <c r="P66" s="1">
        <f t="shared" si="4"/>
        <v>0</v>
      </c>
      <c r="Q66" s="5"/>
      <c r="R66" s="5">
        <f t="shared" si="11"/>
        <v>0</v>
      </c>
      <c r="S66" s="5">
        <f t="shared" si="6"/>
        <v>0</v>
      </c>
      <c r="T66" s="5"/>
      <c r="U66" s="5"/>
      <c r="V66" s="1"/>
      <c r="W66" s="1" t="e">
        <f t="shared" si="7"/>
        <v>#DIV/0!</v>
      </c>
      <c r="X66" s="1" t="e">
        <f t="shared" si="8"/>
        <v>#DIV/0!</v>
      </c>
      <c r="Y66" s="1">
        <v>0.61880000000000002</v>
      </c>
      <c r="Z66" s="1">
        <v>0.40100000000000002</v>
      </c>
      <c r="AA66" s="1">
        <v>0</v>
      </c>
      <c r="AB66" s="1">
        <v>1.4728000000000001</v>
      </c>
      <c r="AC66" s="1">
        <v>0.85640000000000005</v>
      </c>
      <c r="AD66" s="1">
        <v>0.64379999999999993</v>
      </c>
      <c r="AE66" s="1">
        <v>0.64339999999999997</v>
      </c>
      <c r="AF66" s="1">
        <v>0</v>
      </c>
      <c r="AG66" s="1">
        <v>-5.6000000000000008E-2</v>
      </c>
      <c r="AH66" s="1">
        <v>0</v>
      </c>
      <c r="AI66" s="1" t="s">
        <v>110</v>
      </c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111</v>
      </c>
      <c r="B67" s="1" t="s">
        <v>41</v>
      </c>
      <c r="C67" s="1">
        <v>118</v>
      </c>
      <c r="D67" s="1">
        <v>21</v>
      </c>
      <c r="E67" s="1">
        <v>105</v>
      </c>
      <c r="F67" s="1">
        <v>13</v>
      </c>
      <c r="G67" s="7">
        <v>0.41</v>
      </c>
      <c r="H67" s="1">
        <v>45</v>
      </c>
      <c r="I67" s="1" t="s">
        <v>38</v>
      </c>
      <c r="J67" s="1">
        <v>105</v>
      </c>
      <c r="K67" s="1">
        <f t="shared" si="15"/>
        <v>0</v>
      </c>
      <c r="L67" s="1"/>
      <c r="M67" s="1"/>
      <c r="N67" s="1">
        <v>130</v>
      </c>
      <c r="O67" s="1"/>
      <c r="P67" s="1">
        <f t="shared" si="4"/>
        <v>21</v>
      </c>
      <c r="Q67" s="5">
        <f t="shared" ref="Q67:Q73" si="18">13*P67-O67-N67-F67</f>
        <v>130</v>
      </c>
      <c r="R67" s="5">
        <v>150</v>
      </c>
      <c r="S67" s="5">
        <f t="shared" si="6"/>
        <v>150</v>
      </c>
      <c r="T67" s="5"/>
      <c r="U67" s="5">
        <v>160</v>
      </c>
      <c r="V67" s="1"/>
      <c r="W67" s="1">
        <f t="shared" si="7"/>
        <v>13.952380952380953</v>
      </c>
      <c r="X67" s="1">
        <f t="shared" si="8"/>
        <v>6.8095238095238093</v>
      </c>
      <c r="Y67" s="1">
        <v>15.2</v>
      </c>
      <c r="Z67" s="1">
        <v>12.2</v>
      </c>
      <c r="AA67" s="1">
        <v>13.6</v>
      </c>
      <c r="AB67" s="1">
        <v>11.4</v>
      </c>
      <c r="AC67" s="1">
        <v>7.4</v>
      </c>
      <c r="AD67" s="1">
        <v>8</v>
      </c>
      <c r="AE67" s="1">
        <v>6.8</v>
      </c>
      <c r="AF67" s="1">
        <v>16.8</v>
      </c>
      <c r="AG67" s="1">
        <v>13</v>
      </c>
      <c r="AH67" s="1">
        <v>9.6</v>
      </c>
      <c r="AI67" s="1"/>
      <c r="AJ67" s="1">
        <f t="shared" si="9"/>
        <v>61.499999999999993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37</v>
      </c>
      <c r="C68" s="1">
        <v>8.5329999999999995</v>
      </c>
      <c r="D68" s="1"/>
      <c r="E68" s="1">
        <v>1.0669999999999999</v>
      </c>
      <c r="F68" s="1">
        <v>7.4660000000000002</v>
      </c>
      <c r="G68" s="7">
        <v>1</v>
      </c>
      <c r="H68" s="1">
        <v>45</v>
      </c>
      <c r="I68" s="1" t="s">
        <v>38</v>
      </c>
      <c r="J68" s="1">
        <v>1</v>
      </c>
      <c r="K68" s="1">
        <f t="shared" si="15"/>
        <v>6.6999999999999948E-2</v>
      </c>
      <c r="L68" s="1"/>
      <c r="M68" s="1"/>
      <c r="N68" s="1">
        <v>0</v>
      </c>
      <c r="O68" s="1"/>
      <c r="P68" s="1">
        <f t="shared" si="4"/>
        <v>0.21339999999999998</v>
      </c>
      <c r="Q68" s="5"/>
      <c r="R68" s="5">
        <f t="shared" si="11"/>
        <v>0</v>
      </c>
      <c r="S68" s="5">
        <f t="shared" si="6"/>
        <v>0</v>
      </c>
      <c r="T68" s="5"/>
      <c r="U68" s="5"/>
      <c r="V68" s="1"/>
      <c r="W68" s="1">
        <f t="shared" si="7"/>
        <v>34.98594189315839</v>
      </c>
      <c r="X68" s="1">
        <f t="shared" si="8"/>
        <v>34.98594189315839</v>
      </c>
      <c r="Y68" s="1">
        <v>0.31180000000000002</v>
      </c>
      <c r="Z68" s="1">
        <v>0.40300000000000002</v>
      </c>
      <c r="AA68" s="1">
        <v>0.30059999999999998</v>
      </c>
      <c r="AB68" s="1">
        <v>0</v>
      </c>
      <c r="AC68" s="1">
        <v>0</v>
      </c>
      <c r="AD68" s="1">
        <v>-0.374</v>
      </c>
      <c r="AE68" s="1">
        <v>-0.16600000000000001</v>
      </c>
      <c r="AF68" s="1">
        <v>0.85920000000000007</v>
      </c>
      <c r="AG68" s="1">
        <v>0.20780000000000001</v>
      </c>
      <c r="AH68" s="1">
        <v>0.94380000000000008</v>
      </c>
      <c r="AI68" s="36" t="s">
        <v>188</v>
      </c>
      <c r="AJ68" s="1">
        <f t="shared" si="9"/>
        <v>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41</v>
      </c>
      <c r="C69" s="1">
        <v>388</v>
      </c>
      <c r="D69" s="1">
        <v>252</v>
      </c>
      <c r="E69" s="1">
        <v>405</v>
      </c>
      <c r="F69" s="1">
        <v>184</v>
      </c>
      <c r="G69" s="7">
        <v>0.36</v>
      </c>
      <c r="H69" s="1">
        <v>45</v>
      </c>
      <c r="I69" s="1" t="s">
        <v>38</v>
      </c>
      <c r="J69" s="1">
        <v>421</v>
      </c>
      <c r="K69" s="1">
        <f t="shared" si="15"/>
        <v>-16</v>
      </c>
      <c r="L69" s="1"/>
      <c r="M69" s="1"/>
      <c r="N69" s="1">
        <v>360</v>
      </c>
      <c r="O69" s="1">
        <v>250</v>
      </c>
      <c r="P69" s="1">
        <f t="shared" si="4"/>
        <v>81</v>
      </c>
      <c r="Q69" s="5">
        <f t="shared" si="18"/>
        <v>259</v>
      </c>
      <c r="R69" s="5">
        <v>340</v>
      </c>
      <c r="S69" s="5">
        <f t="shared" si="6"/>
        <v>190</v>
      </c>
      <c r="T69" s="5">
        <v>150</v>
      </c>
      <c r="U69" s="5">
        <v>370</v>
      </c>
      <c r="V69" s="1"/>
      <c r="W69" s="1">
        <f t="shared" si="7"/>
        <v>14</v>
      </c>
      <c r="X69" s="1">
        <f t="shared" si="8"/>
        <v>9.8024691358024683</v>
      </c>
      <c r="Y69" s="1">
        <v>80.2</v>
      </c>
      <c r="Z69" s="1">
        <v>76.599999999999994</v>
      </c>
      <c r="AA69" s="1">
        <v>64.400000000000006</v>
      </c>
      <c r="AB69" s="1">
        <v>90.6</v>
      </c>
      <c r="AC69" s="1">
        <v>74.2</v>
      </c>
      <c r="AD69" s="1">
        <v>51</v>
      </c>
      <c r="AE69" s="1">
        <v>53.4</v>
      </c>
      <c r="AF69" s="1">
        <v>71.400000000000006</v>
      </c>
      <c r="AG69" s="1">
        <v>43.8</v>
      </c>
      <c r="AH69" s="1">
        <v>48.6</v>
      </c>
      <c r="AI69" s="1" t="s">
        <v>42</v>
      </c>
      <c r="AJ69" s="1">
        <f t="shared" si="9"/>
        <v>68.399999999999991</v>
      </c>
      <c r="AK69" s="1">
        <f t="shared" si="10"/>
        <v>54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37</v>
      </c>
      <c r="C70" s="1">
        <v>21.959</v>
      </c>
      <c r="D70" s="1">
        <v>15.347</v>
      </c>
      <c r="E70" s="1">
        <v>19.832000000000001</v>
      </c>
      <c r="F70" s="1">
        <v>4.1070000000000002</v>
      </c>
      <c r="G70" s="7">
        <v>1</v>
      </c>
      <c r="H70" s="1">
        <v>45</v>
      </c>
      <c r="I70" s="1" t="s">
        <v>38</v>
      </c>
      <c r="J70" s="1">
        <v>19</v>
      </c>
      <c r="K70" s="1">
        <f t="shared" si="15"/>
        <v>0.83200000000000074</v>
      </c>
      <c r="L70" s="1"/>
      <c r="M70" s="1"/>
      <c r="N70" s="1">
        <v>16</v>
      </c>
      <c r="O70" s="1"/>
      <c r="P70" s="1">
        <f t="shared" si="4"/>
        <v>3.9664000000000001</v>
      </c>
      <c r="Q70" s="5">
        <f t="shared" si="18"/>
        <v>31.456200000000003</v>
      </c>
      <c r="R70" s="5">
        <v>36</v>
      </c>
      <c r="S70" s="5">
        <f t="shared" si="6"/>
        <v>36</v>
      </c>
      <c r="T70" s="5"/>
      <c r="U70" s="5">
        <v>40</v>
      </c>
      <c r="V70" s="1"/>
      <c r="W70" s="1">
        <f t="shared" si="7"/>
        <v>14.145572811617587</v>
      </c>
      <c r="X70" s="1">
        <f t="shared" si="8"/>
        <v>5.0693323920935853</v>
      </c>
      <c r="Y70" s="1">
        <v>2.9018000000000002</v>
      </c>
      <c r="Z70" s="1">
        <v>2.0706000000000002</v>
      </c>
      <c r="AA70" s="1">
        <v>1.6861999999999999</v>
      </c>
      <c r="AB70" s="1">
        <v>4.6898</v>
      </c>
      <c r="AC70" s="1">
        <v>2.7658</v>
      </c>
      <c r="AD70" s="1">
        <v>0.70199999999999996</v>
      </c>
      <c r="AE70" s="1">
        <v>3.8237999999999999</v>
      </c>
      <c r="AF70" s="1">
        <v>2.9188000000000001</v>
      </c>
      <c r="AG70" s="1">
        <v>3.0139999999999998</v>
      </c>
      <c r="AH70" s="1">
        <v>3.4403999999999999</v>
      </c>
      <c r="AI70" s="1"/>
      <c r="AJ70" s="1">
        <f t="shared" si="9"/>
        <v>36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41</v>
      </c>
      <c r="C71" s="1">
        <v>136</v>
      </c>
      <c r="D71" s="1">
        <v>150</v>
      </c>
      <c r="E71" s="1">
        <v>212</v>
      </c>
      <c r="F71" s="1">
        <v>51</v>
      </c>
      <c r="G71" s="7">
        <v>0.41</v>
      </c>
      <c r="H71" s="1">
        <v>45</v>
      </c>
      <c r="I71" s="1" t="s">
        <v>38</v>
      </c>
      <c r="J71" s="1">
        <v>217</v>
      </c>
      <c r="K71" s="1">
        <f t="shared" si="15"/>
        <v>-5</v>
      </c>
      <c r="L71" s="1"/>
      <c r="M71" s="1"/>
      <c r="N71" s="1">
        <v>190</v>
      </c>
      <c r="O71" s="1"/>
      <c r="P71" s="1">
        <f t="shared" si="4"/>
        <v>42.4</v>
      </c>
      <c r="Q71" s="5">
        <f t="shared" si="18"/>
        <v>310.19999999999993</v>
      </c>
      <c r="R71" s="5">
        <v>350</v>
      </c>
      <c r="S71" s="5">
        <f t="shared" ref="S71:S111" si="19">R71-T71</f>
        <v>200</v>
      </c>
      <c r="T71" s="5">
        <v>150</v>
      </c>
      <c r="U71" s="5">
        <v>380</v>
      </c>
      <c r="V71" s="1"/>
      <c r="W71" s="1">
        <f t="shared" ref="W71:W111" si="20">(F71+N71+O71+R71)/P71</f>
        <v>13.938679245283019</v>
      </c>
      <c r="X71" s="1">
        <f t="shared" si="8"/>
        <v>5.683962264150944</v>
      </c>
      <c r="Y71" s="1">
        <v>30</v>
      </c>
      <c r="Z71" s="1">
        <v>31.6</v>
      </c>
      <c r="AA71" s="1">
        <v>20</v>
      </c>
      <c r="AB71" s="1">
        <v>40.799999999999997</v>
      </c>
      <c r="AC71" s="1">
        <v>31</v>
      </c>
      <c r="AD71" s="1">
        <v>23.8</v>
      </c>
      <c r="AE71" s="1">
        <v>22.4</v>
      </c>
      <c r="AF71" s="1">
        <v>25.6</v>
      </c>
      <c r="AG71" s="1">
        <v>21.8</v>
      </c>
      <c r="AH71" s="1">
        <v>28.6</v>
      </c>
      <c r="AI71" s="1" t="s">
        <v>42</v>
      </c>
      <c r="AJ71" s="1">
        <f t="shared" ref="AJ71:AJ111" si="21">G71*S71</f>
        <v>82</v>
      </c>
      <c r="AK71" s="1">
        <f t="shared" ref="AK71:AK111" si="22">G71*T71</f>
        <v>61.499999999999993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41</v>
      </c>
      <c r="C72" s="1">
        <v>143</v>
      </c>
      <c r="D72" s="1">
        <v>132</v>
      </c>
      <c r="E72" s="1">
        <v>202</v>
      </c>
      <c r="F72" s="1">
        <v>64</v>
      </c>
      <c r="G72" s="7">
        <v>0.41</v>
      </c>
      <c r="H72" s="1">
        <v>45</v>
      </c>
      <c r="I72" s="1" t="s">
        <v>38</v>
      </c>
      <c r="J72" s="1">
        <v>207</v>
      </c>
      <c r="K72" s="1">
        <f t="shared" si="15"/>
        <v>-5</v>
      </c>
      <c r="L72" s="1"/>
      <c r="M72" s="1"/>
      <c r="N72" s="1">
        <v>30</v>
      </c>
      <c r="O72" s="1"/>
      <c r="P72" s="1">
        <f t="shared" si="4"/>
        <v>40.4</v>
      </c>
      <c r="Q72" s="5">
        <f>11*P72-O72-N72-F72</f>
        <v>350.4</v>
      </c>
      <c r="R72" s="5">
        <f t="shared" ref="R72:R111" si="23">ROUND(Q72,0)</f>
        <v>350</v>
      </c>
      <c r="S72" s="5">
        <f t="shared" si="19"/>
        <v>200</v>
      </c>
      <c r="T72" s="5">
        <v>150</v>
      </c>
      <c r="U72" s="5">
        <v>420</v>
      </c>
      <c r="V72" s="1"/>
      <c r="W72" s="1">
        <f t="shared" si="20"/>
        <v>10.990099009900991</v>
      </c>
      <c r="X72" s="1">
        <f t="shared" si="8"/>
        <v>2.326732673267327</v>
      </c>
      <c r="Y72" s="1">
        <v>20</v>
      </c>
      <c r="Z72" s="1">
        <v>28.2</v>
      </c>
      <c r="AA72" s="1">
        <v>20</v>
      </c>
      <c r="AB72" s="1">
        <v>36</v>
      </c>
      <c r="AC72" s="1">
        <v>23.2</v>
      </c>
      <c r="AD72" s="1">
        <v>15.2</v>
      </c>
      <c r="AE72" s="1">
        <v>21.6</v>
      </c>
      <c r="AF72" s="1">
        <v>17.600000000000001</v>
      </c>
      <c r="AG72" s="1">
        <v>17.399999999999999</v>
      </c>
      <c r="AH72" s="1">
        <v>17</v>
      </c>
      <c r="AI72" s="1" t="s">
        <v>42</v>
      </c>
      <c r="AJ72" s="1">
        <f t="shared" si="21"/>
        <v>82</v>
      </c>
      <c r="AK72" s="1">
        <f t="shared" si="22"/>
        <v>61.499999999999993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1" t="s">
        <v>117</v>
      </c>
      <c r="B73" s="1" t="s">
        <v>41</v>
      </c>
      <c r="C73" s="1">
        <v>157</v>
      </c>
      <c r="D73" s="1">
        <v>84</v>
      </c>
      <c r="E73" s="1">
        <v>157</v>
      </c>
      <c r="F73" s="1">
        <v>63</v>
      </c>
      <c r="G73" s="7">
        <v>0.28000000000000003</v>
      </c>
      <c r="H73" s="1">
        <v>45</v>
      </c>
      <c r="I73" s="1" t="s">
        <v>38</v>
      </c>
      <c r="J73" s="1">
        <v>160</v>
      </c>
      <c r="K73" s="1">
        <f t="shared" ref="K73:K106" si="24">E73-J73</f>
        <v>-3</v>
      </c>
      <c r="L73" s="1"/>
      <c r="M73" s="1"/>
      <c r="N73" s="1">
        <v>130</v>
      </c>
      <c r="O73" s="1">
        <v>100</v>
      </c>
      <c r="P73" s="1">
        <f t="shared" si="4"/>
        <v>31.4</v>
      </c>
      <c r="Q73" s="5">
        <f t="shared" si="18"/>
        <v>115.19999999999999</v>
      </c>
      <c r="R73" s="5">
        <v>150</v>
      </c>
      <c r="S73" s="5">
        <f t="shared" si="19"/>
        <v>150</v>
      </c>
      <c r="T73" s="5"/>
      <c r="U73" s="5">
        <v>160</v>
      </c>
      <c r="V73" s="1"/>
      <c r="W73" s="1">
        <f t="shared" si="20"/>
        <v>14.108280254777071</v>
      </c>
      <c r="X73" s="1">
        <f t="shared" si="8"/>
        <v>9.3312101910828034</v>
      </c>
      <c r="Y73" s="1">
        <v>30.2</v>
      </c>
      <c r="Z73" s="1">
        <v>28.4</v>
      </c>
      <c r="AA73" s="1">
        <v>26.8</v>
      </c>
      <c r="AB73" s="1">
        <v>35.200000000000003</v>
      </c>
      <c r="AC73" s="1">
        <v>32.4</v>
      </c>
      <c r="AD73" s="1">
        <v>24.8</v>
      </c>
      <c r="AE73" s="1">
        <v>17.600000000000001</v>
      </c>
      <c r="AF73" s="1">
        <v>24.2</v>
      </c>
      <c r="AG73" s="1">
        <v>10.4</v>
      </c>
      <c r="AH73" s="1">
        <v>40</v>
      </c>
      <c r="AI73" s="1" t="s">
        <v>118</v>
      </c>
      <c r="AJ73" s="1">
        <f t="shared" si="21"/>
        <v>42.000000000000007</v>
      </c>
      <c r="AK73" s="1">
        <f t="shared" si="22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119</v>
      </c>
      <c r="B74" s="17" t="s">
        <v>41</v>
      </c>
      <c r="C74" s="17">
        <v>593</v>
      </c>
      <c r="D74" s="17">
        <v>350</v>
      </c>
      <c r="E74" s="17">
        <v>735</v>
      </c>
      <c r="F74" s="18">
        <v>99</v>
      </c>
      <c r="G74" s="13">
        <v>0</v>
      </c>
      <c r="H74" s="12">
        <v>45</v>
      </c>
      <c r="I74" s="12" t="s">
        <v>63</v>
      </c>
      <c r="J74" s="12">
        <v>752</v>
      </c>
      <c r="K74" s="12">
        <f t="shared" si="24"/>
        <v>-17</v>
      </c>
      <c r="L74" s="12"/>
      <c r="M74" s="12"/>
      <c r="N74" s="12">
        <v>0</v>
      </c>
      <c r="O74" s="12"/>
      <c r="P74" s="12">
        <f t="shared" ref="P74:P111" si="25">E74/5</f>
        <v>147</v>
      </c>
      <c r="Q74" s="14"/>
      <c r="R74" s="5">
        <f t="shared" si="23"/>
        <v>0</v>
      </c>
      <c r="S74" s="5">
        <f t="shared" si="19"/>
        <v>0</v>
      </c>
      <c r="T74" s="5"/>
      <c r="U74" s="14"/>
      <c r="V74" s="12"/>
      <c r="W74" s="1">
        <f t="shared" si="20"/>
        <v>0.67346938775510201</v>
      </c>
      <c r="X74" s="12">
        <f t="shared" ref="X74:X111" si="26">(F74+N74+O74)/P74</f>
        <v>0.67346938775510201</v>
      </c>
      <c r="Y74" s="12">
        <v>131</v>
      </c>
      <c r="Z74" s="12">
        <v>120.6</v>
      </c>
      <c r="AA74" s="12">
        <v>119.6</v>
      </c>
      <c r="AB74" s="12">
        <v>129.4</v>
      </c>
      <c r="AC74" s="12">
        <v>121.6</v>
      </c>
      <c r="AD74" s="12">
        <v>106</v>
      </c>
      <c r="AE74" s="12">
        <v>101.6</v>
      </c>
      <c r="AF74" s="12">
        <v>107.6</v>
      </c>
      <c r="AG74" s="12">
        <v>113.4</v>
      </c>
      <c r="AH74" s="12">
        <v>109.0016</v>
      </c>
      <c r="AI74" s="11" t="s">
        <v>120</v>
      </c>
      <c r="AJ74" s="1">
        <f t="shared" si="21"/>
        <v>0</v>
      </c>
      <c r="AK74" s="1">
        <f t="shared" si="22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5.75" thickBot="1" x14ac:dyDescent="0.3">
      <c r="A75" s="22" t="s">
        <v>163</v>
      </c>
      <c r="B75" s="23"/>
      <c r="C75" s="23"/>
      <c r="D75" s="23"/>
      <c r="E75" s="23"/>
      <c r="F75" s="24"/>
      <c r="G75" s="20">
        <v>0.4</v>
      </c>
      <c r="H75" s="19">
        <v>50</v>
      </c>
      <c r="I75" s="19" t="s">
        <v>38</v>
      </c>
      <c r="J75" s="19"/>
      <c r="K75" s="19">
        <f>E75-J75</f>
        <v>0</v>
      </c>
      <c r="L75" s="19"/>
      <c r="M75" s="19"/>
      <c r="N75" s="19">
        <v>330</v>
      </c>
      <c r="O75" s="19">
        <v>350</v>
      </c>
      <c r="P75" s="19">
        <f>E75/5</f>
        <v>0</v>
      </c>
      <c r="Q75" s="21">
        <v>350</v>
      </c>
      <c r="R75" s="5">
        <v>700</v>
      </c>
      <c r="S75" s="5">
        <f t="shared" si="19"/>
        <v>400</v>
      </c>
      <c r="T75" s="5">
        <v>300</v>
      </c>
      <c r="U75" s="21">
        <v>790</v>
      </c>
      <c r="V75" s="19"/>
      <c r="W75" s="1" t="e">
        <f t="shared" si="20"/>
        <v>#DIV/0!</v>
      </c>
      <c r="X75" s="19" t="e">
        <f>(F75+N75+O75)/P75</f>
        <v>#DIV/0!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 t="s">
        <v>164</v>
      </c>
      <c r="AJ75" s="1">
        <f t="shared" si="21"/>
        <v>160</v>
      </c>
      <c r="AK75" s="1">
        <f t="shared" si="22"/>
        <v>120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41</v>
      </c>
      <c r="C76" s="1">
        <v>35</v>
      </c>
      <c r="D76" s="1">
        <v>16</v>
      </c>
      <c r="E76" s="1">
        <v>24</v>
      </c>
      <c r="F76" s="1">
        <v>22</v>
      </c>
      <c r="G76" s="7">
        <v>0.33</v>
      </c>
      <c r="H76" s="1" t="e">
        <v>#N/A</v>
      </c>
      <c r="I76" s="1" t="s">
        <v>38</v>
      </c>
      <c r="J76" s="1">
        <v>36</v>
      </c>
      <c r="K76" s="1">
        <f t="shared" si="24"/>
        <v>-12</v>
      </c>
      <c r="L76" s="1"/>
      <c r="M76" s="1"/>
      <c r="N76" s="1">
        <v>8</v>
      </c>
      <c r="O76" s="1"/>
      <c r="P76" s="1">
        <f t="shared" si="25"/>
        <v>4.8</v>
      </c>
      <c r="Q76" s="5">
        <f t="shared" ref="Q76:Q80" si="27">13*P76-O76-N76-F76</f>
        <v>32.4</v>
      </c>
      <c r="R76" s="5">
        <v>40</v>
      </c>
      <c r="S76" s="5">
        <f t="shared" si="19"/>
        <v>40</v>
      </c>
      <c r="T76" s="5"/>
      <c r="U76" s="5">
        <v>40</v>
      </c>
      <c r="V76" s="1"/>
      <c r="W76" s="1">
        <f t="shared" si="20"/>
        <v>14.583333333333334</v>
      </c>
      <c r="X76" s="1">
        <f t="shared" si="26"/>
        <v>6.25</v>
      </c>
      <c r="Y76" s="1">
        <v>3.8</v>
      </c>
      <c r="Z76" s="1">
        <v>4.5999999999999996</v>
      </c>
      <c r="AA76" s="1">
        <v>5.6</v>
      </c>
      <c r="AB76" s="1">
        <v>3.6</v>
      </c>
      <c r="AC76" s="1">
        <v>6.2</v>
      </c>
      <c r="AD76" s="1">
        <v>7</v>
      </c>
      <c r="AE76" s="1">
        <v>4</v>
      </c>
      <c r="AF76" s="1">
        <v>7.2</v>
      </c>
      <c r="AG76" s="1">
        <v>3.6</v>
      </c>
      <c r="AH76" s="1">
        <v>7</v>
      </c>
      <c r="AI76" s="1"/>
      <c r="AJ76" s="1">
        <f t="shared" si="21"/>
        <v>13.200000000000001</v>
      </c>
      <c r="AK76" s="1">
        <f t="shared" si="22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37</v>
      </c>
      <c r="C77" s="1">
        <v>20.864000000000001</v>
      </c>
      <c r="D77" s="1">
        <v>5.3049999999999997</v>
      </c>
      <c r="E77" s="1">
        <v>3.964</v>
      </c>
      <c r="F77" s="1">
        <v>21.556999999999999</v>
      </c>
      <c r="G77" s="7">
        <v>1</v>
      </c>
      <c r="H77" s="1">
        <v>45</v>
      </c>
      <c r="I77" s="1" t="s">
        <v>38</v>
      </c>
      <c r="J77" s="1">
        <v>4.5</v>
      </c>
      <c r="K77" s="1">
        <f t="shared" si="24"/>
        <v>-0.53600000000000003</v>
      </c>
      <c r="L77" s="1"/>
      <c r="M77" s="1"/>
      <c r="N77" s="1">
        <v>0</v>
      </c>
      <c r="O77" s="1"/>
      <c r="P77" s="1">
        <f t="shared" si="25"/>
        <v>0.79279999999999995</v>
      </c>
      <c r="Q77" s="5"/>
      <c r="R77" s="5">
        <f t="shared" si="23"/>
        <v>0</v>
      </c>
      <c r="S77" s="5">
        <f t="shared" si="19"/>
        <v>0</v>
      </c>
      <c r="T77" s="5"/>
      <c r="U77" s="5"/>
      <c r="V77" s="1"/>
      <c r="W77" s="1">
        <f t="shared" si="20"/>
        <v>27.190968718466195</v>
      </c>
      <c r="X77" s="1">
        <f t="shared" si="26"/>
        <v>27.190968718466195</v>
      </c>
      <c r="Y77" s="1">
        <v>0.52180000000000004</v>
      </c>
      <c r="Z77" s="1">
        <v>2.4832000000000001</v>
      </c>
      <c r="AA77" s="1">
        <v>1.0491999999999999</v>
      </c>
      <c r="AB77" s="1">
        <v>3.1558000000000002</v>
      </c>
      <c r="AC77" s="1">
        <v>2.3672</v>
      </c>
      <c r="AD77" s="1">
        <v>0.39300000000000002</v>
      </c>
      <c r="AE77" s="1">
        <v>3.1398000000000001</v>
      </c>
      <c r="AF77" s="1">
        <v>3.3563999999999998</v>
      </c>
      <c r="AG77" s="1">
        <v>1.5167999999999999</v>
      </c>
      <c r="AH77" s="1">
        <v>4.0759999999999996</v>
      </c>
      <c r="AI77" s="37" t="s">
        <v>89</v>
      </c>
      <c r="AJ77" s="1">
        <f t="shared" si="21"/>
        <v>0</v>
      </c>
      <c r="AK77" s="1">
        <f t="shared" si="22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41</v>
      </c>
      <c r="C78" s="1">
        <v>118</v>
      </c>
      <c r="D78" s="1">
        <v>92</v>
      </c>
      <c r="E78" s="1">
        <v>106</v>
      </c>
      <c r="F78" s="1">
        <v>92</v>
      </c>
      <c r="G78" s="7">
        <v>0.33</v>
      </c>
      <c r="H78" s="1">
        <v>45</v>
      </c>
      <c r="I78" s="1" t="s">
        <v>38</v>
      </c>
      <c r="J78" s="1">
        <v>125</v>
      </c>
      <c r="K78" s="1">
        <f t="shared" si="24"/>
        <v>-19</v>
      </c>
      <c r="L78" s="1"/>
      <c r="M78" s="1"/>
      <c r="N78" s="1">
        <v>80</v>
      </c>
      <c r="O78" s="1"/>
      <c r="P78" s="1">
        <f t="shared" si="25"/>
        <v>21.2</v>
      </c>
      <c r="Q78" s="5">
        <f t="shared" si="27"/>
        <v>103.59999999999997</v>
      </c>
      <c r="R78" s="5">
        <v>120</v>
      </c>
      <c r="S78" s="5">
        <f t="shared" si="19"/>
        <v>120</v>
      </c>
      <c r="T78" s="5"/>
      <c r="U78" s="5">
        <v>150</v>
      </c>
      <c r="V78" s="1"/>
      <c r="W78" s="1">
        <f t="shared" si="20"/>
        <v>13.773584905660378</v>
      </c>
      <c r="X78" s="1">
        <f t="shared" si="26"/>
        <v>8.1132075471698109</v>
      </c>
      <c r="Y78" s="1">
        <v>18</v>
      </c>
      <c r="Z78" s="1">
        <v>20</v>
      </c>
      <c r="AA78" s="1">
        <v>16.8</v>
      </c>
      <c r="AB78" s="1">
        <v>45</v>
      </c>
      <c r="AC78" s="1">
        <v>40.4</v>
      </c>
      <c r="AD78" s="1">
        <v>21</v>
      </c>
      <c r="AE78" s="1">
        <v>22.4</v>
      </c>
      <c r="AF78" s="1">
        <v>22.4</v>
      </c>
      <c r="AG78" s="1">
        <v>9.4</v>
      </c>
      <c r="AH78" s="1">
        <v>26.2</v>
      </c>
      <c r="AI78" s="1" t="s">
        <v>42</v>
      </c>
      <c r="AJ78" s="1">
        <f t="shared" si="21"/>
        <v>39.6</v>
      </c>
      <c r="AK78" s="1">
        <f t="shared" si="22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37</v>
      </c>
      <c r="C79" s="1">
        <v>10.459</v>
      </c>
      <c r="D79" s="1"/>
      <c r="E79" s="1">
        <v>2.613</v>
      </c>
      <c r="F79" s="1">
        <v>1.3089999999999999</v>
      </c>
      <c r="G79" s="7">
        <v>1</v>
      </c>
      <c r="H79" s="1">
        <v>45</v>
      </c>
      <c r="I79" s="1" t="s">
        <v>38</v>
      </c>
      <c r="J79" s="1">
        <v>2.2999999999999998</v>
      </c>
      <c r="K79" s="1">
        <f t="shared" si="24"/>
        <v>0.31300000000000017</v>
      </c>
      <c r="L79" s="1"/>
      <c r="M79" s="1"/>
      <c r="N79" s="1">
        <v>0</v>
      </c>
      <c r="O79" s="1"/>
      <c r="P79" s="1">
        <f t="shared" si="25"/>
        <v>0.52259999999999995</v>
      </c>
      <c r="Q79" s="5">
        <f t="shared" si="27"/>
        <v>5.484799999999999</v>
      </c>
      <c r="R79" s="5">
        <f t="shared" si="23"/>
        <v>5</v>
      </c>
      <c r="S79" s="5">
        <f t="shared" si="19"/>
        <v>5</v>
      </c>
      <c r="T79" s="5"/>
      <c r="U79" s="5"/>
      <c r="V79" s="1"/>
      <c r="W79" s="1">
        <f t="shared" si="20"/>
        <v>12.072330654420208</v>
      </c>
      <c r="X79" s="1">
        <f t="shared" si="26"/>
        <v>2.5047837734404901</v>
      </c>
      <c r="Y79" s="1">
        <v>0.26200000000000001</v>
      </c>
      <c r="Z79" s="1">
        <v>0.78499999999999992</v>
      </c>
      <c r="AA79" s="1">
        <v>0.13020000000000001</v>
      </c>
      <c r="AB79" s="1">
        <v>0.1308</v>
      </c>
      <c r="AC79" s="1">
        <v>0.92479999999999996</v>
      </c>
      <c r="AD79" s="1">
        <v>1.9798</v>
      </c>
      <c r="AE79" s="1">
        <v>0.52560000000000007</v>
      </c>
      <c r="AF79" s="1">
        <v>0</v>
      </c>
      <c r="AG79" s="1">
        <v>0</v>
      </c>
      <c r="AH79" s="1">
        <v>1.4323999999999999</v>
      </c>
      <c r="AI79" s="1"/>
      <c r="AJ79" s="1">
        <f t="shared" si="21"/>
        <v>5</v>
      </c>
      <c r="AK79" s="1">
        <f t="shared" si="22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41</v>
      </c>
      <c r="C80" s="1">
        <v>277</v>
      </c>
      <c r="D80" s="1">
        <v>43</v>
      </c>
      <c r="E80" s="1">
        <v>256</v>
      </c>
      <c r="F80" s="1">
        <v>22</v>
      </c>
      <c r="G80" s="7">
        <v>0.33</v>
      </c>
      <c r="H80" s="1">
        <v>45</v>
      </c>
      <c r="I80" s="1" t="s">
        <v>38</v>
      </c>
      <c r="J80" s="1">
        <v>267</v>
      </c>
      <c r="K80" s="1">
        <f t="shared" si="24"/>
        <v>-11</v>
      </c>
      <c r="L80" s="1"/>
      <c r="M80" s="1"/>
      <c r="N80" s="1">
        <v>240</v>
      </c>
      <c r="O80" s="1">
        <v>200</v>
      </c>
      <c r="P80" s="1">
        <f t="shared" si="25"/>
        <v>51.2</v>
      </c>
      <c r="Q80" s="5">
        <f t="shared" si="27"/>
        <v>203.60000000000002</v>
      </c>
      <c r="R80" s="5">
        <v>260</v>
      </c>
      <c r="S80" s="5">
        <f t="shared" si="19"/>
        <v>160</v>
      </c>
      <c r="T80" s="5">
        <v>100</v>
      </c>
      <c r="U80" s="5">
        <v>300</v>
      </c>
      <c r="V80" s="1"/>
      <c r="W80" s="1">
        <f t="shared" si="20"/>
        <v>14.1015625</v>
      </c>
      <c r="X80" s="1">
        <f t="shared" si="26"/>
        <v>9.0234375</v>
      </c>
      <c r="Y80" s="1">
        <v>47.6</v>
      </c>
      <c r="Z80" s="1">
        <v>22.8</v>
      </c>
      <c r="AA80" s="1">
        <v>48.6</v>
      </c>
      <c r="AB80" s="1">
        <v>66.599999999999994</v>
      </c>
      <c r="AC80" s="1">
        <v>51.4</v>
      </c>
      <c r="AD80" s="1">
        <v>46</v>
      </c>
      <c r="AE80" s="1">
        <v>41.8</v>
      </c>
      <c r="AF80" s="1">
        <v>33.799999999999997</v>
      </c>
      <c r="AG80" s="1">
        <v>40.799999999999997</v>
      </c>
      <c r="AH80" s="1">
        <v>79.599999999999994</v>
      </c>
      <c r="AI80" s="1" t="s">
        <v>42</v>
      </c>
      <c r="AJ80" s="1">
        <f t="shared" si="21"/>
        <v>52.800000000000004</v>
      </c>
      <c r="AK80" s="1">
        <f t="shared" si="22"/>
        <v>33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37</v>
      </c>
      <c r="C81" s="1">
        <v>58.892000000000003</v>
      </c>
      <c r="D81" s="1">
        <v>20.706</v>
      </c>
      <c r="E81" s="1">
        <v>38.988</v>
      </c>
      <c r="F81" s="1">
        <v>22.675000000000001</v>
      </c>
      <c r="G81" s="7">
        <v>1</v>
      </c>
      <c r="H81" s="1">
        <v>45</v>
      </c>
      <c r="I81" s="1" t="s">
        <v>38</v>
      </c>
      <c r="J81" s="1">
        <v>37.82</v>
      </c>
      <c r="K81" s="1">
        <f t="shared" si="24"/>
        <v>1.1679999999999993</v>
      </c>
      <c r="L81" s="1"/>
      <c r="M81" s="1"/>
      <c r="N81" s="1">
        <v>0</v>
      </c>
      <c r="O81" s="1"/>
      <c r="P81" s="1">
        <f t="shared" si="25"/>
        <v>7.7976000000000001</v>
      </c>
      <c r="Q81" s="5">
        <f>12*P81-O81-N81-F81</f>
        <v>70.896200000000007</v>
      </c>
      <c r="R81" s="5">
        <v>90</v>
      </c>
      <c r="S81" s="5">
        <f t="shared" si="19"/>
        <v>90</v>
      </c>
      <c r="T81" s="5"/>
      <c r="U81" s="5">
        <v>90</v>
      </c>
      <c r="V81" s="1"/>
      <c r="W81" s="1">
        <f t="shared" si="20"/>
        <v>14.449958961731815</v>
      </c>
      <c r="X81" s="1">
        <f t="shared" si="26"/>
        <v>2.9079460346773365</v>
      </c>
      <c r="Y81" s="1">
        <v>4.5148000000000001</v>
      </c>
      <c r="Z81" s="1">
        <v>6.5876000000000001</v>
      </c>
      <c r="AA81" s="1">
        <v>6.5754000000000001</v>
      </c>
      <c r="AB81" s="1">
        <v>7.2406000000000006</v>
      </c>
      <c r="AC81" s="1">
        <v>7.0486000000000004</v>
      </c>
      <c r="AD81" s="1">
        <v>10.4422</v>
      </c>
      <c r="AE81" s="1">
        <v>9.4263999999999992</v>
      </c>
      <c r="AF81" s="1">
        <v>7.5340000000000007</v>
      </c>
      <c r="AG81" s="1">
        <v>8.871599999999999</v>
      </c>
      <c r="AH81" s="1">
        <v>9.4885999999999999</v>
      </c>
      <c r="AI81" s="1"/>
      <c r="AJ81" s="1">
        <f t="shared" si="21"/>
        <v>90</v>
      </c>
      <c r="AK81" s="1">
        <f t="shared" si="22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41</v>
      </c>
      <c r="C82" s="1">
        <v>48</v>
      </c>
      <c r="D82" s="1">
        <v>47</v>
      </c>
      <c r="E82" s="1">
        <v>77</v>
      </c>
      <c r="F82" s="1"/>
      <c r="G82" s="7">
        <v>0.33</v>
      </c>
      <c r="H82" s="1">
        <v>45</v>
      </c>
      <c r="I82" s="1" t="s">
        <v>38</v>
      </c>
      <c r="J82" s="1">
        <v>131</v>
      </c>
      <c r="K82" s="1">
        <f t="shared" si="24"/>
        <v>-54</v>
      </c>
      <c r="L82" s="1"/>
      <c r="M82" s="1"/>
      <c r="N82" s="1">
        <v>110</v>
      </c>
      <c r="O82" s="1">
        <v>100</v>
      </c>
      <c r="P82" s="1">
        <f t="shared" si="25"/>
        <v>15.4</v>
      </c>
      <c r="Q82" s="5"/>
      <c r="R82" s="5">
        <v>16</v>
      </c>
      <c r="S82" s="5">
        <f t="shared" si="19"/>
        <v>16</v>
      </c>
      <c r="T82" s="5"/>
      <c r="U82" s="5">
        <v>20</v>
      </c>
      <c r="V82" s="1"/>
      <c r="W82" s="1">
        <f t="shared" si="20"/>
        <v>14.675324675324674</v>
      </c>
      <c r="X82" s="1">
        <f t="shared" si="26"/>
        <v>13.636363636363637</v>
      </c>
      <c r="Y82" s="1">
        <v>19.399999999999999</v>
      </c>
      <c r="Z82" s="1">
        <v>10.8</v>
      </c>
      <c r="AA82" s="1">
        <v>10.4</v>
      </c>
      <c r="AB82" s="1">
        <v>23.6</v>
      </c>
      <c r="AC82" s="1">
        <v>18.2</v>
      </c>
      <c r="AD82" s="1">
        <v>18.399999999999999</v>
      </c>
      <c r="AE82" s="1">
        <v>17.600000000000001</v>
      </c>
      <c r="AF82" s="1">
        <v>18.8</v>
      </c>
      <c r="AG82" s="1">
        <v>13.4</v>
      </c>
      <c r="AH82" s="1">
        <v>21.4</v>
      </c>
      <c r="AI82" s="1" t="s">
        <v>42</v>
      </c>
      <c r="AJ82" s="1">
        <f t="shared" si="21"/>
        <v>5.28</v>
      </c>
      <c r="AK82" s="1">
        <f t="shared" si="22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5.75" thickBot="1" x14ac:dyDescent="0.3">
      <c r="A83" s="1" t="s">
        <v>128</v>
      </c>
      <c r="B83" s="1" t="s">
        <v>37</v>
      </c>
      <c r="C83" s="1">
        <v>9.5120000000000005</v>
      </c>
      <c r="D83" s="1"/>
      <c r="E83" s="1">
        <v>1.9059999999999999</v>
      </c>
      <c r="F83" s="1">
        <v>6.37</v>
      </c>
      <c r="G83" s="7">
        <v>1</v>
      </c>
      <c r="H83" s="1">
        <v>45</v>
      </c>
      <c r="I83" s="1" t="s">
        <v>38</v>
      </c>
      <c r="J83" s="1">
        <v>1.6</v>
      </c>
      <c r="K83" s="1">
        <f t="shared" si="24"/>
        <v>0.30599999999999983</v>
      </c>
      <c r="L83" s="1"/>
      <c r="M83" s="1"/>
      <c r="N83" s="1">
        <v>0</v>
      </c>
      <c r="O83" s="1"/>
      <c r="P83" s="1">
        <f t="shared" si="25"/>
        <v>0.38119999999999998</v>
      </c>
      <c r="Q83" s="5"/>
      <c r="R83" s="5">
        <f t="shared" si="23"/>
        <v>0</v>
      </c>
      <c r="S83" s="5">
        <f t="shared" si="19"/>
        <v>0</v>
      </c>
      <c r="T83" s="5"/>
      <c r="U83" s="5"/>
      <c r="V83" s="1"/>
      <c r="W83" s="1">
        <f t="shared" si="20"/>
        <v>16.710388247639035</v>
      </c>
      <c r="X83" s="1">
        <f t="shared" si="26"/>
        <v>16.710388247639035</v>
      </c>
      <c r="Y83" s="1">
        <v>0.2616</v>
      </c>
      <c r="Z83" s="1">
        <v>0.67120000000000002</v>
      </c>
      <c r="AA83" s="1">
        <v>0.13300000000000001</v>
      </c>
      <c r="AB83" s="1">
        <v>1.4081999999999999</v>
      </c>
      <c r="AC83" s="1">
        <v>1.5296000000000001</v>
      </c>
      <c r="AD83" s="1">
        <v>1.1412</v>
      </c>
      <c r="AE83" s="1">
        <v>0.76619999999999999</v>
      </c>
      <c r="AF83" s="1">
        <v>0.50800000000000001</v>
      </c>
      <c r="AG83" s="1">
        <v>1.028</v>
      </c>
      <c r="AH83" s="1">
        <v>1.7649999999999999</v>
      </c>
      <c r="AI83" s="37" t="s">
        <v>89</v>
      </c>
      <c r="AJ83" s="1">
        <f t="shared" si="21"/>
        <v>0</v>
      </c>
      <c r="AK83" s="1">
        <f t="shared" si="22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25" t="s">
        <v>129</v>
      </c>
      <c r="B84" s="17" t="s">
        <v>41</v>
      </c>
      <c r="C84" s="17">
        <v>18</v>
      </c>
      <c r="D84" s="17">
        <v>24</v>
      </c>
      <c r="E84" s="17">
        <v>23</v>
      </c>
      <c r="F84" s="18"/>
      <c r="G84" s="13">
        <v>0</v>
      </c>
      <c r="H84" s="12">
        <v>60</v>
      </c>
      <c r="I84" s="12" t="s">
        <v>63</v>
      </c>
      <c r="J84" s="12">
        <v>90</v>
      </c>
      <c r="K84" s="12">
        <f t="shared" si="24"/>
        <v>-67</v>
      </c>
      <c r="L84" s="12"/>
      <c r="M84" s="12"/>
      <c r="N84" s="12">
        <v>100</v>
      </c>
      <c r="O84" s="12"/>
      <c r="P84" s="12">
        <f t="shared" si="25"/>
        <v>4.5999999999999996</v>
      </c>
      <c r="Q84" s="14"/>
      <c r="R84" s="5">
        <f t="shared" si="23"/>
        <v>0</v>
      </c>
      <c r="S84" s="5">
        <f t="shared" si="19"/>
        <v>0</v>
      </c>
      <c r="T84" s="5"/>
      <c r="U84" s="14"/>
      <c r="V84" s="29"/>
      <c r="W84" s="1">
        <f t="shared" si="20"/>
        <v>21.739130434782609</v>
      </c>
      <c r="X84" s="12">
        <f t="shared" si="26"/>
        <v>21.739130434782609</v>
      </c>
      <c r="Y84" s="12">
        <v>5.8</v>
      </c>
      <c r="Z84" s="12">
        <v>0</v>
      </c>
      <c r="AA84" s="12">
        <v>5.2</v>
      </c>
      <c r="AB84" s="12">
        <v>1.4</v>
      </c>
      <c r="AC84" s="12">
        <v>0.2</v>
      </c>
      <c r="AD84" s="12">
        <v>2</v>
      </c>
      <c r="AE84" s="12">
        <v>5.6</v>
      </c>
      <c r="AF84" s="12">
        <v>1.8</v>
      </c>
      <c r="AG84" s="12">
        <v>10</v>
      </c>
      <c r="AH84" s="12">
        <v>14.4</v>
      </c>
      <c r="AI84" s="11" t="s">
        <v>181</v>
      </c>
      <c r="AJ84" s="1">
        <f t="shared" si="21"/>
        <v>0</v>
      </c>
      <c r="AK84" s="1">
        <f t="shared" si="22"/>
        <v>0</v>
      </c>
      <c r="AL84" s="1"/>
      <c r="AM84" s="1"/>
      <c r="AN84" s="1"/>
      <c r="AO84" s="1"/>
      <c r="AP84" s="1"/>
      <c r="AQ84" s="1"/>
      <c r="AR84" s="1"/>
      <c r="AS84" s="1"/>
      <c r="AT84" s="1"/>
    </row>
    <row r="85" spans="1:49" ht="15.75" thickBot="1" x14ac:dyDescent="0.3">
      <c r="A85" s="26" t="s">
        <v>179</v>
      </c>
      <c r="B85" s="23" t="s">
        <v>41</v>
      </c>
      <c r="C85" s="23"/>
      <c r="D85" s="23"/>
      <c r="E85" s="23"/>
      <c r="F85" s="24"/>
      <c r="G85" s="20">
        <v>0.4</v>
      </c>
      <c r="H85" s="19">
        <v>60</v>
      </c>
      <c r="I85" s="19" t="s">
        <v>38</v>
      </c>
      <c r="J85" s="19"/>
      <c r="K85" s="19"/>
      <c r="L85" s="19"/>
      <c r="M85" s="19"/>
      <c r="N85" s="19"/>
      <c r="O85" s="19"/>
      <c r="P85" s="19">
        <f t="shared" si="25"/>
        <v>0</v>
      </c>
      <c r="Q85" s="21"/>
      <c r="R85" s="5">
        <v>30</v>
      </c>
      <c r="S85" s="5">
        <f t="shared" si="19"/>
        <v>30</v>
      </c>
      <c r="T85" s="5"/>
      <c r="U85" s="30">
        <v>50</v>
      </c>
      <c r="V85" s="31"/>
      <c r="W85" s="1" t="e">
        <f t="shared" si="20"/>
        <v>#DIV/0!</v>
      </c>
      <c r="X85" s="19" t="e">
        <f t="shared" ref="X85:X88" si="28">(F85+N85+O85)/P85</f>
        <v>#DIV/0!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27" t="s">
        <v>182</v>
      </c>
      <c r="AJ85" s="1">
        <f t="shared" si="21"/>
        <v>12</v>
      </c>
      <c r="AK85" s="1">
        <f t="shared" si="22"/>
        <v>0</v>
      </c>
      <c r="AL85" s="1"/>
      <c r="AM85" s="1"/>
      <c r="AN85" s="1"/>
      <c r="AO85" s="1"/>
      <c r="AP85" s="1"/>
      <c r="AQ85" s="1"/>
      <c r="AR85" s="1"/>
      <c r="AS85" s="1"/>
      <c r="AT85" s="1"/>
    </row>
    <row r="86" spans="1:49" x14ac:dyDescent="0.25">
      <c r="A86" s="25" t="s">
        <v>130</v>
      </c>
      <c r="B86" s="17" t="s">
        <v>37</v>
      </c>
      <c r="C86" s="17">
        <v>117.916</v>
      </c>
      <c r="D86" s="17">
        <v>13.753</v>
      </c>
      <c r="E86" s="17">
        <v>76.015000000000001</v>
      </c>
      <c r="F86" s="18">
        <v>36.633000000000003</v>
      </c>
      <c r="G86" s="13">
        <v>0</v>
      </c>
      <c r="H86" s="12">
        <v>60</v>
      </c>
      <c r="I86" s="12" t="s">
        <v>63</v>
      </c>
      <c r="J86" s="12">
        <v>73.5</v>
      </c>
      <c r="K86" s="12">
        <f t="shared" si="24"/>
        <v>2.5150000000000006</v>
      </c>
      <c r="L86" s="12"/>
      <c r="M86" s="12"/>
      <c r="N86" s="12">
        <v>120</v>
      </c>
      <c r="O86" s="12"/>
      <c r="P86" s="12">
        <f t="shared" si="25"/>
        <v>15.202999999999999</v>
      </c>
      <c r="Q86" s="14"/>
      <c r="R86" s="5">
        <f t="shared" si="23"/>
        <v>0</v>
      </c>
      <c r="S86" s="5">
        <f t="shared" si="19"/>
        <v>0</v>
      </c>
      <c r="T86" s="5"/>
      <c r="U86" s="14"/>
      <c r="V86" s="29"/>
      <c r="W86" s="1">
        <f t="shared" si="20"/>
        <v>10.302769190291391</v>
      </c>
      <c r="X86" s="12">
        <f t="shared" si="28"/>
        <v>10.302769190291391</v>
      </c>
      <c r="Y86" s="12">
        <v>15.961</v>
      </c>
      <c r="Z86" s="12">
        <v>13.539</v>
      </c>
      <c r="AA86" s="12">
        <v>19.601400000000002</v>
      </c>
      <c r="AB86" s="12">
        <v>27.260400000000001</v>
      </c>
      <c r="AC86" s="12">
        <v>28.0458</v>
      </c>
      <c r="AD86" s="12">
        <v>16.151800000000001</v>
      </c>
      <c r="AE86" s="12">
        <v>15.514799999999999</v>
      </c>
      <c r="AF86" s="12">
        <v>14.776</v>
      </c>
      <c r="AG86" s="12">
        <v>21.621400000000001</v>
      </c>
      <c r="AH86" s="12">
        <v>15.185</v>
      </c>
      <c r="AI86" s="28" t="s">
        <v>184</v>
      </c>
      <c r="AJ86" s="1">
        <f t="shared" si="21"/>
        <v>0</v>
      </c>
      <c r="AK86" s="1">
        <f t="shared" si="22"/>
        <v>0</v>
      </c>
      <c r="AL86" s="1"/>
      <c r="AM86" s="1"/>
      <c r="AN86" s="1"/>
      <c r="AO86" s="1"/>
      <c r="AP86" s="1"/>
      <c r="AQ86" s="1"/>
      <c r="AR86" s="1"/>
      <c r="AS86" s="1"/>
      <c r="AT86" s="1"/>
    </row>
    <row r="87" spans="1:49" ht="15.75" thickBot="1" x14ac:dyDescent="0.3">
      <c r="A87" s="26" t="s">
        <v>180</v>
      </c>
      <c r="B87" s="23" t="s">
        <v>37</v>
      </c>
      <c r="C87" s="23"/>
      <c r="D87" s="23"/>
      <c r="E87" s="23"/>
      <c r="F87" s="24"/>
      <c r="G87" s="20">
        <v>1</v>
      </c>
      <c r="H87" s="19">
        <v>60</v>
      </c>
      <c r="I87" s="19" t="s">
        <v>38</v>
      </c>
      <c r="J87" s="19"/>
      <c r="K87" s="19"/>
      <c r="L87" s="19"/>
      <c r="M87" s="19"/>
      <c r="N87" s="19"/>
      <c r="O87" s="19"/>
      <c r="P87" s="19">
        <f t="shared" si="25"/>
        <v>0</v>
      </c>
      <c r="Q87" s="21">
        <v>30</v>
      </c>
      <c r="R87" s="5">
        <v>50</v>
      </c>
      <c r="S87" s="5">
        <f t="shared" si="19"/>
        <v>50</v>
      </c>
      <c r="T87" s="5"/>
      <c r="U87" s="30">
        <v>50</v>
      </c>
      <c r="V87" s="31"/>
      <c r="W87" s="1" t="e">
        <f t="shared" si="20"/>
        <v>#DIV/0!</v>
      </c>
      <c r="X87" s="19" t="e">
        <f t="shared" si="28"/>
        <v>#DIV/0!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27" t="s">
        <v>183</v>
      </c>
      <c r="AJ87" s="1">
        <f t="shared" si="21"/>
        <v>50</v>
      </c>
      <c r="AK87" s="1">
        <f t="shared" si="22"/>
        <v>0</v>
      </c>
      <c r="AL87" s="1"/>
      <c r="AM87" s="1"/>
      <c r="AN87" s="1"/>
      <c r="AO87" s="1"/>
      <c r="AP87" s="1"/>
      <c r="AQ87" s="1"/>
      <c r="AR87" s="1"/>
      <c r="AS87" s="1"/>
      <c r="AT87" s="1"/>
    </row>
    <row r="88" spans="1:49" x14ac:dyDescent="0.25">
      <c r="A88" s="1" t="s">
        <v>131</v>
      </c>
      <c r="B88" s="1" t="s">
        <v>41</v>
      </c>
      <c r="C88" s="1">
        <v>43</v>
      </c>
      <c r="D88" s="1"/>
      <c r="E88" s="1">
        <v>2</v>
      </c>
      <c r="F88" s="1"/>
      <c r="G88" s="7">
        <v>0.66</v>
      </c>
      <c r="H88" s="1">
        <v>45</v>
      </c>
      <c r="I88" s="1" t="s">
        <v>38</v>
      </c>
      <c r="J88" s="1">
        <v>5</v>
      </c>
      <c r="K88" s="1">
        <f t="shared" si="24"/>
        <v>-3</v>
      </c>
      <c r="L88" s="1"/>
      <c r="M88" s="1"/>
      <c r="N88" s="1">
        <v>0</v>
      </c>
      <c r="O88" s="1"/>
      <c r="P88" s="1">
        <f t="shared" si="25"/>
        <v>0.4</v>
      </c>
      <c r="Q88" s="5">
        <v>8</v>
      </c>
      <c r="R88" s="5">
        <f t="shared" si="23"/>
        <v>8</v>
      </c>
      <c r="S88" s="5">
        <f t="shared" si="19"/>
        <v>8</v>
      </c>
      <c r="T88" s="5"/>
      <c r="U88" s="5"/>
      <c r="V88" s="1"/>
      <c r="W88" s="1">
        <f t="shared" si="20"/>
        <v>20</v>
      </c>
      <c r="X88" s="1">
        <f t="shared" si="28"/>
        <v>0</v>
      </c>
      <c r="Y88" s="1">
        <v>3</v>
      </c>
      <c r="Z88" s="1">
        <v>1.4</v>
      </c>
      <c r="AA88" s="1">
        <v>2.9319999999999999</v>
      </c>
      <c r="AB88" s="1">
        <v>3.4</v>
      </c>
      <c r="AC88" s="1">
        <v>2.6</v>
      </c>
      <c r="AD88" s="1">
        <v>3</v>
      </c>
      <c r="AE88" s="1">
        <v>6</v>
      </c>
      <c r="AF88" s="1">
        <v>3</v>
      </c>
      <c r="AG88" s="1">
        <v>1.8</v>
      </c>
      <c r="AH88" s="1">
        <v>4</v>
      </c>
      <c r="AI88" s="10" t="s">
        <v>191</v>
      </c>
      <c r="AJ88" s="1">
        <f t="shared" si="21"/>
        <v>5.28</v>
      </c>
      <c r="AK88" s="1">
        <f t="shared" si="22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41</v>
      </c>
      <c r="C89" s="1">
        <v>38</v>
      </c>
      <c r="D89" s="1"/>
      <c r="E89" s="1">
        <v>9</v>
      </c>
      <c r="F89" s="1">
        <v>19</v>
      </c>
      <c r="G89" s="7">
        <v>0.66</v>
      </c>
      <c r="H89" s="1">
        <v>45</v>
      </c>
      <c r="I89" s="1" t="s">
        <v>38</v>
      </c>
      <c r="J89" s="1">
        <v>12</v>
      </c>
      <c r="K89" s="1">
        <f t="shared" si="24"/>
        <v>-3</v>
      </c>
      <c r="L89" s="1"/>
      <c r="M89" s="1"/>
      <c r="N89" s="1">
        <v>0</v>
      </c>
      <c r="O89" s="1"/>
      <c r="P89" s="1">
        <f t="shared" si="25"/>
        <v>1.8</v>
      </c>
      <c r="Q89" s="5">
        <f t="shared" ref="Q89:Q93" si="29">13*P89-O89-N89-F89</f>
        <v>4.4000000000000021</v>
      </c>
      <c r="R89" s="5">
        <f t="shared" si="23"/>
        <v>4</v>
      </c>
      <c r="S89" s="5">
        <f t="shared" si="19"/>
        <v>4</v>
      </c>
      <c r="T89" s="5"/>
      <c r="U89" s="5"/>
      <c r="V89" s="1"/>
      <c r="W89" s="1">
        <f t="shared" si="20"/>
        <v>12.777777777777777</v>
      </c>
      <c r="X89" s="1">
        <f t="shared" si="26"/>
        <v>10.555555555555555</v>
      </c>
      <c r="Y89" s="1">
        <v>1</v>
      </c>
      <c r="Z89" s="1">
        <v>0.4</v>
      </c>
      <c r="AA89" s="1">
        <v>2.2000000000000002</v>
      </c>
      <c r="AB89" s="1">
        <v>4.4000000000000004</v>
      </c>
      <c r="AC89" s="1">
        <v>4.5999999999999996</v>
      </c>
      <c r="AD89" s="1">
        <v>1.2</v>
      </c>
      <c r="AE89" s="1">
        <v>4.0679999999999996</v>
      </c>
      <c r="AF89" s="1">
        <v>4.2</v>
      </c>
      <c r="AG89" s="1">
        <v>0.6</v>
      </c>
      <c r="AH89" s="1">
        <v>3.4</v>
      </c>
      <c r="AI89" s="1" t="s">
        <v>89</v>
      </c>
      <c r="AJ89" s="1">
        <f t="shared" si="21"/>
        <v>2.64</v>
      </c>
      <c r="AK89" s="1">
        <f t="shared" si="22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41</v>
      </c>
      <c r="C90" s="1">
        <v>137</v>
      </c>
      <c r="D90" s="1">
        <v>24</v>
      </c>
      <c r="E90" s="1">
        <v>44</v>
      </c>
      <c r="F90" s="1">
        <v>103</v>
      </c>
      <c r="G90" s="7">
        <v>0.33</v>
      </c>
      <c r="H90" s="1">
        <v>45</v>
      </c>
      <c r="I90" s="1" t="s">
        <v>38</v>
      </c>
      <c r="J90" s="1">
        <v>45</v>
      </c>
      <c r="K90" s="1">
        <f t="shared" si="24"/>
        <v>-1</v>
      </c>
      <c r="L90" s="1"/>
      <c r="M90" s="1"/>
      <c r="N90" s="1">
        <v>0</v>
      </c>
      <c r="O90" s="1"/>
      <c r="P90" s="1">
        <f t="shared" si="25"/>
        <v>8.8000000000000007</v>
      </c>
      <c r="Q90" s="5">
        <f t="shared" si="29"/>
        <v>11.400000000000006</v>
      </c>
      <c r="R90" s="5">
        <v>20</v>
      </c>
      <c r="S90" s="5">
        <f t="shared" si="19"/>
        <v>20</v>
      </c>
      <c r="T90" s="5"/>
      <c r="U90" s="5">
        <v>30</v>
      </c>
      <c r="V90" s="1"/>
      <c r="W90" s="1">
        <f t="shared" si="20"/>
        <v>13.977272727272727</v>
      </c>
      <c r="X90" s="1">
        <f t="shared" si="26"/>
        <v>11.704545454545453</v>
      </c>
      <c r="Y90" s="1">
        <v>7.4</v>
      </c>
      <c r="Z90" s="1">
        <v>14.2</v>
      </c>
      <c r="AA90" s="1">
        <v>2.2000000000000002</v>
      </c>
      <c r="AB90" s="1">
        <v>29.2</v>
      </c>
      <c r="AC90" s="1">
        <v>25.6</v>
      </c>
      <c r="AD90" s="1">
        <v>12</v>
      </c>
      <c r="AE90" s="1">
        <v>11</v>
      </c>
      <c r="AF90" s="1">
        <v>18.600000000000001</v>
      </c>
      <c r="AG90" s="1">
        <v>14.4</v>
      </c>
      <c r="AH90" s="1">
        <v>12</v>
      </c>
      <c r="AI90" s="1" t="s">
        <v>89</v>
      </c>
      <c r="AJ90" s="1">
        <f t="shared" si="21"/>
        <v>6.6000000000000005</v>
      </c>
      <c r="AK90" s="1">
        <f t="shared" si="22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41</v>
      </c>
      <c r="C91" s="1">
        <v>73</v>
      </c>
      <c r="D91" s="1"/>
      <c r="E91" s="1">
        <v>20</v>
      </c>
      <c r="F91" s="1">
        <v>46</v>
      </c>
      <c r="G91" s="7">
        <v>0.36</v>
      </c>
      <c r="H91" s="1">
        <v>45</v>
      </c>
      <c r="I91" s="1" t="s">
        <v>38</v>
      </c>
      <c r="J91" s="1">
        <v>20</v>
      </c>
      <c r="K91" s="1">
        <f t="shared" si="24"/>
        <v>0</v>
      </c>
      <c r="L91" s="1"/>
      <c r="M91" s="1"/>
      <c r="N91" s="1">
        <v>0</v>
      </c>
      <c r="O91" s="1"/>
      <c r="P91" s="1">
        <f t="shared" si="25"/>
        <v>4</v>
      </c>
      <c r="Q91" s="5">
        <f t="shared" si="29"/>
        <v>6</v>
      </c>
      <c r="R91" s="5">
        <f t="shared" si="23"/>
        <v>6</v>
      </c>
      <c r="S91" s="5">
        <f t="shared" si="19"/>
        <v>6</v>
      </c>
      <c r="T91" s="5"/>
      <c r="U91" s="5"/>
      <c r="V91" s="1"/>
      <c r="W91" s="1">
        <f t="shared" si="20"/>
        <v>13</v>
      </c>
      <c r="X91" s="1">
        <f t="shared" si="26"/>
        <v>11.5</v>
      </c>
      <c r="Y91" s="1">
        <v>4</v>
      </c>
      <c r="Z91" s="1">
        <v>5.6</v>
      </c>
      <c r="AA91" s="1">
        <v>8.1999999999999993</v>
      </c>
      <c r="AB91" s="1">
        <v>8.6</v>
      </c>
      <c r="AC91" s="1">
        <v>11</v>
      </c>
      <c r="AD91" s="1">
        <v>8.4</v>
      </c>
      <c r="AE91" s="1">
        <v>6.2</v>
      </c>
      <c r="AF91" s="1">
        <v>6</v>
      </c>
      <c r="AG91" s="1">
        <v>9.8000000000000007</v>
      </c>
      <c r="AH91" s="1">
        <v>8.1999999999999993</v>
      </c>
      <c r="AI91" s="1"/>
      <c r="AJ91" s="1">
        <f t="shared" si="21"/>
        <v>2.16</v>
      </c>
      <c r="AK91" s="1">
        <f t="shared" si="22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37</v>
      </c>
      <c r="C92" s="1">
        <v>468.10899999999998</v>
      </c>
      <c r="D92" s="1">
        <v>259.35000000000002</v>
      </c>
      <c r="E92" s="1">
        <v>324.37799999999999</v>
      </c>
      <c r="F92" s="1">
        <v>329.18599999999998</v>
      </c>
      <c r="G92" s="7">
        <v>1</v>
      </c>
      <c r="H92" s="1">
        <v>45</v>
      </c>
      <c r="I92" s="1" t="s">
        <v>56</v>
      </c>
      <c r="J92" s="1">
        <v>311</v>
      </c>
      <c r="K92" s="1">
        <f t="shared" si="24"/>
        <v>13.377999999999986</v>
      </c>
      <c r="L92" s="1"/>
      <c r="M92" s="1"/>
      <c r="N92" s="1">
        <v>200</v>
      </c>
      <c r="O92" s="1">
        <v>100</v>
      </c>
      <c r="P92" s="1">
        <f t="shared" si="25"/>
        <v>64.875599999999991</v>
      </c>
      <c r="Q92" s="5">
        <f>14*P92-O92-N92-F92</f>
        <v>279.07239999999996</v>
      </c>
      <c r="R92" s="5">
        <v>340</v>
      </c>
      <c r="S92" s="5">
        <f t="shared" si="19"/>
        <v>340</v>
      </c>
      <c r="T92" s="5"/>
      <c r="U92" s="5">
        <v>340</v>
      </c>
      <c r="V92" s="1"/>
      <c r="W92" s="1">
        <f t="shared" si="20"/>
        <v>14.939145071490669</v>
      </c>
      <c r="X92" s="1">
        <f t="shared" si="26"/>
        <v>9.6983457571105323</v>
      </c>
      <c r="Y92" s="1">
        <v>63.785799999999988</v>
      </c>
      <c r="Z92" s="1">
        <v>64.779399999999995</v>
      </c>
      <c r="AA92" s="1">
        <v>66.256799999999998</v>
      </c>
      <c r="AB92" s="1">
        <v>52.640200000000007</v>
      </c>
      <c r="AC92" s="1">
        <v>61.096200000000003</v>
      </c>
      <c r="AD92" s="1">
        <v>65.889800000000008</v>
      </c>
      <c r="AE92" s="1">
        <v>50.802599999999998</v>
      </c>
      <c r="AF92" s="1">
        <v>40.163200000000003</v>
      </c>
      <c r="AG92" s="1">
        <v>48.085999999999999</v>
      </c>
      <c r="AH92" s="1">
        <v>56.784199999999998</v>
      </c>
      <c r="AI92" s="1"/>
      <c r="AJ92" s="1">
        <f t="shared" si="21"/>
        <v>340</v>
      </c>
      <c r="AK92" s="1">
        <f t="shared" si="22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41</v>
      </c>
      <c r="C93" s="1">
        <v>55</v>
      </c>
      <c r="D93" s="1"/>
      <c r="E93" s="1">
        <v>14</v>
      </c>
      <c r="F93" s="1">
        <v>31</v>
      </c>
      <c r="G93" s="7">
        <v>0.1</v>
      </c>
      <c r="H93" s="1">
        <v>60</v>
      </c>
      <c r="I93" s="1" t="s">
        <v>38</v>
      </c>
      <c r="J93" s="1">
        <v>18</v>
      </c>
      <c r="K93" s="1">
        <f t="shared" si="24"/>
        <v>-4</v>
      </c>
      <c r="L93" s="1"/>
      <c r="M93" s="1"/>
      <c r="N93" s="1">
        <v>0</v>
      </c>
      <c r="O93" s="1"/>
      <c r="P93" s="1">
        <f t="shared" si="25"/>
        <v>2.8</v>
      </c>
      <c r="Q93" s="5">
        <f t="shared" si="29"/>
        <v>5.3999999999999986</v>
      </c>
      <c r="R93" s="5">
        <f t="shared" si="23"/>
        <v>5</v>
      </c>
      <c r="S93" s="5">
        <f t="shared" si="19"/>
        <v>5</v>
      </c>
      <c r="T93" s="5"/>
      <c r="U93" s="5"/>
      <c r="V93" s="1"/>
      <c r="W93" s="1">
        <f t="shared" si="20"/>
        <v>12.857142857142858</v>
      </c>
      <c r="X93" s="1">
        <f t="shared" si="26"/>
        <v>11.071428571428573</v>
      </c>
      <c r="Y93" s="1">
        <v>3.4</v>
      </c>
      <c r="Z93" s="1">
        <v>2.2000000000000002</v>
      </c>
      <c r="AA93" s="1">
        <v>5.6</v>
      </c>
      <c r="AB93" s="1">
        <v>6.4</v>
      </c>
      <c r="AC93" s="1">
        <v>3.8</v>
      </c>
      <c r="AD93" s="1">
        <v>5.4</v>
      </c>
      <c r="AE93" s="1">
        <v>6.8</v>
      </c>
      <c r="AF93" s="1">
        <v>4.4000000000000004</v>
      </c>
      <c r="AG93" s="1">
        <v>5</v>
      </c>
      <c r="AH93" s="1">
        <v>3.2</v>
      </c>
      <c r="AI93" s="1"/>
      <c r="AJ93" s="1">
        <f t="shared" si="21"/>
        <v>0.5</v>
      </c>
      <c r="AK93" s="1">
        <f t="shared" si="22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2" t="s">
        <v>137</v>
      </c>
      <c r="B94" s="12" t="s">
        <v>41</v>
      </c>
      <c r="C94" s="12">
        <v>147</v>
      </c>
      <c r="D94" s="12">
        <v>96</v>
      </c>
      <c r="E94" s="12">
        <v>160</v>
      </c>
      <c r="F94" s="12">
        <v>62</v>
      </c>
      <c r="G94" s="13">
        <v>0</v>
      </c>
      <c r="H94" s="12">
        <v>45</v>
      </c>
      <c r="I94" s="12" t="s">
        <v>63</v>
      </c>
      <c r="J94" s="12">
        <v>165</v>
      </c>
      <c r="K94" s="12">
        <f t="shared" si="24"/>
        <v>-5</v>
      </c>
      <c r="L94" s="12"/>
      <c r="M94" s="12"/>
      <c r="N94" s="12">
        <v>0</v>
      </c>
      <c r="O94" s="12"/>
      <c r="P94" s="12">
        <f t="shared" si="25"/>
        <v>32</v>
      </c>
      <c r="Q94" s="14"/>
      <c r="R94" s="5">
        <f t="shared" si="23"/>
        <v>0</v>
      </c>
      <c r="S94" s="5">
        <f t="shared" si="19"/>
        <v>0</v>
      </c>
      <c r="T94" s="5"/>
      <c r="U94" s="14"/>
      <c r="V94" s="12"/>
      <c r="W94" s="1">
        <f t="shared" si="20"/>
        <v>1.9375</v>
      </c>
      <c r="X94" s="12">
        <f t="shared" si="26"/>
        <v>1.9375</v>
      </c>
      <c r="Y94" s="12">
        <v>18</v>
      </c>
      <c r="Z94" s="12">
        <v>24.8</v>
      </c>
      <c r="AA94" s="12">
        <v>18.600000000000001</v>
      </c>
      <c r="AB94" s="12">
        <v>15.6</v>
      </c>
      <c r="AC94" s="12">
        <v>15.8</v>
      </c>
      <c r="AD94" s="12">
        <v>15.2</v>
      </c>
      <c r="AE94" s="12">
        <v>27.6</v>
      </c>
      <c r="AF94" s="12">
        <v>15.4</v>
      </c>
      <c r="AG94" s="12">
        <v>22.6</v>
      </c>
      <c r="AH94" s="12">
        <v>22.3</v>
      </c>
      <c r="AI94" s="12" t="s">
        <v>138</v>
      </c>
      <c r="AJ94" s="1">
        <f t="shared" si="21"/>
        <v>0</v>
      </c>
      <c r="AK94" s="1">
        <f t="shared" si="22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37</v>
      </c>
      <c r="C95" s="1">
        <v>108.349</v>
      </c>
      <c r="D95" s="1">
        <v>83.16</v>
      </c>
      <c r="E95" s="1">
        <v>76.649000000000001</v>
      </c>
      <c r="F95" s="33">
        <f>95.44+F109</f>
        <v>108.74199999999999</v>
      </c>
      <c r="G95" s="7">
        <v>1</v>
      </c>
      <c r="H95" s="1">
        <v>60</v>
      </c>
      <c r="I95" s="1" t="s">
        <v>38</v>
      </c>
      <c r="J95" s="1">
        <v>79.599999999999994</v>
      </c>
      <c r="K95" s="1">
        <f t="shared" si="24"/>
        <v>-2.9509999999999934</v>
      </c>
      <c r="L95" s="1"/>
      <c r="M95" s="1"/>
      <c r="N95" s="1">
        <v>0</v>
      </c>
      <c r="O95" s="1">
        <v>61</v>
      </c>
      <c r="P95" s="1">
        <f t="shared" si="25"/>
        <v>15.329800000000001</v>
      </c>
      <c r="Q95" s="5">
        <f t="shared" ref="Q95" si="30">13*P95-O95-N95-F95</f>
        <v>29.545400000000029</v>
      </c>
      <c r="R95" s="5">
        <v>60</v>
      </c>
      <c r="S95" s="5">
        <f t="shared" si="19"/>
        <v>60</v>
      </c>
      <c r="T95" s="5"/>
      <c r="U95" s="5">
        <v>60</v>
      </c>
      <c r="V95" s="1"/>
      <c r="W95" s="1">
        <f t="shared" si="20"/>
        <v>14.986627353259664</v>
      </c>
      <c r="X95" s="1">
        <f t="shared" si="26"/>
        <v>11.072681965844302</v>
      </c>
      <c r="Y95" s="1">
        <v>18.7348</v>
      </c>
      <c r="Z95" s="1">
        <v>19.561199999999999</v>
      </c>
      <c r="AA95" s="1">
        <v>16.462199999999999</v>
      </c>
      <c r="AB95" s="1">
        <v>20.7272</v>
      </c>
      <c r="AC95" s="1">
        <v>17.270600000000002</v>
      </c>
      <c r="AD95" s="1">
        <v>14.163</v>
      </c>
      <c r="AE95" s="1">
        <v>19.3582</v>
      </c>
      <c r="AF95" s="1">
        <v>17.3004</v>
      </c>
      <c r="AG95" s="1">
        <v>8.1725999999999992</v>
      </c>
      <c r="AH95" s="1">
        <v>14.901</v>
      </c>
      <c r="AI95" s="1"/>
      <c r="AJ95" s="1">
        <f t="shared" si="21"/>
        <v>60</v>
      </c>
      <c r="AK95" s="1">
        <f t="shared" si="22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37</v>
      </c>
      <c r="C96" s="1">
        <v>35.261000000000003</v>
      </c>
      <c r="D96" s="1">
        <v>31.759</v>
      </c>
      <c r="E96" s="1">
        <v>15.749000000000001</v>
      </c>
      <c r="F96" s="1">
        <v>49.350999999999999</v>
      </c>
      <c r="G96" s="7">
        <v>1</v>
      </c>
      <c r="H96" s="1">
        <v>60</v>
      </c>
      <c r="I96" s="1" t="s">
        <v>38</v>
      </c>
      <c r="J96" s="1">
        <v>15.3</v>
      </c>
      <c r="K96" s="1">
        <f t="shared" si="24"/>
        <v>0.44899999999999984</v>
      </c>
      <c r="L96" s="1"/>
      <c r="M96" s="1"/>
      <c r="N96" s="1">
        <v>0</v>
      </c>
      <c r="O96" s="1"/>
      <c r="P96" s="1">
        <f t="shared" si="25"/>
        <v>3.1497999999999999</v>
      </c>
      <c r="Q96" s="5"/>
      <c r="R96" s="5">
        <f t="shared" si="23"/>
        <v>0</v>
      </c>
      <c r="S96" s="5">
        <f t="shared" si="19"/>
        <v>0</v>
      </c>
      <c r="T96" s="5"/>
      <c r="U96" s="5"/>
      <c r="V96" s="1"/>
      <c r="W96" s="1">
        <f t="shared" si="20"/>
        <v>15.667978919296463</v>
      </c>
      <c r="X96" s="1">
        <f t="shared" si="26"/>
        <v>15.667978919296463</v>
      </c>
      <c r="Y96" s="1">
        <v>2.3441999999999998</v>
      </c>
      <c r="Z96" s="1">
        <v>6.6836000000000002</v>
      </c>
      <c r="AA96" s="1">
        <v>3.4607999999999999</v>
      </c>
      <c r="AB96" s="1">
        <v>2.0661999999999998</v>
      </c>
      <c r="AC96" s="1">
        <v>4.0655999999999999</v>
      </c>
      <c r="AD96" s="1">
        <v>6.0038</v>
      </c>
      <c r="AE96" s="1">
        <v>2.7591999999999999</v>
      </c>
      <c r="AF96" s="1">
        <v>0.71560000000000001</v>
      </c>
      <c r="AG96" s="1">
        <v>2.7360000000000002</v>
      </c>
      <c r="AH96" s="1">
        <v>4.3391999999999999</v>
      </c>
      <c r="AI96" s="36" t="s">
        <v>44</v>
      </c>
      <c r="AJ96" s="1">
        <f t="shared" si="21"/>
        <v>0</v>
      </c>
      <c r="AK96" s="1">
        <f t="shared" si="22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2" t="s">
        <v>141</v>
      </c>
      <c r="B97" s="12" t="s">
        <v>37</v>
      </c>
      <c r="C97" s="12"/>
      <c r="D97" s="12">
        <v>19.54</v>
      </c>
      <c r="E97" s="33">
        <v>13.48</v>
      </c>
      <c r="F97" s="12"/>
      <c r="G97" s="13">
        <v>0</v>
      </c>
      <c r="H97" s="12">
        <v>60</v>
      </c>
      <c r="I97" s="12" t="s">
        <v>63</v>
      </c>
      <c r="J97" s="12">
        <v>13.3</v>
      </c>
      <c r="K97" s="12">
        <f t="shared" si="24"/>
        <v>0.17999999999999972</v>
      </c>
      <c r="L97" s="12"/>
      <c r="M97" s="12"/>
      <c r="N97" s="12">
        <v>0</v>
      </c>
      <c r="O97" s="12"/>
      <c r="P97" s="12">
        <f t="shared" si="25"/>
        <v>2.6960000000000002</v>
      </c>
      <c r="Q97" s="14"/>
      <c r="R97" s="5">
        <f t="shared" si="23"/>
        <v>0</v>
      </c>
      <c r="S97" s="5">
        <f t="shared" si="19"/>
        <v>0</v>
      </c>
      <c r="T97" s="5"/>
      <c r="U97" s="14"/>
      <c r="V97" s="12"/>
      <c r="W97" s="1">
        <f t="shared" si="20"/>
        <v>0</v>
      </c>
      <c r="X97" s="12">
        <f t="shared" si="26"/>
        <v>0</v>
      </c>
      <c r="Y97" s="12">
        <v>4.5340000000000007</v>
      </c>
      <c r="Z97" s="12">
        <v>2.5291999999999999</v>
      </c>
      <c r="AA97" s="12">
        <v>3.34</v>
      </c>
      <c r="AB97" s="12">
        <v>4.2060000000000004</v>
      </c>
      <c r="AC97" s="12">
        <v>4.5209999999999999</v>
      </c>
      <c r="AD97" s="12">
        <v>2.7149999999999999</v>
      </c>
      <c r="AE97" s="12">
        <v>2.403</v>
      </c>
      <c r="AF97" s="12">
        <v>1.4910000000000001</v>
      </c>
      <c r="AG97" s="12">
        <v>3.0219999999999998</v>
      </c>
      <c r="AH97" s="12">
        <v>2.4119999999999999</v>
      </c>
      <c r="AI97" s="12" t="s">
        <v>142</v>
      </c>
      <c r="AJ97" s="1">
        <f t="shared" si="21"/>
        <v>0</v>
      </c>
      <c r="AK97" s="1">
        <f t="shared" si="22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143</v>
      </c>
      <c r="B98" s="1" t="s">
        <v>37</v>
      </c>
      <c r="C98" s="1">
        <v>25.585000000000001</v>
      </c>
      <c r="D98" s="1">
        <v>9.02</v>
      </c>
      <c r="E98" s="33">
        <f>6.005+E97</f>
        <v>19.484999999999999</v>
      </c>
      <c r="F98" s="1">
        <v>3.0350000000000001</v>
      </c>
      <c r="G98" s="7">
        <v>1</v>
      </c>
      <c r="H98" s="1">
        <v>60</v>
      </c>
      <c r="I98" s="1" t="s">
        <v>46</v>
      </c>
      <c r="J98" s="1">
        <v>5.6</v>
      </c>
      <c r="K98" s="1">
        <f t="shared" si="24"/>
        <v>13.885</v>
      </c>
      <c r="L98" s="1"/>
      <c r="M98" s="1"/>
      <c r="N98" s="1">
        <v>60</v>
      </c>
      <c r="O98" s="1"/>
      <c r="P98" s="1">
        <f t="shared" si="25"/>
        <v>3.8969999999999998</v>
      </c>
      <c r="Q98" s="5"/>
      <c r="R98" s="5">
        <v>8</v>
      </c>
      <c r="S98" s="5">
        <f t="shared" si="19"/>
        <v>8</v>
      </c>
      <c r="T98" s="5"/>
      <c r="U98" s="5">
        <v>150</v>
      </c>
      <c r="V98" s="1"/>
      <c r="W98" s="1">
        <f t="shared" si="20"/>
        <v>18.228124198101103</v>
      </c>
      <c r="X98" s="1">
        <f t="shared" si="26"/>
        <v>16.175263022838081</v>
      </c>
      <c r="Y98" s="1">
        <v>5.1430000000000007</v>
      </c>
      <c r="Z98" s="1">
        <v>3.4272</v>
      </c>
      <c r="AA98" s="1">
        <v>3.6480000000000001</v>
      </c>
      <c r="AB98" s="1">
        <v>4.2060000000000004</v>
      </c>
      <c r="AC98" s="1">
        <v>5.1139999999999999</v>
      </c>
      <c r="AD98" s="1">
        <v>3.3079999999999998</v>
      </c>
      <c r="AE98" s="1">
        <v>2.403</v>
      </c>
      <c r="AF98" s="1">
        <v>2.4039999999999999</v>
      </c>
      <c r="AG98" s="1">
        <v>5.1349999999999998</v>
      </c>
      <c r="AH98" s="1">
        <v>0.30199999999999999</v>
      </c>
      <c r="AI98" s="1" t="s">
        <v>144</v>
      </c>
      <c r="AJ98" s="1">
        <f t="shared" si="21"/>
        <v>8</v>
      </c>
      <c r="AK98" s="1">
        <f t="shared" si="22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5.75" thickBot="1" x14ac:dyDescent="0.3">
      <c r="A99" s="1" t="s">
        <v>145</v>
      </c>
      <c r="B99" s="1" t="s">
        <v>41</v>
      </c>
      <c r="C99" s="1">
        <v>15</v>
      </c>
      <c r="D99" s="1">
        <v>9</v>
      </c>
      <c r="E99" s="1">
        <v>12</v>
      </c>
      <c r="F99" s="1">
        <v>8</v>
      </c>
      <c r="G99" s="7">
        <v>0.33</v>
      </c>
      <c r="H99" s="1" t="e">
        <v>#N/A</v>
      </c>
      <c r="I99" s="1" t="s">
        <v>38</v>
      </c>
      <c r="J99" s="1">
        <v>13</v>
      </c>
      <c r="K99" s="1">
        <f t="shared" si="24"/>
        <v>-1</v>
      </c>
      <c r="L99" s="1"/>
      <c r="M99" s="1"/>
      <c r="N99" s="1">
        <v>0</v>
      </c>
      <c r="O99" s="1"/>
      <c r="P99" s="1">
        <f t="shared" si="25"/>
        <v>2.4</v>
      </c>
      <c r="Q99" s="5">
        <f>12*P99-O99-N99-F99</f>
        <v>20.799999999999997</v>
      </c>
      <c r="R99" s="5">
        <f t="shared" si="23"/>
        <v>21</v>
      </c>
      <c r="S99" s="5">
        <f t="shared" si="19"/>
        <v>21</v>
      </c>
      <c r="T99" s="5"/>
      <c r="U99" s="5">
        <v>30</v>
      </c>
      <c r="V99" s="1"/>
      <c r="W99" s="1">
        <f t="shared" si="20"/>
        <v>12.083333333333334</v>
      </c>
      <c r="X99" s="1">
        <f t="shared" si="26"/>
        <v>3.3333333333333335</v>
      </c>
      <c r="Y99" s="1">
        <v>0.4</v>
      </c>
      <c r="Z99" s="1">
        <v>1.4</v>
      </c>
      <c r="AA99" s="1">
        <v>1</v>
      </c>
      <c r="AB99" s="1">
        <v>3.2</v>
      </c>
      <c r="AC99" s="1">
        <v>1.8</v>
      </c>
      <c r="AD99" s="1">
        <v>4.4000000000000004</v>
      </c>
      <c r="AE99" s="1">
        <v>7</v>
      </c>
      <c r="AF99" s="1">
        <v>3.2</v>
      </c>
      <c r="AG99" s="1">
        <v>4.4000000000000004</v>
      </c>
      <c r="AH99" s="1">
        <v>4.4000000000000004</v>
      </c>
      <c r="AI99" s="1"/>
      <c r="AJ99" s="1">
        <f t="shared" si="21"/>
        <v>6.9300000000000006</v>
      </c>
      <c r="AK99" s="1">
        <f t="shared" si="22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6" t="s">
        <v>146</v>
      </c>
      <c r="B100" s="17" t="s">
        <v>41</v>
      </c>
      <c r="C100" s="17"/>
      <c r="D100" s="17">
        <v>35</v>
      </c>
      <c r="E100" s="17">
        <v>35</v>
      </c>
      <c r="F100" s="18"/>
      <c r="G100" s="13">
        <v>0</v>
      </c>
      <c r="H100" s="12">
        <v>45</v>
      </c>
      <c r="I100" s="12" t="s">
        <v>63</v>
      </c>
      <c r="J100" s="12">
        <v>39</v>
      </c>
      <c r="K100" s="12">
        <f t="shared" si="24"/>
        <v>-4</v>
      </c>
      <c r="L100" s="12"/>
      <c r="M100" s="12"/>
      <c r="N100" s="12">
        <v>0</v>
      </c>
      <c r="O100" s="12"/>
      <c r="P100" s="12">
        <f t="shared" si="25"/>
        <v>7</v>
      </c>
      <c r="Q100" s="14"/>
      <c r="R100" s="5">
        <f t="shared" si="23"/>
        <v>0</v>
      </c>
      <c r="S100" s="5">
        <f t="shared" si="19"/>
        <v>0</v>
      </c>
      <c r="T100" s="5"/>
      <c r="U100" s="14"/>
      <c r="V100" s="12"/>
      <c r="W100" s="1">
        <f t="shared" si="20"/>
        <v>0</v>
      </c>
      <c r="X100" s="12">
        <f t="shared" si="26"/>
        <v>0</v>
      </c>
      <c r="Y100" s="12">
        <v>66.599999999999994</v>
      </c>
      <c r="Z100" s="12">
        <v>73.400000000000006</v>
      </c>
      <c r="AA100" s="12">
        <v>95.6</v>
      </c>
      <c r="AB100" s="12">
        <v>102</v>
      </c>
      <c r="AC100" s="12">
        <v>113</v>
      </c>
      <c r="AD100" s="12">
        <v>62.6</v>
      </c>
      <c r="AE100" s="12">
        <v>55.6</v>
      </c>
      <c r="AF100" s="12">
        <v>73.8</v>
      </c>
      <c r="AG100" s="12">
        <v>50.2</v>
      </c>
      <c r="AH100" s="12">
        <v>41</v>
      </c>
      <c r="AI100" s="11" t="s">
        <v>147</v>
      </c>
      <c r="AJ100" s="1">
        <f t="shared" si="21"/>
        <v>0</v>
      </c>
      <c r="AK100" s="1">
        <f t="shared" si="22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5.75" thickBot="1" x14ac:dyDescent="0.3">
      <c r="A101" s="22" t="s">
        <v>171</v>
      </c>
      <c r="B101" s="23" t="s">
        <v>41</v>
      </c>
      <c r="C101" s="23">
        <v>307</v>
      </c>
      <c r="D101" s="23">
        <v>350</v>
      </c>
      <c r="E101" s="23">
        <v>82</v>
      </c>
      <c r="F101" s="24">
        <v>509</v>
      </c>
      <c r="G101" s="20">
        <v>0.18</v>
      </c>
      <c r="H101" s="19">
        <v>50</v>
      </c>
      <c r="I101" s="19" t="s">
        <v>38</v>
      </c>
      <c r="J101" s="19">
        <v>84</v>
      </c>
      <c r="K101" s="19">
        <f>E101-J101</f>
        <v>-2</v>
      </c>
      <c r="L101" s="19"/>
      <c r="M101" s="19"/>
      <c r="N101" s="19">
        <v>0</v>
      </c>
      <c r="O101" s="19"/>
      <c r="P101" s="19">
        <f>E101/5</f>
        <v>16.399999999999999</v>
      </c>
      <c r="Q101" s="21"/>
      <c r="R101" s="5">
        <v>1300</v>
      </c>
      <c r="S101" s="5">
        <f t="shared" si="19"/>
        <v>1300</v>
      </c>
      <c r="T101" s="5"/>
      <c r="U101" s="40">
        <v>1300</v>
      </c>
      <c r="V101" s="11" t="s">
        <v>193</v>
      </c>
      <c r="W101" s="1">
        <f t="shared" si="20"/>
        <v>110.30487804878049</v>
      </c>
      <c r="X101" s="19">
        <f>(F101+N101+O101)/P101</f>
        <v>31.036585365853661</v>
      </c>
      <c r="Y101" s="19">
        <v>11.8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36" t="s">
        <v>189</v>
      </c>
      <c r="AJ101" s="1">
        <f t="shared" si="21"/>
        <v>234</v>
      </c>
      <c r="AK101" s="1">
        <f t="shared" si="22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6" t="s">
        <v>148</v>
      </c>
      <c r="B102" s="17" t="s">
        <v>37</v>
      </c>
      <c r="C102" s="17">
        <v>137.804</v>
      </c>
      <c r="D102" s="17"/>
      <c r="E102" s="17">
        <v>123.806</v>
      </c>
      <c r="F102" s="18">
        <v>1.57</v>
      </c>
      <c r="G102" s="13">
        <v>0</v>
      </c>
      <c r="H102" s="12">
        <v>45</v>
      </c>
      <c r="I102" s="12" t="s">
        <v>63</v>
      </c>
      <c r="J102" s="12">
        <v>124</v>
      </c>
      <c r="K102" s="12">
        <f t="shared" si="24"/>
        <v>-0.19400000000000261</v>
      </c>
      <c r="L102" s="12"/>
      <c r="M102" s="12"/>
      <c r="N102" s="12">
        <v>0</v>
      </c>
      <c r="O102" s="12"/>
      <c r="P102" s="12">
        <f t="shared" si="25"/>
        <v>24.761199999999999</v>
      </c>
      <c r="Q102" s="14"/>
      <c r="R102" s="5">
        <f t="shared" si="23"/>
        <v>0</v>
      </c>
      <c r="S102" s="5">
        <f t="shared" si="19"/>
        <v>0</v>
      </c>
      <c r="T102" s="5"/>
      <c r="U102" s="14"/>
      <c r="V102" s="12"/>
      <c r="W102" s="1">
        <f t="shared" si="20"/>
        <v>6.3405650776214406E-2</v>
      </c>
      <c r="X102" s="12">
        <f t="shared" si="26"/>
        <v>6.3405650776214406E-2</v>
      </c>
      <c r="Y102" s="12">
        <v>13.9214</v>
      </c>
      <c r="Z102" s="12">
        <v>19.506599999999999</v>
      </c>
      <c r="AA102" s="12">
        <v>16.177399999999999</v>
      </c>
      <c r="AB102" s="12">
        <v>23.0214</v>
      </c>
      <c r="AC102" s="12">
        <v>22.878</v>
      </c>
      <c r="AD102" s="12">
        <v>13.0776</v>
      </c>
      <c r="AE102" s="12">
        <v>0</v>
      </c>
      <c r="AF102" s="12">
        <v>16.476199999999999</v>
      </c>
      <c r="AG102" s="12">
        <v>3.4369999999999998</v>
      </c>
      <c r="AH102" s="12">
        <v>3.7118000000000002</v>
      </c>
      <c r="AI102" s="11" t="s">
        <v>149</v>
      </c>
      <c r="AJ102" s="1">
        <f t="shared" si="21"/>
        <v>0</v>
      </c>
      <c r="AK102" s="1">
        <f t="shared" si="22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5.75" thickBot="1" x14ac:dyDescent="0.3">
      <c r="A103" s="22" t="s">
        <v>161</v>
      </c>
      <c r="B103" s="23" t="s">
        <v>37</v>
      </c>
      <c r="C103" s="23"/>
      <c r="D103" s="23"/>
      <c r="E103" s="23"/>
      <c r="F103" s="24"/>
      <c r="G103" s="20">
        <v>1</v>
      </c>
      <c r="H103" s="19">
        <v>50</v>
      </c>
      <c r="I103" s="19" t="s">
        <v>38</v>
      </c>
      <c r="J103" s="19"/>
      <c r="K103" s="19">
        <f>E103-J103</f>
        <v>0</v>
      </c>
      <c r="L103" s="19"/>
      <c r="M103" s="19"/>
      <c r="N103" s="19">
        <v>0</v>
      </c>
      <c r="O103" s="19">
        <v>12</v>
      </c>
      <c r="P103" s="19">
        <f>E103/5</f>
        <v>0</v>
      </c>
      <c r="Q103" s="21">
        <v>150</v>
      </c>
      <c r="R103" s="5">
        <v>350</v>
      </c>
      <c r="S103" s="5">
        <f t="shared" si="19"/>
        <v>200</v>
      </c>
      <c r="T103" s="5">
        <v>150</v>
      </c>
      <c r="U103" s="21">
        <v>400</v>
      </c>
      <c r="V103" s="19" t="s">
        <v>194</v>
      </c>
      <c r="W103" s="1" t="e">
        <f t="shared" si="20"/>
        <v>#DIV/0!</v>
      </c>
      <c r="X103" s="19" t="e">
        <f>(F103+N103+O103)/P103</f>
        <v>#DIV/0!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 t="s">
        <v>162</v>
      </c>
      <c r="AJ103" s="1">
        <f t="shared" si="21"/>
        <v>200</v>
      </c>
      <c r="AK103" s="1">
        <f t="shared" si="22"/>
        <v>150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6" t="s">
        <v>150</v>
      </c>
      <c r="B104" s="17" t="s">
        <v>37</v>
      </c>
      <c r="C104" s="17">
        <v>262.83199999999999</v>
      </c>
      <c r="D104" s="17">
        <v>79.957999999999998</v>
      </c>
      <c r="E104" s="17">
        <v>174.798</v>
      </c>
      <c r="F104" s="18">
        <v>121.2</v>
      </c>
      <c r="G104" s="13">
        <v>0</v>
      </c>
      <c r="H104" s="12">
        <v>45</v>
      </c>
      <c r="I104" s="12" t="s">
        <v>63</v>
      </c>
      <c r="J104" s="12">
        <v>172.3</v>
      </c>
      <c r="K104" s="12">
        <f t="shared" si="24"/>
        <v>2.4979999999999905</v>
      </c>
      <c r="L104" s="12"/>
      <c r="M104" s="12"/>
      <c r="N104" s="12">
        <v>0</v>
      </c>
      <c r="O104" s="12"/>
      <c r="P104" s="12">
        <f t="shared" si="25"/>
        <v>34.959600000000002</v>
      </c>
      <c r="Q104" s="14"/>
      <c r="R104" s="5">
        <f t="shared" si="23"/>
        <v>0</v>
      </c>
      <c r="S104" s="5">
        <f t="shared" si="19"/>
        <v>0</v>
      </c>
      <c r="T104" s="5"/>
      <c r="U104" s="14"/>
      <c r="V104" s="12"/>
      <c r="W104" s="1">
        <f t="shared" si="20"/>
        <v>3.4668588885456355</v>
      </c>
      <c r="X104" s="12">
        <f t="shared" si="26"/>
        <v>3.4668588885456355</v>
      </c>
      <c r="Y104" s="12">
        <v>34.017000000000003</v>
      </c>
      <c r="Z104" s="12">
        <v>33.3628</v>
      </c>
      <c r="AA104" s="12">
        <v>39.872999999999998</v>
      </c>
      <c r="AB104" s="12">
        <v>37.971800000000002</v>
      </c>
      <c r="AC104" s="12">
        <v>37.691800000000001</v>
      </c>
      <c r="AD104" s="12">
        <v>29.8794</v>
      </c>
      <c r="AE104" s="12">
        <v>30.776399999999999</v>
      </c>
      <c r="AF104" s="12">
        <v>27.523</v>
      </c>
      <c r="AG104" s="12">
        <v>26.926200000000001</v>
      </c>
      <c r="AH104" s="12">
        <v>4.4093999999999998</v>
      </c>
      <c r="AI104" s="11" t="s">
        <v>151</v>
      </c>
      <c r="AJ104" s="1">
        <f t="shared" si="21"/>
        <v>0</v>
      </c>
      <c r="AK104" s="1">
        <f t="shared" si="22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5.75" thickBot="1" x14ac:dyDescent="0.3">
      <c r="A105" s="22" t="s">
        <v>167</v>
      </c>
      <c r="B105" s="23" t="s">
        <v>37</v>
      </c>
      <c r="C105" s="23"/>
      <c r="D105" s="23"/>
      <c r="E105" s="23"/>
      <c r="F105" s="24"/>
      <c r="G105" s="20">
        <v>1</v>
      </c>
      <c r="H105" s="19">
        <v>50</v>
      </c>
      <c r="I105" s="19" t="s">
        <v>38</v>
      </c>
      <c r="J105" s="19"/>
      <c r="K105" s="19">
        <f>E105-J105</f>
        <v>0</v>
      </c>
      <c r="L105" s="19"/>
      <c r="M105" s="19"/>
      <c r="N105" s="19">
        <v>70</v>
      </c>
      <c r="O105" s="19">
        <v>100</v>
      </c>
      <c r="P105" s="19">
        <f>E105/5</f>
        <v>0</v>
      </c>
      <c r="Q105" s="21">
        <v>20</v>
      </c>
      <c r="R105" s="5">
        <v>150</v>
      </c>
      <c r="S105" s="5">
        <f t="shared" si="19"/>
        <v>150</v>
      </c>
      <c r="T105" s="5"/>
      <c r="U105" s="21">
        <v>200</v>
      </c>
      <c r="V105" s="19"/>
      <c r="W105" s="1" t="e">
        <f t="shared" si="20"/>
        <v>#DIV/0!</v>
      </c>
      <c r="X105" s="19" t="e">
        <f>(F105+N105+O105)/P105</f>
        <v>#DIV/0!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 t="s">
        <v>168</v>
      </c>
      <c r="AJ105" s="1">
        <f t="shared" si="21"/>
        <v>150</v>
      </c>
      <c r="AK105" s="1">
        <f t="shared" si="22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6" t="s">
        <v>152</v>
      </c>
      <c r="B106" s="17" t="s">
        <v>37</v>
      </c>
      <c r="C106" s="17">
        <v>117.417</v>
      </c>
      <c r="D106" s="17">
        <v>117.73099999999999</v>
      </c>
      <c r="E106" s="34">
        <f>171.762+E111</f>
        <v>201.14600000000002</v>
      </c>
      <c r="F106" s="18"/>
      <c r="G106" s="13">
        <v>0</v>
      </c>
      <c r="H106" s="12">
        <v>45</v>
      </c>
      <c r="I106" s="12" t="s">
        <v>63</v>
      </c>
      <c r="J106" s="12">
        <v>359.1</v>
      </c>
      <c r="K106" s="12">
        <f t="shared" si="24"/>
        <v>-157.95400000000001</v>
      </c>
      <c r="L106" s="12"/>
      <c r="M106" s="12"/>
      <c r="N106" s="12">
        <v>0</v>
      </c>
      <c r="O106" s="12"/>
      <c r="P106" s="12">
        <f t="shared" si="25"/>
        <v>40.229200000000006</v>
      </c>
      <c r="Q106" s="14"/>
      <c r="R106" s="5">
        <f t="shared" si="23"/>
        <v>0</v>
      </c>
      <c r="S106" s="5">
        <f t="shared" si="19"/>
        <v>0</v>
      </c>
      <c r="T106" s="5"/>
      <c r="U106" s="14"/>
      <c r="V106" s="12"/>
      <c r="W106" s="1">
        <f t="shared" si="20"/>
        <v>0</v>
      </c>
      <c r="X106" s="12">
        <f t="shared" si="26"/>
        <v>0</v>
      </c>
      <c r="Y106" s="12">
        <v>126.2332</v>
      </c>
      <c r="Z106" s="12">
        <v>56.678400000000003</v>
      </c>
      <c r="AA106" s="12">
        <v>63.796799999999998</v>
      </c>
      <c r="AB106" s="12">
        <v>60.803000000000011</v>
      </c>
      <c r="AC106" s="12">
        <v>48.6252</v>
      </c>
      <c r="AD106" s="12">
        <v>51.480400000000003</v>
      </c>
      <c r="AE106" s="12">
        <v>67.425399999999996</v>
      </c>
      <c r="AF106" s="12">
        <v>38.617600000000003</v>
      </c>
      <c r="AG106" s="12">
        <v>0</v>
      </c>
      <c r="AH106" s="12">
        <v>0</v>
      </c>
      <c r="AI106" s="11" t="s">
        <v>153</v>
      </c>
      <c r="AJ106" s="1">
        <f t="shared" si="21"/>
        <v>0</v>
      </c>
      <c r="AK106" s="1">
        <f t="shared" si="22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15.75" thickBot="1" x14ac:dyDescent="0.3">
      <c r="A107" s="22" t="s">
        <v>158</v>
      </c>
      <c r="B107" s="23" t="s">
        <v>37</v>
      </c>
      <c r="C107" s="23"/>
      <c r="D107" s="23"/>
      <c r="E107" s="23"/>
      <c r="F107" s="24"/>
      <c r="G107" s="20">
        <v>1</v>
      </c>
      <c r="H107" s="19">
        <v>50</v>
      </c>
      <c r="I107" s="19" t="s">
        <v>38</v>
      </c>
      <c r="J107" s="19"/>
      <c r="K107" s="19">
        <f>E107-J107</f>
        <v>0</v>
      </c>
      <c r="L107" s="19"/>
      <c r="M107" s="19"/>
      <c r="N107" s="19">
        <v>350</v>
      </c>
      <c r="O107" s="19">
        <v>450</v>
      </c>
      <c r="P107" s="19">
        <f>E107/5</f>
        <v>0</v>
      </c>
      <c r="Q107" s="21">
        <v>50</v>
      </c>
      <c r="R107" s="5">
        <v>550</v>
      </c>
      <c r="S107" s="5">
        <f t="shared" si="19"/>
        <v>350</v>
      </c>
      <c r="T107" s="5">
        <v>200</v>
      </c>
      <c r="U107" s="21">
        <v>700</v>
      </c>
      <c r="V107" s="19"/>
      <c r="W107" s="1" t="e">
        <f t="shared" si="20"/>
        <v>#DIV/0!</v>
      </c>
      <c r="X107" s="19" t="e">
        <f>(F107+N107+O107)/P107</f>
        <v>#DIV/0!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 t="s">
        <v>159</v>
      </c>
      <c r="AJ107" s="1">
        <f t="shared" si="21"/>
        <v>350</v>
      </c>
      <c r="AK107" s="1">
        <f t="shared" si="22"/>
        <v>200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9" t="s">
        <v>160</v>
      </c>
      <c r="B108" s="19" t="s">
        <v>41</v>
      </c>
      <c r="C108" s="19"/>
      <c r="D108" s="19"/>
      <c r="E108" s="19"/>
      <c r="F108" s="19"/>
      <c r="G108" s="20">
        <v>0.35</v>
      </c>
      <c r="H108" s="19">
        <v>50</v>
      </c>
      <c r="I108" s="19" t="s">
        <v>38</v>
      </c>
      <c r="J108" s="19"/>
      <c r="K108" s="19">
        <f t="shared" ref="K108:K111" si="31">E108-J108</f>
        <v>0</v>
      </c>
      <c r="L108" s="19"/>
      <c r="M108" s="19"/>
      <c r="N108" s="19">
        <v>0</v>
      </c>
      <c r="O108" s="19">
        <v>100</v>
      </c>
      <c r="P108" s="19">
        <f t="shared" si="25"/>
        <v>0</v>
      </c>
      <c r="Q108" s="21"/>
      <c r="R108" s="5">
        <v>150</v>
      </c>
      <c r="S108" s="5">
        <f t="shared" si="19"/>
        <v>150</v>
      </c>
      <c r="T108" s="5"/>
      <c r="U108" s="21">
        <v>200</v>
      </c>
      <c r="V108" s="19"/>
      <c r="W108" s="1" t="e">
        <f t="shared" si="20"/>
        <v>#DIV/0!</v>
      </c>
      <c r="X108" s="19" t="e">
        <f t="shared" si="26"/>
        <v>#DIV/0!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 t="s">
        <v>39</v>
      </c>
      <c r="AJ108" s="1">
        <f t="shared" si="21"/>
        <v>52.5</v>
      </c>
      <c r="AK108" s="1">
        <f t="shared" si="22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0" t="s">
        <v>172</v>
      </c>
      <c r="B109" s="1" t="s">
        <v>37</v>
      </c>
      <c r="C109" s="1">
        <v>13.302</v>
      </c>
      <c r="D109" s="1"/>
      <c r="E109" s="1"/>
      <c r="F109" s="33">
        <v>13.302</v>
      </c>
      <c r="G109" s="7">
        <v>0</v>
      </c>
      <c r="H109" s="1" t="e">
        <v>#N/A</v>
      </c>
      <c r="I109" s="1" t="s">
        <v>173</v>
      </c>
      <c r="J109" s="1"/>
      <c r="K109" s="1">
        <f t="shared" si="31"/>
        <v>0</v>
      </c>
      <c r="L109" s="1"/>
      <c r="M109" s="1"/>
      <c r="N109" s="1">
        <v>0</v>
      </c>
      <c r="O109" s="1"/>
      <c r="P109" s="1">
        <f t="shared" si="25"/>
        <v>0</v>
      </c>
      <c r="Q109" s="5"/>
      <c r="R109" s="5">
        <f t="shared" si="23"/>
        <v>0</v>
      </c>
      <c r="S109" s="5">
        <f t="shared" si="19"/>
        <v>0</v>
      </c>
      <c r="T109" s="5"/>
      <c r="U109" s="5"/>
      <c r="V109" s="1"/>
      <c r="W109" s="1" t="e">
        <f t="shared" si="20"/>
        <v>#DIV/0!</v>
      </c>
      <c r="X109" s="1" t="e">
        <f t="shared" si="26"/>
        <v>#DIV/0!</v>
      </c>
      <c r="Y109" s="1">
        <v>0.38779999999999998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/>
      <c r="AJ109" s="1">
        <f t="shared" si="21"/>
        <v>0</v>
      </c>
      <c r="AK109" s="1">
        <f t="shared" si="22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0" t="s">
        <v>174</v>
      </c>
      <c r="B110" s="1" t="s">
        <v>41</v>
      </c>
      <c r="C110" s="1">
        <v>278</v>
      </c>
      <c r="D110" s="1"/>
      <c r="E110" s="33">
        <v>30</v>
      </c>
      <c r="F110" s="33">
        <v>246</v>
      </c>
      <c r="G110" s="7">
        <v>0</v>
      </c>
      <c r="H110" s="1" t="e">
        <v>#N/A</v>
      </c>
      <c r="I110" s="1" t="s">
        <v>173</v>
      </c>
      <c r="J110" s="1">
        <v>39</v>
      </c>
      <c r="K110" s="1">
        <f t="shared" si="31"/>
        <v>-9</v>
      </c>
      <c r="L110" s="1"/>
      <c r="M110" s="1"/>
      <c r="N110" s="1">
        <v>0</v>
      </c>
      <c r="O110" s="1"/>
      <c r="P110" s="1">
        <f t="shared" si="25"/>
        <v>6</v>
      </c>
      <c r="Q110" s="5"/>
      <c r="R110" s="5">
        <f t="shared" si="23"/>
        <v>0</v>
      </c>
      <c r="S110" s="5">
        <f t="shared" si="19"/>
        <v>0</v>
      </c>
      <c r="T110" s="5"/>
      <c r="U110" s="5"/>
      <c r="V110" s="1"/>
      <c r="W110" s="1">
        <f t="shared" si="20"/>
        <v>41</v>
      </c>
      <c r="X110" s="1">
        <f t="shared" si="26"/>
        <v>41</v>
      </c>
      <c r="Y110" s="1">
        <v>2.8</v>
      </c>
      <c r="Z110" s="1">
        <v>7.4</v>
      </c>
      <c r="AA110" s="1">
        <v>2.2000000000000002</v>
      </c>
      <c r="AB110" s="1">
        <v>3.6</v>
      </c>
      <c r="AC110" s="1">
        <v>5.2</v>
      </c>
      <c r="AD110" s="1">
        <v>6.2</v>
      </c>
      <c r="AE110" s="1">
        <v>13.4</v>
      </c>
      <c r="AF110" s="1">
        <v>3</v>
      </c>
      <c r="AG110" s="1">
        <v>0</v>
      </c>
      <c r="AH110" s="1">
        <v>0.2</v>
      </c>
      <c r="AI110" s="1"/>
      <c r="AJ110" s="1">
        <f t="shared" si="21"/>
        <v>0</v>
      </c>
      <c r="AK110" s="1">
        <f t="shared" si="22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175</v>
      </c>
      <c r="B111" s="1" t="s">
        <v>37</v>
      </c>
      <c r="C111" s="1">
        <v>54.454000000000001</v>
      </c>
      <c r="D111" s="1"/>
      <c r="E111" s="33">
        <v>29.384</v>
      </c>
      <c r="F111" s="1"/>
      <c r="G111" s="7">
        <v>0</v>
      </c>
      <c r="H111" s="1" t="e">
        <v>#N/A</v>
      </c>
      <c r="I111" s="1" t="s">
        <v>173</v>
      </c>
      <c r="J111" s="1">
        <v>59.5</v>
      </c>
      <c r="K111" s="1">
        <f t="shared" si="31"/>
        <v>-30.116</v>
      </c>
      <c r="L111" s="1"/>
      <c r="M111" s="1"/>
      <c r="N111" s="1">
        <v>0</v>
      </c>
      <c r="O111" s="1"/>
      <c r="P111" s="1">
        <f t="shared" si="25"/>
        <v>5.8768000000000002</v>
      </c>
      <c r="Q111" s="5"/>
      <c r="R111" s="5">
        <f t="shared" si="23"/>
        <v>0</v>
      </c>
      <c r="S111" s="5">
        <f t="shared" si="19"/>
        <v>0</v>
      </c>
      <c r="T111" s="5"/>
      <c r="U111" s="5"/>
      <c r="V111" s="1"/>
      <c r="W111" s="1">
        <f t="shared" si="20"/>
        <v>0</v>
      </c>
      <c r="X111" s="1">
        <f t="shared" si="26"/>
        <v>0</v>
      </c>
      <c r="Y111" s="1">
        <v>25.8186</v>
      </c>
      <c r="Z111" s="1">
        <v>14.7864</v>
      </c>
      <c r="AA111" s="1">
        <v>4.0183999999999997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/>
      <c r="AJ111" s="1">
        <f t="shared" si="21"/>
        <v>0</v>
      </c>
      <c r="AK111" s="1">
        <f t="shared" si="22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J111" xr:uid="{45AA867C-C62A-47F8-9E50-FE681630CAC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2025-02-04T11:31:53Z</dcterms:created>
  <dcterms:modified xsi:type="dcterms:W3CDTF">2025-02-05T09:14:40Z</dcterms:modified>
</cp:coreProperties>
</file>