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3,06,24 Ост СЫР филиалы\"/>
    </mc:Choice>
  </mc:AlternateContent>
  <xr:revisionPtr revIDLastSave="0" documentId="13_ncr:1_{60C60709-03D4-41E1-AE30-67780480C421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Sheet!$A$3:$AC$41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0" i="1" l="1"/>
  <c r="Q34" i="1"/>
  <c r="Q32" i="1"/>
  <c r="Q31" i="1"/>
  <c r="Q27" i="1"/>
  <c r="Q24" i="1"/>
  <c r="Q23" i="1"/>
  <c r="Q22" i="1"/>
  <c r="Q21" i="1"/>
  <c r="Q20" i="1"/>
  <c r="Q19" i="1"/>
  <c r="Q17" i="1"/>
  <c r="Q16" i="1"/>
  <c r="Q13" i="1"/>
  <c r="Q12" i="1"/>
  <c r="Q11" i="1"/>
  <c r="Q8" i="1"/>
  <c r="Q7" i="1"/>
  <c r="T7" i="1" l="1"/>
  <c r="AC7" i="1"/>
  <c r="T9" i="1"/>
  <c r="AC9" i="1"/>
  <c r="T11" i="1"/>
  <c r="AC11" i="1"/>
  <c r="T13" i="1"/>
  <c r="AC13" i="1"/>
  <c r="T17" i="1"/>
  <c r="AC17" i="1"/>
  <c r="AC20" i="1"/>
  <c r="AC22" i="1"/>
  <c r="AC24" i="1"/>
  <c r="AC31" i="1"/>
  <c r="AC34" i="1"/>
  <c r="AC8" i="1"/>
  <c r="AC10" i="1"/>
  <c r="AC12" i="1"/>
  <c r="AC16" i="1"/>
  <c r="T19" i="1"/>
  <c r="AC19" i="1"/>
  <c r="T21" i="1"/>
  <c r="AC21" i="1"/>
  <c r="T23" i="1"/>
  <c r="AC23" i="1"/>
  <c r="T27" i="1"/>
  <c r="AC27" i="1"/>
  <c r="AC32" i="1"/>
  <c r="AC40" i="1"/>
  <c r="AE7" i="1"/>
  <c r="AE8" i="1"/>
  <c r="AE9" i="1"/>
  <c r="AE10" i="1"/>
  <c r="AE11" i="1"/>
  <c r="AE12" i="1"/>
  <c r="AE13" i="1"/>
  <c r="AE16" i="1"/>
  <c r="AE17" i="1"/>
  <c r="AE19" i="1"/>
  <c r="AE20" i="1"/>
  <c r="AE21" i="1"/>
  <c r="AE22" i="1"/>
  <c r="AE23" i="1"/>
  <c r="AE24" i="1"/>
  <c r="AE27" i="1"/>
  <c r="AE29" i="1"/>
  <c r="AE30" i="1"/>
  <c r="AE31" i="1"/>
  <c r="AE32" i="1"/>
  <c r="AE33" i="1"/>
  <c r="AE34" i="1"/>
  <c r="AE38" i="1"/>
  <c r="AE40" i="1"/>
  <c r="AE41" i="1"/>
  <c r="AE42" i="1"/>
  <c r="AE43" i="1"/>
  <c r="AE44" i="1"/>
  <c r="AC33" i="1"/>
  <c r="O33" i="1"/>
  <c r="K33" i="1"/>
  <c r="AC29" i="1"/>
  <c r="O29" i="1"/>
  <c r="U29" i="1" s="1"/>
  <c r="K29" i="1"/>
  <c r="AC30" i="1"/>
  <c r="AC38" i="1"/>
  <c r="AC41" i="1"/>
  <c r="O44" i="1"/>
  <c r="U44" i="1" s="1"/>
  <c r="O43" i="1"/>
  <c r="U43" i="1" s="1"/>
  <c r="O7" i="1"/>
  <c r="O8" i="1"/>
  <c r="T8" i="1" s="1"/>
  <c r="O9" i="1"/>
  <c r="O10" i="1"/>
  <c r="T10" i="1" s="1"/>
  <c r="O11" i="1"/>
  <c r="O12" i="1"/>
  <c r="T12" i="1" s="1"/>
  <c r="O13" i="1"/>
  <c r="O14" i="1"/>
  <c r="P14" i="1" s="1"/>
  <c r="O15" i="1"/>
  <c r="O16" i="1"/>
  <c r="T16" i="1" s="1"/>
  <c r="O17" i="1"/>
  <c r="O18" i="1"/>
  <c r="P18" i="1" s="1"/>
  <c r="O19" i="1"/>
  <c r="O20" i="1"/>
  <c r="T20" i="1" s="1"/>
  <c r="O21" i="1"/>
  <c r="O22" i="1"/>
  <c r="T22" i="1" s="1"/>
  <c r="O23" i="1"/>
  <c r="O24" i="1"/>
  <c r="T24" i="1" s="1"/>
  <c r="O25" i="1"/>
  <c r="O26" i="1"/>
  <c r="P26" i="1" s="1"/>
  <c r="O27" i="1"/>
  <c r="O28" i="1"/>
  <c r="U28" i="1" s="1"/>
  <c r="O30" i="1"/>
  <c r="O31" i="1"/>
  <c r="T31" i="1" s="1"/>
  <c r="O32" i="1"/>
  <c r="T32" i="1" s="1"/>
  <c r="O34" i="1"/>
  <c r="U34" i="1" s="1"/>
  <c r="O35" i="1"/>
  <c r="P35" i="1" s="1"/>
  <c r="O36" i="1"/>
  <c r="P36" i="1" s="1"/>
  <c r="O37" i="1"/>
  <c r="O38" i="1"/>
  <c r="T38" i="1" s="1"/>
  <c r="O39" i="1"/>
  <c r="P39" i="1" s="1"/>
  <c r="O40" i="1"/>
  <c r="T40" i="1" s="1"/>
  <c r="O41" i="1"/>
  <c r="T41" i="1" s="1"/>
  <c r="O6" i="1"/>
  <c r="P6" i="1" s="1"/>
  <c r="K44" i="1"/>
  <c r="K43" i="1"/>
  <c r="K41" i="1"/>
  <c r="K40" i="1"/>
  <c r="K39" i="1"/>
  <c r="K38" i="1"/>
  <c r="K37" i="1"/>
  <c r="K36" i="1"/>
  <c r="K35" i="1"/>
  <c r="K34" i="1"/>
  <c r="K32" i="1"/>
  <c r="K31" i="1"/>
  <c r="K30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N5" i="1"/>
  <c r="M5" i="1"/>
  <c r="L5" i="1"/>
  <c r="J5" i="1"/>
  <c r="F5" i="1"/>
  <c r="E5" i="1"/>
  <c r="T34" i="1" l="1"/>
  <c r="AE6" i="1"/>
  <c r="Q6" i="1"/>
  <c r="Q36" i="1"/>
  <c r="Q26" i="1"/>
  <c r="Q14" i="1"/>
  <c r="Q39" i="1"/>
  <c r="Q35" i="1"/>
  <c r="AE36" i="1"/>
  <c r="AE26" i="1"/>
  <c r="AE18" i="1"/>
  <c r="AE14" i="1"/>
  <c r="AE39" i="1"/>
  <c r="AE35" i="1"/>
  <c r="T43" i="1"/>
  <c r="T44" i="1"/>
  <c r="P28" i="1"/>
  <c r="Q28" i="1" s="1"/>
  <c r="P37" i="1"/>
  <c r="U38" i="1"/>
  <c r="U20" i="1"/>
  <c r="U12" i="1"/>
  <c r="U40" i="1"/>
  <c r="U36" i="1"/>
  <c r="T29" i="1"/>
  <c r="U24" i="1"/>
  <c r="U16" i="1"/>
  <c r="U8" i="1"/>
  <c r="U33" i="1"/>
  <c r="T33" i="1"/>
  <c r="U32" i="1"/>
  <c r="U30" i="1"/>
  <c r="T30" i="1"/>
  <c r="U27" i="1"/>
  <c r="P25" i="1"/>
  <c r="U25" i="1"/>
  <c r="U23" i="1"/>
  <c r="U21" i="1"/>
  <c r="U19" i="1"/>
  <c r="U17" i="1"/>
  <c r="U15" i="1"/>
  <c r="P15" i="1"/>
  <c r="U13" i="1"/>
  <c r="U11" i="1"/>
  <c r="U9" i="1"/>
  <c r="U7" i="1"/>
  <c r="U41" i="1"/>
  <c r="U39" i="1"/>
  <c r="U37" i="1"/>
  <c r="U35" i="1"/>
  <c r="K5" i="1"/>
  <c r="U6" i="1"/>
  <c r="U31" i="1"/>
  <c r="U26" i="1"/>
  <c r="U22" i="1"/>
  <c r="U18" i="1"/>
  <c r="U14" i="1"/>
  <c r="U10" i="1"/>
  <c r="O5" i="1"/>
  <c r="AC37" i="1" l="1"/>
  <c r="T37" i="1"/>
  <c r="AC35" i="1"/>
  <c r="T35" i="1"/>
  <c r="AC14" i="1"/>
  <c r="T14" i="1"/>
  <c r="AC26" i="1"/>
  <c r="T26" i="1"/>
  <c r="AC6" i="1"/>
  <c r="T6" i="1"/>
  <c r="AC28" i="1"/>
  <c r="T28" i="1"/>
  <c r="T39" i="1"/>
  <c r="AC39" i="1"/>
  <c r="AC18" i="1"/>
  <c r="T18" i="1"/>
  <c r="T36" i="1"/>
  <c r="AC36" i="1"/>
  <c r="AE25" i="1"/>
  <c r="Q25" i="1"/>
  <c r="AE15" i="1"/>
  <c r="Q15" i="1"/>
  <c r="AE37" i="1"/>
  <c r="AE28" i="1"/>
  <c r="P5" i="1"/>
  <c r="Q5" i="1" l="1"/>
  <c r="T15" i="1"/>
  <c r="AC15" i="1"/>
  <c r="AC5" i="1" s="1"/>
  <c r="T25" i="1"/>
  <c r="AC25" i="1"/>
</calcChain>
</file>

<file path=xl/sharedStrings.xml><?xml version="1.0" encoding="utf-8"?>
<sst xmlns="http://schemas.openxmlformats.org/spreadsheetml/2006/main" count="140" uniqueCount="81">
  <si>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</si>
  <si>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</si>
  <si>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</si>
  <si>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</si>
  <si>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</si>
  <si>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</si>
  <si>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</si>
  <si>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</si>
  <si>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</si>
  <si>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</si>
  <si>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</si>
  <si>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</si>
  <si>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</si>
  <si>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</si>
  <si>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</si>
  <si>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</si>
  <si>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</si>
  <si>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</si>
  <si>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</si>
  <si>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</si>
  <si>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</si>
  <si>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</si>
  <si>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</si>
  <si>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26,05,</t>
  </si>
  <si>
    <t>27,05,</t>
  </si>
  <si>
    <t>20,05,</t>
  </si>
  <si>
    <t>13,05,</t>
  </si>
  <si>
    <t>06,05,</t>
  </si>
  <si>
    <t>29,04,</t>
  </si>
  <si>
    <t>22,04,</t>
  </si>
  <si>
    <t>15,04,</t>
  </si>
  <si>
    <t>9988421 Творожный Сыр 60 % С маринованными огурчиками и укропом  Останкино</t>
  </si>
  <si>
    <t>шт</t>
  </si>
  <si>
    <t>необходимо увеличить продажи</t>
  </si>
  <si>
    <t>9988438 Плавленый Сыр 45% "С ветчиной" СТМ"ПапаМожет" 180гр  Останкино</t>
  </si>
  <si>
    <t>новинка</t>
  </si>
  <si>
    <t>9988445 Плавленый Сыр 45%"С грибами" СТМ"ПапаМожет" 180 гр  Останкино</t>
  </si>
  <si>
    <t>Масло "Папа может" 72,5% 180 гр. Фольга   УВА  ОСТАНКИНО</t>
  </si>
  <si>
    <t>Масло сливочное ж.82,5% 180г фольга ТМ Папа Может (вл 12)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</si>
  <si>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</si>
  <si>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</si>
  <si>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(срок созревания 3 месяцев) м.д.ж. в с.в. 40% брус ОСТАНКИНО</t>
  </si>
  <si>
    <t>кг</t>
  </si>
  <si>
    <t>Сыр "Пармезан" 40% кусок 180 гр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</si>
  <si>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</si>
  <si>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</si>
  <si>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</si>
  <si>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</si>
  <si>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</si>
  <si>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</si>
  <si>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</si>
  <si>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дубль</t>
  </si>
  <si>
    <t>Сыр Папа Может Гауда  45% вес     Останкино</t>
  </si>
  <si>
    <t>Сыр Папа Может Министерский 45% 200г  Останкино</t>
  </si>
  <si>
    <t>Сыр Папа Может Папин Завтрак 50% 200г  Останкино</t>
  </si>
  <si>
    <t>Сыр Папа Может Сливочный со вкусом.топл.молока 50% вес (=3,5кг)  Останкино</t>
  </si>
  <si>
    <t>Сыр Папа Может Тильзитер   45% вес      Останкино</t>
  </si>
  <si>
    <t>ротация</t>
  </si>
  <si>
    <t>Сыр Папа Может Эдам 45% вес (=3,5кг)  Останкино</t>
  </si>
  <si>
    <t>Сыр Плавленый Сливочный Папа Может 55% 190гр  Останкино</t>
  </si>
  <si>
    <t>ротация завода на (Плавленый сыр "Сливочный" 45% 180 гр ТМ "ПАПА МОЖЕТ", 9988681, 270дн.)</t>
  </si>
  <si>
    <t>Сыр Скаморца свежий 100 гр.  ОСТАНКИНО</t>
  </si>
  <si>
    <t>Сыр Творожный с зеленью 60% Папа может 140 гр.  Останкино</t>
  </si>
  <si>
    <t>Сыр полутвердый "Пошехонский" с массовой долей жира в пересчете на сухое вещество 45%.1/5  Останкино</t>
  </si>
  <si>
    <t>новинки / мин заказ 650кг / 19,05,24 нет с нормальными ОСГ</t>
  </si>
  <si>
    <t>Сыр полутвердый "Российский" с массовой долей жира 50%  Останкино</t>
  </si>
  <si>
    <t>Сыр полутвердый "Сливочный", с массо долей жира в пересчете на сухое веще 50%, брус  Останкино</t>
  </si>
  <si>
    <t>завод вывел</t>
  </si>
  <si>
    <t>новинка / завод вывел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</si>
  <si>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</si>
  <si>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</si>
  <si>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</si>
  <si>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</si>
  <si>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</si>
  <si>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</si>
  <si>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</si>
  <si>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</si>
  <si>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</si>
  <si>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</si>
  <si>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заказ</t>
  </si>
  <si>
    <t>03,06,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</si>
</sst>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2" fillId="5" borderId="1" xfId="1" applyNumberFormat="1" applyFont="1" applyFill="1"/>
    <xf numFmtId="164" fontId="1" fillId="0" borderId="4" xfId="1" applyNumberFormat="1" applyBorder="1"/>
    <xf numFmtId="164" fontId="1" fillId="0" borderId="5" xfId="1" applyNumberFormat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0" borderId="3" xfId="1" applyNumberFormat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6" sqref="S6"/>
    </sheetView>
  </sheetViews>
  <sheetFormatPr defaultRowHeight="15" x14ac:dyDescent="0.25"/>
  <cols>
    <col min="1" max="1" width="60" customWidth="1"/>
    <col min="2" max="2" width="3.28515625" customWidth="1"/>
    <col min="3" max="6" width="5.5703125" customWidth="1"/>
    <col min="7" max="7" width="4.85546875" style="8" customWidth="1"/>
    <col min="8" max="8" width="4.85546875" customWidth="1"/>
    <col min="9" max="9" width="9.42578125" customWidth="1"/>
    <col min="10" max="11" width="6.140625" customWidth="1"/>
    <col min="12" max="13" width="1" customWidth="1"/>
    <col min="14" max="18" width="6.140625" customWidth="1"/>
    <col min="19" max="19" width="21.140625" customWidth="1"/>
    <col min="20" max="21" width="4.5703125" customWidth="1"/>
    <col min="22" max="27" width="5.85546875" customWidth="1"/>
    <col min="28" max="28" width="45.28515625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79</v>
      </c>
      <c r="R3" s="11" t="s">
        <v>16</v>
      </c>
      <c r="S3" s="11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80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2160.7909999999997</v>
      </c>
      <c r="F5" s="4">
        <f>SUM(F6:F498)</f>
        <v>5813.3209999999999</v>
      </c>
      <c r="G5" s="6"/>
      <c r="H5" s="1"/>
      <c r="I5" s="1"/>
      <c r="J5" s="4">
        <f t="shared" ref="J5:R5" si="0">SUM(J6:J498)</f>
        <v>2146.5</v>
      </c>
      <c r="K5" s="4">
        <f t="shared" si="0"/>
        <v>14.290999999999983</v>
      </c>
      <c r="L5" s="4">
        <f t="shared" si="0"/>
        <v>0</v>
      </c>
      <c r="M5" s="4">
        <f t="shared" si="0"/>
        <v>0</v>
      </c>
      <c r="N5" s="4">
        <f t="shared" si="0"/>
        <v>3050</v>
      </c>
      <c r="O5" s="4">
        <f t="shared" si="0"/>
        <v>432.15820000000002</v>
      </c>
      <c r="P5" s="4">
        <f t="shared" si="0"/>
        <v>1020.566</v>
      </c>
      <c r="Q5" s="4">
        <f t="shared" si="0"/>
        <v>1472.2729999999999</v>
      </c>
      <c r="R5" s="4">
        <f t="shared" si="0"/>
        <v>2100</v>
      </c>
      <c r="S5" s="1"/>
      <c r="T5" s="1"/>
      <c r="U5" s="1"/>
      <c r="V5" s="4">
        <f t="shared" ref="V5:AA5" si="1">SUM(V6:V498)</f>
        <v>471.36500000000001</v>
      </c>
      <c r="W5" s="4">
        <f t="shared" si="1"/>
        <v>321.18879999999996</v>
      </c>
      <c r="X5" s="4">
        <f t="shared" si="1"/>
        <v>468.67060000000004</v>
      </c>
      <c r="Y5" s="4">
        <f t="shared" si="1"/>
        <v>330.30579999999998</v>
      </c>
      <c r="Z5" s="4">
        <f t="shared" si="1"/>
        <v>203.8544</v>
      </c>
      <c r="AA5" s="4">
        <f t="shared" si="1"/>
        <v>235.92099999999999</v>
      </c>
      <c r="AB5" s="1"/>
      <c r="AC5" s="4">
        <f>SUM(AC6:AC498)</f>
        <v>678.27300000000002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61</v>
      </c>
      <c r="D6" s="1">
        <v>16</v>
      </c>
      <c r="E6" s="1">
        <v>19</v>
      </c>
      <c r="F6" s="1">
        <v>58</v>
      </c>
      <c r="G6" s="6">
        <v>0.14000000000000001</v>
      </c>
      <c r="H6" s="1">
        <v>180</v>
      </c>
      <c r="I6" s="1">
        <v>9988421</v>
      </c>
      <c r="J6" s="1">
        <v>23</v>
      </c>
      <c r="K6" s="1">
        <f t="shared" ref="K6:K41" si="2">E6-J6</f>
        <v>-4</v>
      </c>
      <c r="L6" s="1"/>
      <c r="M6" s="1"/>
      <c r="N6" s="1"/>
      <c r="O6" s="1">
        <f t="shared" ref="O6:O28" si="3">E6/5</f>
        <v>3.8</v>
      </c>
      <c r="P6" s="5">
        <f>20*O6-N6-F6</f>
        <v>18</v>
      </c>
      <c r="Q6" s="5">
        <f>P6</f>
        <v>18</v>
      </c>
      <c r="R6" s="5"/>
      <c r="S6" s="1"/>
      <c r="T6" s="1">
        <f>(F6+N6+Q6)/O6</f>
        <v>20</v>
      </c>
      <c r="U6" s="1">
        <f>(F6+N6)/O6</f>
        <v>15.263157894736842</v>
      </c>
      <c r="V6" s="1">
        <v>0.2</v>
      </c>
      <c r="W6" s="1">
        <v>3.6</v>
      </c>
      <c r="X6" s="1">
        <v>0</v>
      </c>
      <c r="Y6" s="1">
        <v>0</v>
      </c>
      <c r="Z6" s="1">
        <v>0</v>
      </c>
      <c r="AA6" s="1">
        <v>4.2</v>
      </c>
      <c r="AB6" s="1"/>
      <c r="AC6" s="1">
        <f>Q6*G6</f>
        <v>2.5200000000000005</v>
      </c>
      <c r="AD6" s="1"/>
      <c r="AE6" s="1">
        <f>E6*3-F6-N6-P6</f>
        <v>-19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34</v>
      </c>
      <c r="B7" s="1" t="s">
        <v>32</v>
      </c>
      <c r="C7" s="1">
        <v>39</v>
      </c>
      <c r="D7" s="1">
        <v>9</v>
      </c>
      <c r="E7" s="1">
        <v>12</v>
      </c>
      <c r="F7" s="1">
        <v>27</v>
      </c>
      <c r="G7" s="6">
        <v>0.18</v>
      </c>
      <c r="H7" s="1">
        <v>270</v>
      </c>
      <c r="I7" s="1">
        <v>9988438</v>
      </c>
      <c r="J7" s="1">
        <v>13</v>
      </c>
      <c r="K7" s="1">
        <f t="shared" si="2"/>
        <v>-1</v>
      </c>
      <c r="L7" s="1"/>
      <c r="M7" s="1"/>
      <c r="N7" s="1">
        <v>60</v>
      </c>
      <c r="O7" s="1">
        <f t="shared" si="3"/>
        <v>2.4</v>
      </c>
      <c r="P7" s="5"/>
      <c r="Q7" s="5">
        <f t="shared" ref="Q7:Q28" si="4">P7</f>
        <v>0</v>
      </c>
      <c r="R7" s="5"/>
      <c r="S7" s="1"/>
      <c r="T7" s="1">
        <f t="shared" ref="T7:T28" si="5">(F7+N7+Q7)/O7</f>
        <v>36.25</v>
      </c>
      <c r="U7" s="1">
        <f t="shared" ref="U7:U41" si="6">(F7+N7)/O7</f>
        <v>36.25</v>
      </c>
      <c r="V7" s="1">
        <v>4.2</v>
      </c>
      <c r="W7" s="1">
        <v>0.8</v>
      </c>
      <c r="X7" s="1">
        <v>3.2</v>
      </c>
      <c r="Y7" s="1">
        <v>0</v>
      </c>
      <c r="Z7" s="1">
        <v>0</v>
      </c>
      <c r="AA7" s="1">
        <v>0</v>
      </c>
      <c r="AB7" s="1" t="s">
        <v>35</v>
      </c>
      <c r="AC7" s="1">
        <f t="shared" ref="AC7:AC28" si="7">Q7*G7</f>
        <v>0</v>
      </c>
      <c r="AD7" s="1"/>
      <c r="AE7" s="1">
        <f t="shared" ref="AE7:AE44" si="8">E7*3-F7-N7-P7</f>
        <v>-51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36</v>
      </c>
      <c r="B8" s="1" t="s">
        <v>32</v>
      </c>
      <c r="C8" s="1"/>
      <c r="D8" s="1">
        <v>48</v>
      </c>
      <c r="E8" s="1">
        <v>8</v>
      </c>
      <c r="F8" s="1">
        <v>40</v>
      </c>
      <c r="G8" s="6">
        <v>0.18</v>
      </c>
      <c r="H8" s="1">
        <v>270</v>
      </c>
      <c r="I8" s="1">
        <v>9988445</v>
      </c>
      <c r="J8" s="1">
        <v>7</v>
      </c>
      <c r="K8" s="1">
        <f t="shared" si="2"/>
        <v>1</v>
      </c>
      <c r="L8" s="1"/>
      <c r="M8" s="1"/>
      <c r="N8" s="1"/>
      <c r="O8" s="1">
        <f t="shared" si="3"/>
        <v>1.6</v>
      </c>
      <c r="P8" s="5"/>
      <c r="Q8" s="5">
        <f t="shared" si="4"/>
        <v>0</v>
      </c>
      <c r="R8" s="5"/>
      <c r="S8" s="1"/>
      <c r="T8" s="1">
        <f t="shared" si="5"/>
        <v>25</v>
      </c>
      <c r="U8" s="1">
        <f t="shared" si="6"/>
        <v>25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/>
      <c r="AC8" s="1">
        <f t="shared" si="7"/>
        <v>0</v>
      </c>
      <c r="AD8" s="1"/>
      <c r="AE8" s="1">
        <f t="shared" si="8"/>
        <v>-16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39</v>
      </c>
      <c r="B9" s="1" t="s">
        <v>32</v>
      </c>
      <c r="C9" s="1">
        <v>9</v>
      </c>
      <c r="D9" s="1"/>
      <c r="E9" s="1">
        <v>9</v>
      </c>
      <c r="F9" s="1"/>
      <c r="G9" s="6">
        <v>0.4</v>
      </c>
      <c r="H9" s="1">
        <v>270</v>
      </c>
      <c r="I9" s="1">
        <v>9988452</v>
      </c>
      <c r="J9" s="1">
        <v>7</v>
      </c>
      <c r="K9" s="1">
        <f t="shared" si="2"/>
        <v>2</v>
      </c>
      <c r="L9" s="1"/>
      <c r="M9" s="1"/>
      <c r="N9" s="1">
        <v>85</v>
      </c>
      <c r="O9" s="1">
        <f t="shared" si="3"/>
        <v>1.8</v>
      </c>
      <c r="P9" s="5"/>
      <c r="Q9" s="5">
        <v>200</v>
      </c>
      <c r="R9" s="5">
        <v>200</v>
      </c>
      <c r="S9" s="1"/>
      <c r="T9" s="1">
        <f t="shared" si="5"/>
        <v>158.33333333333334</v>
      </c>
      <c r="U9" s="1">
        <f t="shared" si="6"/>
        <v>47.222222222222221</v>
      </c>
      <c r="V9" s="1">
        <v>4.8</v>
      </c>
      <c r="W9" s="1">
        <v>1.4</v>
      </c>
      <c r="X9" s="1">
        <v>0</v>
      </c>
      <c r="Y9" s="1">
        <v>0</v>
      </c>
      <c r="Z9" s="1">
        <v>0</v>
      </c>
      <c r="AA9" s="1">
        <v>0</v>
      </c>
      <c r="AB9" s="1" t="s">
        <v>35</v>
      </c>
      <c r="AC9" s="1">
        <f t="shared" si="7"/>
        <v>80</v>
      </c>
      <c r="AD9" s="1"/>
      <c r="AE9" s="1">
        <f t="shared" si="8"/>
        <v>-58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40</v>
      </c>
      <c r="B10" s="1" t="s">
        <v>32</v>
      </c>
      <c r="C10" s="1"/>
      <c r="D10" s="1">
        <v>56</v>
      </c>
      <c r="E10" s="1">
        <v>10</v>
      </c>
      <c r="F10" s="1">
        <v>46</v>
      </c>
      <c r="G10" s="6">
        <v>0.4</v>
      </c>
      <c r="H10" s="1">
        <v>270</v>
      </c>
      <c r="I10" s="1">
        <v>9988476</v>
      </c>
      <c r="J10" s="1">
        <v>10</v>
      </c>
      <c r="K10" s="1">
        <f t="shared" si="2"/>
        <v>0</v>
      </c>
      <c r="L10" s="1"/>
      <c r="M10" s="1"/>
      <c r="N10" s="1"/>
      <c r="O10" s="1">
        <f t="shared" si="3"/>
        <v>2</v>
      </c>
      <c r="P10" s="5"/>
      <c r="Q10" s="5">
        <v>200</v>
      </c>
      <c r="R10" s="5">
        <v>200</v>
      </c>
      <c r="S10" s="1"/>
      <c r="T10" s="1">
        <f t="shared" si="5"/>
        <v>123</v>
      </c>
      <c r="U10" s="1">
        <f t="shared" si="6"/>
        <v>23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 t="s">
        <v>35</v>
      </c>
      <c r="AC10" s="1">
        <f t="shared" si="7"/>
        <v>80</v>
      </c>
      <c r="AD10" s="1"/>
      <c r="AE10" s="1">
        <f t="shared" si="8"/>
        <v>-16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41</v>
      </c>
      <c r="B11" s="1" t="s">
        <v>42</v>
      </c>
      <c r="C11" s="1">
        <v>138.97999999999999</v>
      </c>
      <c r="D11" s="1">
        <v>7.23</v>
      </c>
      <c r="E11" s="1"/>
      <c r="F11" s="1">
        <v>146.21</v>
      </c>
      <c r="G11" s="6">
        <v>1</v>
      </c>
      <c r="H11" s="1">
        <v>150</v>
      </c>
      <c r="I11" s="1">
        <v>5037308</v>
      </c>
      <c r="J11" s="1"/>
      <c r="K11" s="1">
        <f t="shared" si="2"/>
        <v>0</v>
      </c>
      <c r="L11" s="1"/>
      <c r="M11" s="1"/>
      <c r="N11" s="1"/>
      <c r="O11" s="1">
        <f t="shared" si="3"/>
        <v>0</v>
      </c>
      <c r="P11" s="5"/>
      <c r="Q11" s="5">
        <f t="shared" si="4"/>
        <v>0</v>
      </c>
      <c r="R11" s="5"/>
      <c r="S11" s="1"/>
      <c r="T11" s="1" t="e">
        <f t="shared" si="5"/>
        <v>#DIV/0!</v>
      </c>
      <c r="U11" s="1" t="e">
        <f t="shared" si="6"/>
        <v>#DIV/0!</v>
      </c>
      <c r="V11" s="1">
        <v>0.95799999999999996</v>
      </c>
      <c r="W11" s="1">
        <v>2.3944000000000001</v>
      </c>
      <c r="X11" s="1">
        <v>8.7200000000000006</v>
      </c>
      <c r="Y11" s="1">
        <v>0</v>
      </c>
      <c r="Z11" s="1">
        <v>0</v>
      </c>
      <c r="AA11" s="1">
        <v>0</v>
      </c>
      <c r="AB11" s="1" t="s">
        <v>35</v>
      </c>
      <c r="AC11" s="1">
        <f t="shared" si="7"/>
        <v>0</v>
      </c>
      <c r="AD11" s="1"/>
      <c r="AE11" s="1">
        <f t="shared" si="8"/>
        <v>-146.21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43</v>
      </c>
      <c r="B12" s="1" t="s">
        <v>32</v>
      </c>
      <c r="C12" s="1">
        <v>95</v>
      </c>
      <c r="D12" s="1"/>
      <c r="E12" s="1">
        <v>13</v>
      </c>
      <c r="F12" s="1">
        <v>78</v>
      </c>
      <c r="G12" s="6">
        <v>0.18</v>
      </c>
      <c r="H12" s="1">
        <v>150</v>
      </c>
      <c r="I12" s="1">
        <v>5034819</v>
      </c>
      <c r="J12" s="1">
        <v>13</v>
      </c>
      <c r="K12" s="1">
        <f t="shared" si="2"/>
        <v>0</v>
      </c>
      <c r="L12" s="1"/>
      <c r="M12" s="1"/>
      <c r="N12" s="1"/>
      <c r="O12" s="1">
        <f t="shared" si="3"/>
        <v>2.6</v>
      </c>
      <c r="P12" s="5"/>
      <c r="Q12" s="5">
        <f t="shared" si="4"/>
        <v>0</v>
      </c>
      <c r="R12" s="5"/>
      <c r="S12" s="1"/>
      <c r="T12" s="1">
        <f t="shared" si="5"/>
        <v>30</v>
      </c>
      <c r="U12" s="1">
        <f t="shared" si="6"/>
        <v>30</v>
      </c>
      <c r="V12" s="1">
        <v>3.6</v>
      </c>
      <c r="W12" s="1">
        <v>4</v>
      </c>
      <c r="X12" s="1">
        <v>6.4</v>
      </c>
      <c r="Y12" s="1">
        <v>3.8</v>
      </c>
      <c r="Z12" s="1">
        <v>9</v>
      </c>
      <c r="AA12" s="1">
        <v>4.5999999999999996</v>
      </c>
      <c r="AB12" s="1"/>
      <c r="AC12" s="1">
        <f t="shared" si="7"/>
        <v>0</v>
      </c>
      <c r="AD12" s="1"/>
      <c r="AE12" s="1">
        <f t="shared" si="8"/>
        <v>-39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44</v>
      </c>
      <c r="B13" s="1" t="s">
        <v>32</v>
      </c>
      <c r="C13" s="1"/>
      <c r="D13" s="1"/>
      <c r="E13" s="1"/>
      <c r="F13" s="1"/>
      <c r="G13" s="6">
        <v>0.1</v>
      </c>
      <c r="H13" s="1">
        <v>90</v>
      </c>
      <c r="I13" s="1">
        <v>8444163</v>
      </c>
      <c r="J13" s="1"/>
      <c r="K13" s="1">
        <f t="shared" si="2"/>
        <v>0</v>
      </c>
      <c r="L13" s="1"/>
      <c r="M13" s="1"/>
      <c r="N13" s="1">
        <v>200</v>
      </c>
      <c r="O13" s="1">
        <f t="shared" si="3"/>
        <v>0</v>
      </c>
      <c r="P13" s="5"/>
      <c r="Q13" s="5">
        <f t="shared" si="4"/>
        <v>0</v>
      </c>
      <c r="R13" s="5"/>
      <c r="S13" s="1"/>
      <c r="T13" s="1" t="e">
        <f t="shared" si="5"/>
        <v>#DIV/0!</v>
      </c>
      <c r="U13" s="1" t="e">
        <f t="shared" si="6"/>
        <v>#DIV/0!</v>
      </c>
      <c r="V13" s="1">
        <v>11.2</v>
      </c>
      <c r="W13" s="1">
        <v>2.6</v>
      </c>
      <c r="X13" s="1">
        <v>0</v>
      </c>
      <c r="Y13" s="1">
        <v>0</v>
      </c>
      <c r="Z13" s="1">
        <v>0</v>
      </c>
      <c r="AA13" s="1">
        <v>0</v>
      </c>
      <c r="AB13" s="1" t="s">
        <v>35</v>
      </c>
      <c r="AC13" s="1">
        <f t="shared" si="7"/>
        <v>0</v>
      </c>
      <c r="AD13" s="1"/>
      <c r="AE13" s="1">
        <f t="shared" si="8"/>
        <v>-200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45</v>
      </c>
      <c r="B14" s="1" t="s">
        <v>32</v>
      </c>
      <c r="C14" s="1">
        <v>199</v>
      </c>
      <c r="D14" s="1"/>
      <c r="E14" s="1">
        <v>67</v>
      </c>
      <c r="F14" s="1">
        <v>123</v>
      </c>
      <c r="G14" s="6">
        <v>0.18</v>
      </c>
      <c r="H14" s="1">
        <v>150</v>
      </c>
      <c r="I14" s="1">
        <v>5038411</v>
      </c>
      <c r="J14" s="1">
        <v>65</v>
      </c>
      <c r="K14" s="1">
        <f t="shared" si="2"/>
        <v>2</v>
      </c>
      <c r="L14" s="1"/>
      <c r="M14" s="1"/>
      <c r="N14" s="1">
        <v>30</v>
      </c>
      <c r="O14" s="1">
        <f t="shared" si="3"/>
        <v>13.4</v>
      </c>
      <c r="P14" s="5">
        <f t="shared" ref="P14:P26" si="9">20*O14-N14-F14</f>
        <v>115</v>
      </c>
      <c r="Q14" s="5">
        <f t="shared" si="4"/>
        <v>115</v>
      </c>
      <c r="R14" s="5"/>
      <c r="S14" s="1"/>
      <c r="T14" s="1">
        <f t="shared" si="5"/>
        <v>20</v>
      </c>
      <c r="U14" s="1">
        <f t="shared" si="6"/>
        <v>11.417910447761194</v>
      </c>
      <c r="V14" s="1">
        <v>11</v>
      </c>
      <c r="W14" s="1">
        <v>10.199999999999999</v>
      </c>
      <c r="X14" s="1">
        <v>15.4</v>
      </c>
      <c r="Y14" s="1">
        <v>15.2</v>
      </c>
      <c r="Z14" s="1">
        <v>14.2</v>
      </c>
      <c r="AA14" s="1">
        <v>7.8</v>
      </c>
      <c r="AB14" s="1"/>
      <c r="AC14" s="1">
        <f t="shared" si="7"/>
        <v>20.7</v>
      </c>
      <c r="AD14" s="1"/>
      <c r="AE14" s="1">
        <f t="shared" si="8"/>
        <v>-67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46</v>
      </c>
      <c r="B15" s="1" t="s">
        <v>32</v>
      </c>
      <c r="C15" s="1">
        <v>232</v>
      </c>
      <c r="D15" s="1"/>
      <c r="E15" s="1">
        <v>58</v>
      </c>
      <c r="F15" s="1">
        <v>70</v>
      </c>
      <c r="G15" s="6">
        <v>0.18</v>
      </c>
      <c r="H15" s="1">
        <v>150</v>
      </c>
      <c r="I15" s="1">
        <v>5038459</v>
      </c>
      <c r="J15" s="1">
        <v>58</v>
      </c>
      <c r="K15" s="1">
        <f t="shared" si="2"/>
        <v>0</v>
      </c>
      <c r="L15" s="1"/>
      <c r="M15" s="1"/>
      <c r="N15" s="1">
        <v>110</v>
      </c>
      <c r="O15" s="1">
        <f t="shared" si="3"/>
        <v>11.6</v>
      </c>
      <c r="P15" s="5">
        <f t="shared" si="9"/>
        <v>52</v>
      </c>
      <c r="Q15" s="5">
        <f t="shared" si="4"/>
        <v>52</v>
      </c>
      <c r="R15" s="5"/>
      <c r="S15" s="1"/>
      <c r="T15" s="1">
        <f t="shared" si="5"/>
        <v>20</v>
      </c>
      <c r="U15" s="1">
        <f t="shared" si="6"/>
        <v>15.517241379310345</v>
      </c>
      <c r="V15" s="1">
        <v>10.8</v>
      </c>
      <c r="W15" s="1">
        <v>9.6</v>
      </c>
      <c r="X15" s="1">
        <v>17</v>
      </c>
      <c r="Y15" s="1">
        <v>14.8</v>
      </c>
      <c r="Z15" s="1">
        <v>18.600000000000001</v>
      </c>
      <c r="AA15" s="1">
        <v>9.8000000000000007</v>
      </c>
      <c r="AB15" s="1"/>
      <c r="AC15" s="1">
        <f t="shared" si="7"/>
        <v>9.36</v>
      </c>
      <c r="AD15" s="1"/>
      <c r="AE15" s="1">
        <f t="shared" si="8"/>
        <v>-58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47</v>
      </c>
      <c r="B16" s="1" t="s">
        <v>32</v>
      </c>
      <c r="C16" s="1">
        <v>635</v>
      </c>
      <c r="D16" s="1">
        <v>87</v>
      </c>
      <c r="E16" s="1">
        <v>77</v>
      </c>
      <c r="F16" s="1">
        <v>640</v>
      </c>
      <c r="G16" s="6">
        <v>0.18</v>
      </c>
      <c r="H16" s="1">
        <v>150</v>
      </c>
      <c r="I16" s="1">
        <v>5038435</v>
      </c>
      <c r="J16" s="1">
        <v>78</v>
      </c>
      <c r="K16" s="1">
        <f t="shared" si="2"/>
        <v>-1</v>
      </c>
      <c r="L16" s="1"/>
      <c r="M16" s="1"/>
      <c r="N16" s="1"/>
      <c r="O16" s="1">
        <f t="shared" si="3"/>
        <v>15.4</v>
      </c>
      <c r="P16" s="5"/>
      <c r="Q16" s="5">
        <f t="shared" si="4"/>
        <v>0</v>
      </c>
      <c r="R16" s="5"/>
      <c r="S16" s="1"/>
      <c r="T16" s="1">
        <f t="shared" si="5"/>
        <v>41.558441558441558</v>
      </c>
      <c r="U16" s="1">
        <f t="shared" si="6"/>
        <v>41.558441558441558</v>
      </c>
      <c r="V16" s="1">
        <v>12</v>
      </c>
      <c r="W16" s="1">
        <v>10.199999999999999</v>
      </c>
      <c r="X16" s="1">
        <v>20.2</v>
      </c>
      <c r="Y16" s="1">
        <v>16.600000000000001</v>
      </c>
      <c r="Z16" s="1">
        <v>26</v>
      </c>
      <c r="AA16" s="1">
        <v>10.633599999999999</v>
      </c>
      <c r="AB16" s="20" t="s">
        <v>33</v>
      </c>
      <c r="AC16" s="1">
        <f t="shared" si="7"/>
        <v>0</v>
      </c>
      <c r="AD16" s="1"/>
      <c r="AE16" s="1">
        <f t="shared" si="8"/>
        <v>-409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48</v>
      </c>
      <c r="B17" s="1" t="s">
        <v>32</v>
      </c>
      <c r="C17" s="1">
        <v>90</v>
      </c>
      <c r="D17" s="1"/>
      <c r="E17" s="1">
        <v>15</v>
      </c>
      <c r="F17" s="1">
        <v>72</v>
      </c>
      <c r="G17" s="6">
        <v>0.2</v>
      </c>
      <c r="H17" s="1">
        <v>120</v>
      </c>
      <c r="I17" s="1">
        <v>5038398</v>
      </c>
      <c r="J17" s="1">
        <v>15</v>
      </c>
      <c r="K17" s="1">
        <f t="shared" si="2"/>
        <v>0</v>
      </c>
      <c r="L17" s="1"/>
      <c r="M17" s="1"/>
      <c r="N17" s="1"/>
      <c r="O17" s="1">
        <f t="shared" si="3"/>
        <v>3</v>
      </c>
      <c r="P17" s="5"/>
      <c r="Q17" s="5">
        <f t="shared" si="4"/>
        <v>0</v>
      </c>
      <c r="R17" s="5"/>
      <c r="S17" s="1"/>
      <c r="T17" s="1">
        <f t="shared" si="5"/>
        <v>24</v>
      </c>
      <c r="U17" s="1">
        <f t="shared" si="6"/>
        <v>24</v>
      </c>
      <c r="V17" s="1">
        <v>4.4000000000000004</v>
      </c>
      <c r="W17" s="1">
        <v>1.6</v>
      </c>
      <c r="X17" s="1">
        <v>0</v>
      </c>
      <c r="Y17" s="1">
        <v>0</v>
      </c>
      <c r="Z17" s="1">
        <v>0</v>
      </c>
      <c r="AA17" s="1">
        <v>0</v>
      </c>
      <c r="AB17" s="1" t="s">
        <v>35</v>
      </c>
      <c r="AC17" s="1">
        <f t="shared" si="7"/>
        <v>0</v>
      </c>
      <c r="AD17" s="1"/>
      <c r="AE17" s="1">
        <f t="shared" si="8"/>
        <v>-27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49</v>
      </c>
      <c r="B18" s="1" t="s">
        <v>42</v>
      </c>
      <c r="C18" s="1">
        <v>128.71</v>
      </c>
      <c r="D18" s="1">
        <v>0.52</v>
      </c>
      <c r="E18" s="1">
        <v>33.08</v>
      </c>
      <c r="F18" s="1">
        <v>96.15</v>
      </c>
      <c r="G18" s="6">
        <v>1</v>
      </c>
      <c r="H18" s="1">
        <v>150</v>
      </c>
      <c r="I18" s="1">
        <v>5038596</v>
      </c>
      <c r="J18" s="1">
        <v>33.5</v>
      </c>
      <c r="K18" s="1">
        <f t="shared" si="2"/>
        <v>-0.42000000000000171</v>
      </c>
      <c r="L18" s="1"/>
      <c r="M18" s="1"/>
      <c r="N18" s="1"/>
      <c r="O18" s="1">
        <f t="shared" si="3"/>
        <v>6.6159999999999997</v>
      </c>
      <c r="P18" s="5">
        <f t="shared" si="9"/>
        <v>36.169999999999987</v>
      </c>
      <c r="Q18" s="5">
        <v>50</v>
      </c>
      <c r="R18" s="5"/>
      <c r="S18" s="1"/>
      <c r="T18" s="1">
        <f t="shared" si="5"/>
        <v>22.090386940749699</v>
      </c>
      <c r="U18" s="1">
        <f t="shared" si="6"/>
        <v>14.532950423216446</v>
      </c>
      <c r="V18" s="1">
        <v>5.98</v>
      </c>
      <c r="W18" s="1">
        <v>6.02</v>
      </c>
      <c r="X18" s="1">
        <v>6.3759999999999986</v>
      </c>
      <c r="Y18" s="1">
        <v>8.9379999999999988</v>
      </c>
      <c r="Z18" s="1">
        <v>3.5259999999999998</v>
      </c>
      <c r="AA18" s="1">
        <v>3.1259999999999999</v>
      </c>
      <c r="AB18" s="1"/>
      <c r="AC18" s="1">
        <f t="shared" si="7"/>
        <v>50</v>
      </c>
      <c r="AD18" s="1"/>
      <c r="AE18" s="1">
        <f t="shared" si="8"/>
        <v>-33.08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52</v>
      </c>
      <c r="B19" s="1" t="s">
        <v>42</v>
      </c>
      <c r="C19" s="1">
        <v>345.53500000000003</v>
      </c>
      <c r="D19" s="1">
        <v>0.11899999999999999</v>
      </c>
      <c r="E19" s="1">
        <v>25.914999999999999</v>
      </c>
      <c r="F19" s="1">
        <v>315.28500000000003</v>
      </c>
      <c r="G19" s="6">
        <v>1</v>
      </c>
      <c r="H19" s="1">
        <v>150</v>
      </c>
      <c r="I19" s="1">
        <v>5038572</v>
      </c>
      <c r="J19" s="1">
        <v>27.5</v>
      </c>
      <c r="K19" s="1">
        <f t="shared" si="2"/>
        <v>-1.5850000000000009</v>
      </c>
      <c r="L19" s="1"/>
      <c r="M19" s="1"/>
      <c r="N19" s="1"/>
      <c r="O19" s="1">
        <f t="shared" si="3"/>
        <v>5.1829999999999998</v>
      </c>
      <c r="P19" s="5"/>
      <c r="Q19" s="5">
        <f t="shared" si="4"/>
        <v>0</v>
      </c>
      <c r="R19" s="5"/>
      <c r="S19" s="1"/>
      <c r="T19" s="1">
        <f t="shared" si="5"/>
        <v>60.830600038587697</v>
      </c>
      <c r="U19" s="1">
        <f t="shared" si="6"/>
        <v>60.830600038587697</v>
      </c>
      <c r="V19" s="1">
        <v>8.0069999999999997</v>
      </c>
      <c r="W19" s="1">
        <v>2.383</v>
      </c>
      <c r="X19" s="1">
        <v>6.9855999999999998</v>
      </c>
      <c r="Y19" s="1">
        <v>5.5020000000000007</v>
      </c>
      <c r="Z19" s="1">
        <v>5.7859999999999996</v>
      </c>
      <c r="AA19" s="1">
        <v>1.252</v>
      </c>
      <c r="AB19" s="20" t="s">
        <v>33</v>
      </c>
      <c r="AC19" s="1">
        <f t="shared" si="7"/>
        <v>0</v>
      </c>
      <c r="AD19" s="1"/>
      <c r="AE19" s="1">
        <f t="shared" si="8"/>
        <v>-237.54000000000002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53</v>
      </c>
      <c r="B20" s="1" t="s">
        <v>32</v>
      </c>
      <c r="C20" s="1">
        <v>88</v>
      </c>
      <c r="D20" s="1">
        <v>2</v>
      </c>
      <c r="E20" s="1">
        <v>14</v>
      </c>
      <c r="F20" s="1">
        <v>69</v>
      </c>
      <c r="G20" s="6">
        <v>0.2</v>
      </c>
      <c r="H20" s="1">
        <v>120</v>
      </c>
      <c r="I20" s="1">
        <v>99876550</v>
      </c>
      <c r="J20" s="1">
        <v>13</v>
      </c>
      <c r="K20" s="1">
        <f t="shared" si="2"/>
        <v>1</v>
      </c>
      <c r="L20" s="1"/>
      <c r="M20" s="1"/>
      <c r="N20" s="1">
        <v>25</v>
      </c>
      <c r="O20" s="1">
        <f t="shared" si="3"/>
        <v>2.8</v>
      </c>
      <c r="P20" s="5"/>
      <c r="Q20" s="5">
        <f t="shared" si="4"/>
        <v>0</v>
      </c>
      <c r="R20" s="5"/>
      <c r="S20" s="1"/>
      <c r="T20" s="1">
        <f t="shared" si="5"/>
        <v>33.571428571428577</v>
      </c>
      <c r="U20" s="1">
        <f t="shared" si="6"/>
        <v>33.571428571428577</v>
      </c>
      <c r="V20" s="1">
        <v>5</v>
      </c>
      <c r="W20" s="1">
        <v>1.4</v>
      </c>
      <c r="X20" s="1">
        <v>0</v>
      </c>
      <c r="Y20" s="1">
        <v>0</v>
      </c>
      <c r="Z20" s="1">
        <v>0</v>
      </c>
      <c r="AA20" s="1">
        <v>0</v>
      </c>
      <c r="AB20" s="1" t="s">
        <v>35</v>
      </c>
      <c r="AC20" s="1">
        <f t="shared" si="7"/>
        <v>0</v>
      </c>
      <c r="AD20" s="1"/>
      <c r="AE20" s="1">
        <f t="shared" si="8"/>
        <v>-52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54</v>
      </c>
      <c r="B21" s="1" t="s">
        <v>32</v>
      </c>
      <c r="C21" s="1">
        <v>75</v>
      </c>
      <c r="D21" s="1">
        <v>5</v>
      </c>
      <c r="E21" s="1">
        <v>10</v>
      </c>
      <c r="F21" s="1">
        <v>70</v>
      </c>
      <c r="G21" s="6">
        <v>0.2</v>
      </c>
      <c r="H21" s="1">
        <v>120</v>
      </c>
      <c r="I21" s="1">
        <v>99876543</v>
      </c>
      <c r="J21" s="1">
        <v>10</v>
      </c>
      <c r="K21" s="1">
        <f t="shared" si="2"/>
        <v>0</v>
      </c>
      <c r="L21" s="1"/>
      <c r="M21" s="1"/>
      <c r="N21" s="1">
        <v>35</v>
      </c>
      <c r="O21" s="1">
        <f t="shared" si="3"/>
        <v>2</v>
      </c>
      <c r="P21" s="5"/>
      <c r="Q21" s="5">
        <f t="shared" si="4"/>
        <v>0</v>
      </c>
      <c r="R21" s="5"/>
      <c r="S21" s="1"/>
      <c r="T21" s="1">
        <f t="shared" si="5"/>
        <v>52.5</v>
      </c>
      <c r="U21" s="1">
        <f t="shared" si="6"/>
        <v>52.5</v>
      </c>
      <c r="V21" s="1">
        <v>5.2</v>
      </c>
      <c r="W21" s="1">
        <v>1.4</v>
      </c>
      <c r="X21" s="1">
        <v>0</v>
      </c>
      <c r="Y21" s="1">
        <v>0</v>
      </c>
      <c r="Z21" s="1">
        <v>0</v>
      </c>
      <c r="AA21" s="1">
        <v>0</v>
      </c>
      <c r="AB21" s="1" t="s">
        <v>35</v>
      </c>
      <c r="AC21" s="1">
        <f t="shared" si="7"/>
        <v>0</v>
      </c>
      <c r="AD21" s="1"/>
      <c r="AE21" s="1">
        <f t="shared" si="8"/>
        <v>-75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55</v>
      </c>
      <c r="B22" s="1" t="s">
        <v>42</v>
      </c>
      <c r="C22" s="1">
        <v>256.71600000000001</v>
      </c>
      <c r="D22" s="1">
        <v>24.484999999999999</v>
      </c>
      <c r="E22" s="1">
        <v>33.524999999999999</v>
      </c>
      <c r="F22" s="1">
        <v>244.97800000000001</v>
      </c>
      <c r="G22" s="6">
        <v>1</v>
      </c>
      <c r="H22" s="1">
        <v>120</v>
      </c>
      <c r="I22" s="1">
        <v>6159901</v>
      </c>
      <c r="J22" s="1">
        <v>34</v>
      </c>
      <c r="K22" s="1">
        <f t="shared" si="2"/>
        <v>-0.47500000000000142</v>
      </c>
      <c r="L22" s="1"/>
      <c r="M22" s="1"/>
      <c r="N22" s="1"/>
      <c r="O22" s="1">
        <f t="shared" si="3"/>
        <v>6.7050000000000001</v>
      </c>
      <c r="P22" s="5"/>
      <c r="Q22" s="5">
        <f t="shared" si="4"/>
        <v>0</v>
      </c>
      <c r="R22" s="5"/>
      <c r="S22" s="1"/>
      <c r="T22" s="1">
        <f t="shared" si="5"/>
        <v>36.536614466815813</v>
      </c>
      <c r="U22" s="1">
        <f t="shared" si="6"/>
        <v>36.536614466815813</v>
      </c>
      <c r="V22" s="1">
        <v>9.1930000000000014</v>
      </c>
      <c r="W22" s="1">
        <v>8.0434000000000001</v>
      </c>
      <c r="X22" s="1">
        <v>0</v>
      </c>
      <c r="Y22" s="1">
        <v>3.3210000000000002</v>
      </c>
      <c r="Z22" s="1">
        <v>14.885199999999999</v>
      </c>
      <c r="AA22" s="1">
        <v>9.5742000000000012</v>
      </c>
      <c r="AB22" s="1"/>
      <c r="AC22" s="1">
        <f t="shared" si="7"/>
        <v>0</v>
      </c>
      <c r="AD22" s="1"/>
      <c r="AE22" s="1">
        <f t="shared" si="8"/>
        <v>-144.40300000000002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58</v>
      </c>
      <c r="B23" s="1" t="s">
        <v>42</v>
      </c>
      <c r="C23" s="1">
        <v>266.98700000000002</v>
      </c>
      <c r="D23" s="1">
        <v>1.387</v>
      </c>
      <c r="E23" s="1">
        <v>30.001999999999999</v>
      </c>
      <c r="F23" s="1">
        <v>233.428</v>
      </c>
      <c r="G23" s="6">
        <v>1</v>
      </c>
      <c r="H23" s="1">
        <v>120</v>
      </c>
      <c r="I23" s="1">
        <v>6159949</v>
      </c>
      <c r="J23" s="1">
        <v>31.5</v>
      </c>
      <c r="K23" s="1">
        <f t="shared" si="2"/>
        <v>-1.4980000000000011</v>
      </c>
      <c r="L23" s="1"/>
      <c r="M23" s="1"/>
      <c r="N23" s="1"/>
      <c r="O23" s="1">
        <f t="shared" si="3"/>
        <v>6.0004</v>
      </c>
      <c r="P23" s="5"/>
      <c r="Q23" s="5">
        <f t="shared" si="4"/>
        <v>0</v>
      </c>
      <c r="R23" s="5"/>
      <c r="S23" s="1"/>
      <c r="T23" s="1">
        <f t="shared" si="5"/>
        <v>38.902073195120323</v>
      </c>
      <c r="U23" s="1">
        <f t="shared" si="6"/>
        <v>38.902073195120323</v>
      </c>
      <c r="V23" s="1">
        <v>4.8301999999999996</v>
      </c>
      <c r="W23" s="1">
        <v>2.0668000000000002</v>
      </c>
      <c r="X23" s="1">
        <v>0.52600000000000002</v>
      </c>
      <c r="Y23" s="1">
        <v>0</v>
      </c>
      <c r="Z23" s="1">
        <v>0</v>
      </c>
      <c r="AA23" s="1">
        <v>10.1218</v>
      </c>
      <c r="AB23" s="1"/>
      <c r="AC23" s="1">
        <f t="shared" si="7"/>
        <v>0</v>
      </c>
      <c r="AD23" s="1"/>
      <c r="AE23" s="1">
        <f t="shared" si="8"/>
        <v>-143.422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59</v>
      </c>
      <c r="B24" s="1" t="s">
        <v>32</v>
      </c>
      <c r="C24" s="1">
        <v>1</v>
      </c>
      <c r="D24" s="1">
        <v>2</v>
      </c>
      <c r="E24" s="1">
        <v>3</v>
      </c>
      <c r="F24" s="1"/>
      <c r="G24" s="6">
        <v>0.19</v>
      </c>
      <c r="H24" s="1">
        <v>120</v>
      </c>
      <c r="I24" s="1">
        <v>9988681</v>
      </c>
      <c r="J24" s="1">
        <v>7</v>
      </c>
      <c r="K24" s="1">
        <f t="shared" si="2"/>
        <v>-4</v>
      </c>
      <c r="L24" s="1"/>
      <c r="M24" s="1"/>
      <c r="N24" s="1">
        <v>160</v>
      </c>
      <c r="O24" s="1">
        <f t="shared" si="3"/>
        <v>0.6</v>
      </c>
      <c r="P24" s="5"/>
      <c r="Q24" s="5">
        <f t="shared" si="4"/>
        <v>0</v>
      </c>
      <c r="R24" s="5"/>
      <c r="S24" s="1"/>
      <c r="T24" s="1">
        <f t="shared" si="5"/>
        <v>266.66666666666669</v>
      </c>
      <c r="U24" s="1">
        <f t="shared" si="6"/>
        <v>266.66666666666669</v>
      </c>
      <c r="V24" s="1">
        <v>9.1999999999999993</v>
      </c>
      <c r="W24" s="1">
        <v>4.5999999999999996</v>
      </c>
      <c r="X24" s="1">
        <v>24.4</v>
      </c>
      <c r="Y24" s="1">
        <v>0.6</v>
      </c>
      <c r="Z24" s="1">
        <v>0</v>
      </c>
      <c r="AA24" s="1">
        <v>10.8</v>
      </c>
      <c r="AB24" s="1" t="s">
        <v>60</v>
      </c>
      <c r="AC24" s="1">
        <f t="shared" si="7"/>
        <v>0</v>
      </c>
      <c r="AD24" s="1"/>
      <c r="AE24" s="1">
        <f t="shared" si="8"/>
        <v>-151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61</v>
      </c>
      <c r="B25" s="1" t="s">
        <v>32</v>
      </c>
      <c r="C25" s="1">
        <v>56</v>
      </c>
      <c r="D25" s="1">
        <v>28</v>
      </c>
      <c r="E25" s="1">
        <v>73</v>
      </c>
      <c r="F25" s="1">
        <v>9</v>
      </c>
      <c r="G25" s="6">
        <v>0.1</v>
      </c>
      <c r="H25" s="1">
        <v>60</v>
      </c>
      <c r="I25" s="1">
        <v>8444170</v>
      </c>
      <c r="J25" s="1">
        <v>66</v>
      </c>
      <c r="K25" s="1">
        <f t="shared" si="2"/>
        <v>7</v>
      </c>
      <c r="L25" s="1"/>
      <c r="M25" s="1"/>
      <c r="N25" s="1">
        <v>110</v>
      </c>
      <c r="O25" s="1">
        <f t="shared" si="3"/>
        <v>14.6</v>
      </c>
      <c r="P25" s="5">
        <f t="shared" si="9"/>
        <v>173</v>
      </c>
      <c r="Q25" s="5">
        <f t="shared" si="4"/>
        <v>173</v>
      </c>
      <c r="R25" s="5"/>
      <c r="S25" s="1"/>
      <c r="T25" s="1">
        <f t="shared" si="5"/>
        <v>20</v>
      </c>
      <c r="U25" s="1">
        <f t="shared" si="6"/>
        <v>8.1506849315068504</v>
      </c>
      <c r="V25" s="1">
        <v>9</v>
      </c>
      <c r="W25" s="1">
        <v>4.5999999999999996</v>
      </c>
      <c r="X25" s="1">
        <v>8.1999999999999993</v>
      </c>
      <c r="Y25" s="1">
        <v>0</v>
      </c>
      <c r="Z25" s="1">
        <v>0</v>
      </c>
      <c r="AA25" s="1">
        <v>0</v>
      </c>
      <c r="AB25" s="1" t="s">
        <v>35</v>
      </c>
      <c r="AC25" s="1">
        <f t="shared" si="7"/>
        <v>17.3</v>
      </c>
      <c r="AD25" s="1"/>
      <c r="AE25" s="1">
        <f t="shared" si="8"/>
        <v>-73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62</v>
      </c>
      <c r="B26" s="1" t="s">
        <v>32</v>
      </c>
      <c r="C26" s="1">
        <v>277</v>
      </c>
      <c r="D26" s="1"/>
      <c r="E26" s="1">
        <v>57</v>
      </c>
      <c r="F26" s="1">
        <v>220</v>
      </c>
      <c r="G26" s="6">
        <v>0.14000000000000001</v>
      </c>
      <c r="H26" s="1">
        <v>180</v>
      </c>
      <c r="I26" s="1">
        <v>9988391</v>
      </c>
      <c r="J26" s="1">
        <v>57</v>
      </c>
      <c r="K26" s="1">
        <f t="shared" si="2"/>
        <v>0</v>
      </c>
      <c r="L26" s="1"/>
      <c r="M26" s="1"/>
      <c r="N26" s="1"/>
      <c r="O26" s="1">
        <f t="shared" si="3"/>
        <v>11.4</v>
      </c>
      <c r="P26" s="5">
        <f t="shared" si="9"/>
        <v>8</v>
      </c>
      <c r="Q26" s="5">
        <f t="shared" si="4"/>
        <v>8</v>
      </c>
      <c r="R26" s="5"/>
      <c r="S26" s="1"/>
      <c r="T26" s="1">
        <f t="shared" si="5"/>
        <v>20</v>
      </c>
      <c r="U26" s="1">
        <f t="shared" si="6"/>
        <v>19.298245614035086</v>
      </c>
      <c r="V26" s="1">
        <v>5.4</v>
      </c>
      <c r="W26" s="1">
        <v>0</v>
      </c>
      <c r="X26" s="1">
        <v>16</v>
      </c>
      <c r="Y26" s="1">
        <v>0</v>
      </c>
      <c r="Z26" s="1">
        <v>0</v>
      </c>
      <c r="AA26" s="1">
        <v>4.8</v>
      </c>
      <c r="AB26" s="1"/>
      <c r="AC26" s="1">
        <f t="shared" si="7"/>
        <v>1.1200000000000001</v>
      </c>
      <c r="AD26" s="1"/>
      <c r="AE26" s="1">
        <f t="shared" si="8"/>
        <v>-57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ht="15.75" thickBot="1" x14ac:dyDescent="0.3">
      <c r="A27" s="1" t="s">
        <v>63</v>
      </c>
      <c r="B27" s="1" t="s">
        <v>42</v>
      </c>
      <c r="C27" s="1"/>
      <c r="D27" s="1"/>
      <c r="E27" s="1"/>
      <c r="F27" s="1"/>
      <c r="G27" s="6">
        <v>1</v>
      </c>
      <c r="H27" s="1">
        <v>120</v>
      </c>
      <c r="I27" s="1">
        <v>8785228</v>
      </c>
      <c r="J27" s="1"/>
      <c r="K27" s="1">
        <f t="shared" si="2"/>
        <v>0</v>
      </c>
      <c r="L27" s="1"/>
      <c r="M27" s="1"/>
      <c r="N27" s="1"/>
      <c r="O27" s="1">
        <f t="shared" si="3"/>
        <v>0</v>
      </c>
      <c r="P27" s="5">
        <v>200</v>
      </c>
      <c r="Q27" s="5">
        <f t="shared" si="4"/>
        <v>200</v>
      </c>
      <c r="R27" s="5"/>
      <c r="S27" s="1"/>
      <c r="T27" s="1" t="e">
        <f t="shared" si="5"/>
        <v>#DIV/0!</v>
      </c>
      <c r="U27" s="1" t="e">
        <f t="shared" si="6"/>
        <v>#DIV/0!</v>
      </c>
      <c r="V27" s="1">
        <v>0</v>
      </c>
      <c r="W27" s="1">
        <v>0</v>
      </c>
      <c r="X27" s="1">
        <v>3.5668000000000002</v>
      </c>
      <c r="Y27" s="1">
        <v>0</v>
      </c>
      <c r="Z27" s="1">
        <v>0</v>
      </c>
      <c r="AA27" s="1">
        <v>0</v>
      </c>
      <c r="AB27" s="1" t="s">
        <v>64</v>
      </c>
      <c r="AC27" s="1">
        <f t="shared" si="7"/>
        <v>200</v>
      </c>
      <c r="AD27" s="1"/>
      <c r="AE27" s="1">
        <f t="shared" si="8"/>
        <v>-200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21" t="s">
        <v>65</v>
      </c>
      <c r="B28" s="12" t="s">
        <v>42</v>
      </c>
      <c r="C28" s="12">
        <v>73.754999999999995</v>
      </c>
      <c r="D28" s="12"/>
      <c r="E28" s="12">
        <v>25.622</v>
      </c>
      <c r="F28" s="13">
        <v>31.599</v>
      </c>
      <c r="G28" s="6">
        <v>1</v>
      </c>
      <c r="H28" s="1">
        <v>120</v>
      </c>
      <c r="I28" s="1">
        <v>5038558</v>
      </c>
      <c r="J28" s="1">
        <v>24.5</v>
      </c>
      <c r="K28" s="1">
        <f t="shared" si="2"/>
        <v>1.1219999999999999</v>
      </c>
      <c r="L28" s="1"/>
      <c r="M28" s="1"/>
      <c r="N28" s="1">
        <v>80</v>
      </c>
      <c r="O28" s="1">
        <f t="shared" si="3"/>
        <v>5.1243999999999996</v>
      </c>
      <c r="P28" s="5">
        <f>20*(O28+O29)-N28-N29-F28-F29</f>
        <v>32.272999999999989</v>
      </c>
      <c r="Q28" s="5">
        <f t="shared" si="4"/>
        <v>32.272999999999989</v>
      </c>
      <c r="R28" s="5"/>
      <c r="S28" s="1"/>
      <c r="T28" s="1">
        <f t="shared" si="5"/>
        <v>28.075872297244555</v>
      </c>
      <c r="U28" s="1">
        <f t="shared" si="6"/>
        <v>21.777964249473111</v>
      </c>
      <c r="V28" s="1">
        <v>7.7691999999999997</v>
      </c>
      <c r="W28" s="1">
        <v>2.3288000000000002</v>
      </c>
      <c r="X28" s="1">
        <v>8.8704000000000001</v>
      </c>
      <c r="Y28" s="1">
        <v>11.446199999999999</v>
      </c>
      <c r="Z28" s="1">
        <v>6.4512</v>
      </c>
      <c r="AA28" s="1">
        <v>6.3188000000000004</v>
      </c>
      <c r="AB28" s="1"/>
      <c r="AC28" s="1">
        <f t="shared" si="7"/>
        <v>32.272999999999989</v>
      </c>
      <c r="AD28" s="1"/>
      <c r="AE28" s="1">
        <f t="shared" si="8"/>
        <v>-67.006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ht="15.75" thickBot="1" x14ac:dyDescent="0.3">
      <c r="A29" s="14" t="s">
        <v>50</v>
      </c>
      <c r="B29" s="15" t="s">
        <v>42</v>
      </c>
      <c r="C29" s="15">
        <v>65.766000000000005</v>
      </c>
      <c r="D29" s="15">
        <v>57.033999999999999</v>
      </c>
      <c r="E29" s="15">
        <v>25.015999999999998</v>
      </c>
      <c r="F29" s="16">
        <v>58.68</v>
      </c>
      <c r="G29" s="17">
        <v>0</v>
      </c>
      <c r="H29" s="18" t="e">
        <v>#N/A</v>
      </c>
      <c r="I29" s="18" t="s">
        <v>51</v>
      </c>
      <c r="J29" s="18">
        <v>26.5</v>
      </c>
      <c r="K29" s="18">
        <f t="shared" ref="K29" si="10">E29-J29</f>
        <v>-1.4840000000000018</v>
      </c>
      <c r="L29" s="18"/>
      <c r="M29" s="18"/>
      <c r="N29" s="18"/>
      <c r="O29" s="18">
        <f t="shared" ref="O29" si="11">E29/5</f>
        <v>5.0031999999999996</v>
      </c>
      <c r="P29" s="19"/>
      <c r="Q29" s="19"/>
      <c r="R29" s="19"/>
      <c r="S29" s="18"/>
      <c r="T29" s="18">
        <f t="shared" ref="T29:T41" si="12">(F29+N29+P29)/O29</f>
        <v>11.728493763991047</v>
      </c>
      <c r="U29" s="18">
        <f t="shared" si="6"/>
        <v>11.728493763991047</v>
      </c>
      <c r="V29" s="18">
        <v>4.6560000000000006</v>
      </c>
      <c r="W29" s="18">
        <v>2.3348</v>
      </c>
      <c r="X29" s="18">
        <v>0</v>
      </c>
      <c r="Y29" s="18">
        <v>0</v>
      </c>
      <c r="Z29" s="18">
        <v>0</v>
      </c>
      <c r="AA29" s="18">
        <v>0</v>
      </c>
      <c r="AB29" s="18"/>
      <c r="AC29" s="18">
        <f t="shared" ref="AC29:AC41" si="13">P29*G29</f>
        <v>0</v>
      </c>
      <c r="AD29" s="1"/>
      <c r="AE29" s="1">
        <f t="shared" si="8"/>
        <v>16.368000000000002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8" t="s">
        <v>66</v>
      </c>
      <c r="B30" s="18" t="s">
        <v>42</v>
      </c>
      <c r="C30" s="18">
        <v>10.67</v>
      </c>
      <c r="D30" s="18"/>
      <c r="E30" s="18"/>
      <c r="F30" s="18"/>
      <c r="G30" s="17">
        <v>0</v>
      </c>
      <c r="H30" s="18">
        <v>120</v>
      </c>
      <c r="I30" s="18" t="s">
        <v>67</v>
      </c>
      <c r="J30" s="18">
        <v>7</v>
      </c>
      <c r="K30" s="18">
        <f t="shared" si="2"/>
        <v>-7</v>
      </c>
      <c r="L30" s="18"/>
      <c r="M30" s="18"/>
      <c r="N30" s="18"/>
      <c r="O30" s="18">
        <f>E30/5</f>
        <v>0</v>
      </c>
      <c r="P30" s="19"/>
      <c r="Q30" s="19"/>
      <c r="R30" s="19"/>
      <c r="S30" s="18"/>
      <c r="T30" s="18" t="e">
        <f t="shared" si="12"/>
        <v>#DIV/0!</v>
      </c>
      <c r="U30" s="18" t="e">
        <f t="shared" si="6"/>
        <v>#DIV/0!</v>
      </c>
      <c r="V30" s="18">
        <v>10.2636</v>
      </c>
      <c r="W30" s="18">
        <v>2.5104000000000002</v>
      </c>
      <c r="X30" s="18">
        <v>11.6106</v>
      </c>
      <c r="Y30" s="18">
        <v>0</v>
      </c>
      <c r="Z30" s="18">
        <v>0</v>
      </c>
      <c r="AA30" s="18">
        <v>0</v>
      </c>
      <c r="AB30" s="18" t="s">
        <v>68</v>
      </c>
      <c r="AC30" s="18">
        <f t="shared" si="13"/>
        <v>0</v>
      </c>
      <c r="AD30" s="1"/>
      <c r="AE30" s="1">
        <f t="shared" si="8"/>
        <v>0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ht="15.75" thickBot="1" x14ac:dyDescent="0.3">
      <c r="A31" s="1" t="s">
        <v>69</v>
      </c>
      <c r="B31" s="1" t="s">
        <v>42</v>
      </c>
      <c r="C31" s="1"/>
      <c r="D31" s="1"/>
      <c r="E31" s="1"/>
      <c r="F31" s="1"/>
      <c r="G31" s="6">
        <v>1</v>
      </c>
      <c r="H31" s="1">
        <v>120</v>
      </c>
      <c r="I31" s="1">
        <v>8785198</v>
      </c>
      <c r="J31" s="1"/>
      <c r="K31" s="1">
        <f t="shared" si="2"/>
        <v>0</v>
      </c>
      <c r="L31" s="1"/>
      <c r="M31" s="1"/>
      <c r="N31" s="1">
        <v>300</v>
      </c>
      <c r="O31" s="1">
        <f>E31/5</f>
        <v>0</v>
      </c>
      <c r="P31" s="5"/>
      <c r="Q31" s="5">
        <f t="shared" ref="Q31:Q32" si="14">P31</f>
        <v>0</v>
      </c>
      <c r="R31" s="5"/>
      <c r="S31" s="1"/>
      <c r="T31" s="1" t="e">
        <f t="shared" ref="T31:T32" si="15">(F31+N31+Q31)/O31</f>
        <v>#DIV/0!</v>
      </c>
      <c r="U31" s="1" t="e">
        <f t="shared" si="6"/>
        <v>#DIV/0!</v>
      </c>
      <c r="V31" s="1">
        <v>0</v>
      </c>
      <c r="W31" s="1">
        <v>0</v>
      </c>
      <c r="X31" s="1">
        <v>15.4564</v>
      </c>
      <c r="Y31" s="1">
        <v>0</v>
      </c>
      <c r="Z31" s="1">
        <v>0</v>
      </c>
      <c r="AA31" s="1">
        <v>0</v>
      </c>
      <c r="AB31" s="1" t="s">
        <v>64</v>
      </c>
      <c r="AC31" s="1">
        <f t="shared" ref="AC31:AC32" si="16">Q31*G31</f>
        <v>0</v>
      </c>
      <c r="AD31" s="1"/>
      <c r="AE31" s="1">
        <f t="shared" si="8"/>
        <v>-300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21" t="s">
        <v>70</v>
      </c>
      <c r="B32" s="12" t="s">
        <v>42</v>
      </c>
      <c r="C32" s="12"/>
      <c r="D32" s="12"/>
      <c r="E32" s="12"/>
      <c r="F32" s="13"/>
      <c r="G32" s="6">
        <v>1</v>
      </c>
      <c r="H32" s="1">
        <v>180</v>
      </c>
      <c r="I32" s="1">
        <v>8785259</v>
      </c>
      <c r="J32" s="1"/>
      <c r="K32" s="1">
        <f t="shared" si="2"/>
        <v>0</v>
      </c>
      <c r="L32" s="1"/>
      <c r="M32" s="1"/>
      <c r="N32" s="1"/>
      <c r="O32" s="1">
        <f>E32/5</f>
        <v>0</v>
      </c>
      <c r="P32" s="5"/>
      <c r="Q32" s="5">
        <f t="shared" si="14"/>
        <v>0</v>
      </c>
      <c r="R32" s="5"/>
      <c r="S32" s="1"/>
      <c r="T32" s="1" t="e">
        <f t="shared" si="15"/>
        <v>#DIV/0!</v>
      </c>
      <c r="U32" s="1" t="e">
        <f t="shared" si="6"/>
        <v>#DIV/0!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/>
      <c r="AC32" s="1">
        <f t="shared" si="16"/>
        <v>0</v>
      </c>
      <c r="AD32" s="1"/>
      <c r="AE32" s="1">
        <f t="shared" si="8"/>
        <v>0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ht="15.75" thickBot="1" x14ac:dyDescent="0.3">
      <c r="A33" s="14" t="s">
        <v>56</v>
      </c>
      <c r="B33" s="15" t="s">
        <v>42</v>
      </c>
      <c r="C33" s="15">
        <v>157.67500000000001</v>
      </c>
      <c r="D33" s="15">
        <v>21.02</v>
      </c>
      <c r="E33" s="15">
        <v>12.64</v>
      </c>
      <c r="F33" s="16">
        <v>165.08</v>
      </c>
      <c r="G33" s="17">
        <v>0</v>
      </c>
      <c r="H33" s="18">
        <v>180</v>
      </c>
      <c r="I33" s="18" t="s">
        <v>57</v>
      </c>
      <c r="J33" s="18">
        <v>11</v>
      </c>
      <c r="K33" s="18">
        <f t="shared" ref="K33" si="17">E33-J33</f>
        <v>1.6400000000000006</v>
      </c>
      <c r="L33" s="18"/>
      <c r="M33" s="18"/>
      <c r="N33" s="18"/>
      <c r="O33" s="18">
        <f t="shared" ref="O33" si="18">E33/5</f>
        <v>2.528</v>
      </c>
      <c r="P33" s="19"/>
      <c r="Q33" s="19"/>
      <c r="R33" s="19"/>
      <c r="S33" s="18"/>
      <c r="T33" s="18">
        <f t="shared" si="12"/>
        <v>65.300632911392412</v>
      </c>
      <c r="U33" s="18">
        <f t="shared" si="6"/>
        <v>65.300632911392412</v>
      </c>
      <c r="V33" s="18">
        <v>4.7840000000000007</v>
      </c>
      <c r="W33" s="18">
        <v>0.66399999999999992</v>
      </c>
      <c r="X33" s="18">
        <v>3.6938</v>
      </c>
      <c r="Y33" s="18">
        <v>3.2469999999999999</v>
      </c>
      <c r="Z33" s="18">
        <v>1.1180000000000001</v>
      </c>
      <c r="AA33" s="18">
        <v>3.9738000000000002</v>
      </c>
      <c r="AB33" s="20" t="s">
        <v>33</v>
      </c>
      <c r="AC33" s="18">
        <f t="shared" si="13"/>
        <v>0</v>
      </c>
      <c r="AD33" s="1"/>
      <c r="AE33" s="1">
        <f t="shared" si="8"/>
        <v>-127.16000000000001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71</v>
      </c>
      <c r="B34" s="1" t="s">
        <v>32</v>
      </c>
      <c r="C34" s="1">
        <v>57</v>
      </c>
      <c r="D34" s="1">
        <v>37</v>
      </c>
      <c r="E34" s="1">
        <v>94</v>
      </c>
      <c r="F34" s="1"/>
      <c r="G34" s="6">
        <v>0.1</v>
      </c>
      <c r="H34" s="1">
        <v>60</v>
      </c>
      <c r="I34" s="1">
        <v>8444187</v>
      </c>
      <c r="J34" s="1">
        <v>135</v>
      </c>
      <c r="K34" s="1">
        <f t="shared" si="2"/>
        <v>-41</v>
      </c>
      <c r="L34" s="1"/>
      <c r="M34" s="1"/>
      <c r="N34" s="1">
        <v>450</v>
      </c>
      <c r="O34" s="1">
        <f t="shared" ref="O34:O41" si="19">E34/5</f>
        <v>18.8</v>
      </c>
      <c r="P34" s="5"/>
      <c r="Q34" s="5">
        <f t="shared" ref="Q34:Q36" si="20">P34</f>
        <v>0</v>
      </c>
      <c r="R34" s="5"/>
      <c r="S34" s="1"/>
      <c r="T34" s="1">
        <f t="shared" ref="T34:T37" si="21">(F34+N34+Q34)/O34</f>
        <v>23.936170212765955</v>
      </c>
      <c r="U34" s="1">
        <f t="shared" si="6"/>
        <v>23.936170212765955</v>
      </c>
      <c r="V34" s="1">
        <v>26.8</v>
      </c>
      <c r="W34" s="1">
        <v>10.6</v>
      </c>
      <c r="X34" s="1">
        <v>12.4</v>
      </c>
      <c r="Y34" s="1">
        <v>0</v>
      </c>
      <c r="Z34" s="1">
        <v>0</v>
      </c>
      <c r="AA34" s="1">
        <v>0</v>
      </c>
      <c r="AB34" s="1" t="s">
        <v>35</v>
      </c>
      <c r="AC34" s="1">
        <f t="shared" ref="AC34:AC37" si="22">Q34*G34</f>
        <v>0</v>
      </c>
      <c r="AD34" s="1"/>
      <c r="AE34" s="1">
        <f t="shared" si="8"/>
        <v>-168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72</v>
      </c>
      <c r="B35" s="1" t="s">
        <v>32</v>
      </c>
      <c r="C35" s="1"/>
      <c r="D35" s="1">
        <v>132</v>
      </c>
      <c r="E35" s="1">
        <v>64</v>
      </c>
      <c r="F35" s="1">
        <v>68</v>
      </c>
      <c r="G35" s="6">
        <v>0.1</v>
      </c>
      <c r="H35" s="1">
        <v>90</v>
      </c>
      <c r="I35" s="1">
        <v>8444194</v>
      </c>
      <c r="J35" s="1">
        <v>60</v>
      </c>
      <c r="K35" s="1">
        <f t="shared" si="2"/>
        <v>4</v>
      </c>
      <c r="L35" s="1"/>
      <c r="M35" s="1"/>
      <c r="N35" s="1">
        <v>70</v>
      </c>
      <c r="O35" s="1">
        <f t="shared" si="19"/>
        <v>12.8</v>
      </c>
      <c r="P35" s="5">
        <f t="shared" ref="P35:P36" si="23">20*O35-N35-F35</f>
        <v>118</v>
      </c>
      <c r="Q35" s="5">
        <f t="shared" si="20"/>
        <v>118</v>
      </c>
      <c r="R35" s="5"/>
      <c r="S35" s="1"/>
      <c r="T35" s="1">
        <f t="shared" si="21"/>
        <v>20</v>
      </c>
      <c r="U35" s="1">
        <f t="shared" si="6"/>
        <v>10.78125</v>
      </c>
      <c r="V35" s="1">
        <v>9.6</v>
      </c>
      <c r="W35" s="1">
        <v>9.6</v>
      </c>
      <c r="X35" s="1">
        <v>0</v>
      </c>
      <c r="Y35" s="1">
        <v>0</v>
      </c>
      <c r="Z35" s="1">
        <v>0</v>
      </c>
      <c r="AA35" s="1">
        <v>0</v>
      </c>
      <c r="AB35" s="1" t="s">
        <v>35</v>
      </c>
      <c r="AC35" s="1">
        <f t="shared" si="22"/>
        <v>11.8</v>
      </c>
      <c r="AD35" s="1"/>
      <c r="AE35" s="1">
        <f t="shared" si="8"/>
        <v>-64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ht="15.75" thickBot="1" x14ac:dyDescent="0.3">
      <c r="A36" s="1" t="s">
        <v>73</v>
      </c>
      <c r="B36" s="1" t="s">
        <v>32</v>
      </c>
      <c r="C36" s="1">
        <v>141</v>
      </c>
      <c r="D36" s="1"/>
      <c r="E36" s="1">
        <v>59</v>
      </c>
      <c r="F36" s="1">
        <v>80</v>
      </c>
      <c r="G36" s="6">
        <v>0.2</v>
      </c>
      <c r="H36" s="1">
        <v>120</v>
      </c>
      <c r="I36" s="1">
        <v>783798</v>
      </c>
      <c r="J36" s="1">
        <v>59</v>
      </c>
      <c r="K36" s="1">
        <f t="shared" si="2"/>
        <v>0</v>
      </c>
      <c r="L36" s="1"/>
      <c r="M36" s="1"/>
      <c r="N36" s="1">
        <v>35</v>
      </c>
      <c r="O36" s="1">
        <f t="shared" si="19"/>
        <v>11.8</v>
      </c>
      <c r="P36" s="5">
        <f t="shared" si="23"/>
        <v>121</v>
      </c>
      <c r="Q36" s="5">
        <f t="shared" si="20"/>
        <v>121</v>
      </c>
      <c r="R36" s="5"/>
      <c r="S36" s="1"/>
      <c r="T36" s="1">
        <f t="shared" si="21"/>
        <v>20</v>
      </c>
      <c r="U36" s="1">
        <f t="shared" si="6"/>
        <v>9.7457627118644066</v>
      </c>
      <c r="V36" s="1">
        <v>8.1999999999999993</v>
      </c>
      <c r="W36" s="1">
        <v>1</v>
      </c>
      <c r="X36" s="1">
        <v>9.6</v>
      </c>
      <c r="Y36" s="1">
        <v>0</v>
      </c>
      <c r="Z36" s="1">
        <v>0</v>
      </c>
      <c r="AA36" s="1">
        <v>0</v>
      </c>
      <c r="AB36" s="1" t="s">
        <v>35</v>
      </c>
      <c r="AC36" s="1">
        <f t="shared" si="22"/>
        <v>24.200000000000003</v>
      </c>
      <c r="AD36" s="1"/>
      <c r="AE36" s="1">
        <f t="shared" si="8"/>
        <v>-59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21" t="s">
        <v>74</v>
      </c>
      <c r="B37" s="12" t="s">
        <v>42</v>
      </c>
      <c r="C37" s="12"/>
      <c r="D37" s="12"/>
      <c r="E37" s="12"/>
      <c r="F37" s="13"/>
      <c r="G37" s="6">
        <v>1</v>
      </c>
      <c r="H37" s="1">
        <v>120</v>
      </c>
      <c r="I37" s="1">
        <v>783811</v>
      </c>
      <c r="J37" s="1"/>
      <c r="K37" s="1">
        <f t="shared" si="2"/>
        <v>0</v>
      </c>
      <c r="L37" s="1"/>
      <c r="M37" s="1"/>
      <c r="N37" s="1"/>
      <c r="O37" s="1">
        <f t="shared" si="19"/>
        <v>0</v>
      </c>
      <c r="P37" s="5">
        <f>20*(O37+O38)-N37-N38-F37-F38</f>
        <v>102.12299999999999</v>
      </c>
      <c r="Q37" s="5">
        <v>140</v>
      </c>
      <c r="R37" s="5"/>
      <c r="S37" s="1"/>
      <c r="T37" s="1" t="e">
        <f t="shared" si="21"/>
        <v>#DIV/0!</v>
      </c>
      <c r="U37" s="1" t="e">
        <f t="shared" si="6"/>
        <v>#DIV/0!</v>
      </c>
      <c r="V37" s="1">
        <v>0</v>
      </c>
      <c r="W37" s="1">
        <v>0.65039999999999998</v>
      </c>
      <c r="X37" s="1">
        <v>0</v>
      </c>
      <c r="Y37" s="1">
        <v>0</v>
      </c>
      <c r="Z37" s="1">
        <v>0</v>
      </c>
      <c r="AA37" s="1">
        <v>0</v>
      </c>
      <c r="AB37" s="1"/>
      <c r="AC37" s="1">
        <f t="shared" si="22"/>
        <v>140</v>
      </c>
      <c r="AD37" s="1"/>
      <c r="AE37" s="1">
        <f t="shared" si="8"/>
        <v>-102.12299999999999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ht="15.75" thickBot="1" x14ac:dyDescent="0.3">
      <c r="A38" s="14" t="s">
        <v>75</v>
      </c>
      <c r="B38" s="15" t="s">
        <v>42</v>
      </c>
      <c r="C38" s="15">
        <v>518.197</v>
      </c>
      <c r="D38" s="15"/>
      <c r="E38" s="15">
        <v>121.654</v>
      </c>
      <c r="F38" s="16">
        <v>384.49299999999999</v>
      </c>
      <c r="G38" s="17">
        <v>0</v>
      </c>
      <c r="H38" s="18" t="e">
        <v>#N/A</v>
      </c>
      <c r="I38" s="18" t="s">
        <v>57</v>
      </c>
      <c r="J38" s="18">
        <v>118</v>
      </c>
      <c r="K38" s="18">
        <f t="shared" si="2"/>
        <v>3.6539999999999964</v>
      </c>
      <c r="L38" s="18"/>
      <c r="M38" s="18"/>
      <c r="N38" s="18"/>
      <c r="O38" s="18">
        <f t="shared" si="19"/>
        <v>24.3308</v>
      </c>
      <c r="P38" s="19"/>
      <c r="Q38" s="19"/>
      <c r="R38" s="19"/>
      <c r="S38" s="18"/>
      <c r="T38" s="18">
        <f t="shared" si="12"/>
        <v>15.802727407236917</v>
      </c>
      <c r="U38" s="18">
        <f t="shared" si="6"/>
        <v>15.802727407236917</v>
      </c>
      <c r="V38" s="18">
        <v>22.667999999999999</v>
      </c>
      <c r="W38" s="18">
        <v>20.299600000000002</v>
      </c>
      <c r="X38" s="18">
        <v>15.647600000000001</v>
      </c>
      <c r="Y38" s="18">
        <v>37.157200000000003</v>
      </c>
      <c r="Z38" s="18">
        <v>8.9060000000000006</v>
      </c>
      <c r="AA38" s="18">
        <v>6.8355999999999986</v>
      </c>
      <c r="AB38" s="18"/>
      <c r="AC38" s="18">
        <f t="shared" si="13"/>
        <v>0</v>
      </c>
      <c r="AD38" s="1"/>
      <c r="AE38" s="1">
        <f t="shared" si="8"/>
        <v>-19.531000000000006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ht="15.75" thickBot="1" x14ac:dyDescent="0.3">
      <c r="A39" s="1" t="s">
        <v>76</v>
      </c>
      <c r="B39" s="1" t="s">
        <v>32</v>
      </c>
      <c r="C39" s="1">
        <v>95</v>
      </c>
      <c r="D39" s="1">
        <v>55</v>
      </c>
      <c r="E39" s="1">
        <v>39</v>
      </c>
      <c r="F39" s="1">
        <v>111</v>
      </c>
      <c r="G39" s="6">
        <v>0.2</v>
      </c>
      <c r="H39" s="1">
        <v>120</v>
      </c>
      <c r="I39" s="1">
        <v>783804</v>
      </c>
      <c r="J39" s="1">
        <v>39</v>
      </c>
      <c r="K39" s="1">
        <f t="shared" si="2"/>
        <v>0</v>
      </c>
      <c r="L39" s="1"/>
      <c r="M39" s="1"/>
      <c r="N39" s="1"/>
      <c r="O39" s="1">
        <f t="shared" si="19"/>
        <v>7.8</v>
      </c>
      <c r="P39" s="5">
        <f t="shared" ref="P39" si="24">20*O39-N39-F39</f>
        <v>45</v>
      </c>
      <c r="Q39" s="5">
        <f t="shared" ref="Q39:Q40" si="25">P39</f>
        <v>45</v>
      </c>
      <c r="R39" s="5"/>
      <c r="S39" s="1"/>
      <c r="T39" s="1">
        <f t="shared" ref="T39:T40" si="26">(F39+N39+Q39)/O39</f>
        <v>20</v>
      </c>
      <c r="U39" s="1">
        <f t="shared" si="6"/>
        <v>14.230769230769232</v>
      </c>
      <c r="V39" s="1">
        <v>7</v>
      </c>
      <c r="W39" s="1">
        <v>7.8</v>
      </c>
      <c r="X39" s="1">
        <v>9.4</v>
      </c>
      <c r="Y39" s="1">
        <v>0</v>
      </c>
      <c r="Z39" s="1">
        <v>0</v>
      </c>
      <c r="AA39" s="1">
        <v>0</v>
      </c>
      <c r="AB39" s="1" t="s">
        <v>35</v>
      </c>
      <c r="AC39" s="1">
        <f t="shared" ref="AC39:AC40" si="27">Q39*G39</f>
        <v>9</v>
      </c>
      <c r="AD39" s="1"/>
      <c r="AE39" s="1">
        <f t="shared" si="8"/>
        <v>-39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21" t="s">
        <v>77</v>
      </c>
      <c r="B40" s="12" t="s">
        <v>42</v>
      </c>
      <c r="C40" s="12"/>
      <c r="D40" s="12"/>
      <c r="E40" s="12"/>
      <c r="F40" s="13"/>
      <c r="G40" s="6">
        <v>1</v>
      </c>
      <c r="H40" s="1">
        <v>120</v>
      </c>
      <c r="I40" s="1">
        <v>783828</v>
      </c>
      <c r="J40" s="1"/>
      <c r="K40" s="1">
        <f t="shared" si="2"/>
        <v>0</v>
      </c>
      <c r="L40" s="1"/>
      <c r="M40" s="1"/>
      <c r="N40" s="1">
        <v>1300</v>
      </c>
      <c r="O40" s="1">
        <f t="shared" si="19"/>
        <v>0</v>
      </c>
      <c r="P40" s="5"/>
      <c r="Q40" s="5">
        <f t="shared" si="25"/>
        <v>0</v>
      </c>
      <c r="R40" s="5"/>
      <c r="S40" s="1"/>
      <c r="T40" s="1" t="e">
        <f t="shared" si="26"/>
        <v>#DIV/0!</v>
      </c>
      <c r="U40" s="1" t="e">
        <f t="shared" si="6"/>
        <v>#DIV/0!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/>
      <c r="AC40" s="1">
        <f t="shared" si="27"/>
        <v>0</v>
      </c>
      <c r="AD40" s="1"/>
      <c r="AE40" s="1">
        <f t="shared" si="8"/>
        <v>-1300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ht="15.75" thickBot="1" x14ac:dyDescent="0.3">
      <c r="A41" s="14" t="s">
        <v>78</v>
      </c>
      <c r="B41" s="15" t="s">
        <v>42</v>
      </c>
      <c r="C41" s="15">
        <v>1363.5060000000001</v>
      </c>
      <c r="D41" s="15">
        <v>3.2490000000000001</v>
      </c>
      <c r="E41" s="15">
        <v>511.33699999999999</v>
      </c>
      <c r="F41" s="16">
        <v>855.41800000000001</v>
      </c>
      <c r="G41" s="17">
        <v>0</v>
      </c>
      <c r="H41" s="18" t="e">
        <v>#N/A</v>
      </c>
      <c r="I41" s="18" t="s">
        <v>57</v>
      </c>
      <c r="J41" s="18">
        <v>465</v>
      </c>
      <c r="K41" s="18">
        <f t="shared" si="2"/>
        <v>46.336999999999989</v>
      </c>
      <c r="L41" s="18"/>
      <c r="M41" s="18"/>
      <c r="N41" s="18"/>
      <c r="O41" s="18">
        <f t="shared" si="19"/>
        <v>102.26739999999999</v>
      </c>
      <c r="P41" s="19"/>
      <c r="Q41" s="19"/>
      <c r="R41" s="19"/>
      <c r="S41" s="18"/>
      <c r="T41" s="18">
        <f t="shared" si="12"/>
        <v>8.3645228098103601</v>
      </c>
      <c r="U41" s="18">
        <f t="shared" si="6"/>
        <v>8.3645228098103601</v>
      </c>
      <c r="V41" s="18">
        <v>119.85599999999999</v>
      </c>
      <c r="W41" s="18">
        <v>58.293199999999999</v>
      </c>
      <c r="X41" s="18">
        <v>72.817399999999992</v>
      </c>
      <c r="Y41" s="18">
        <v>97.694400000000002</v>
      </c>
      <c r="Z41" s="18">
        <v>95.382000000000005</v>
      </c>
      <c r="AA41" s="18">
        <v>142.08519999999999</v>
      </c>
      <c r="AB41" s="18"/>
      <c r="AC41" s="18">
        <f t="shared" si="13"/>
        <v>0</v>
      </c>
      <c r="AD41" s="1"/>
      <c r="AE41" s="1">
        <f t="shared" si="8"/>
        <v>678.59299999999996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9"/>
      <c r="B42" s="9"/>
      <c r="C42" s="9"/>
      <c r="D42" s="9"/>
      <c r="E42" s="9"/>
      <c r="F42" s="9"/>
      <c r="G42" s="10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1"/>
      <c r="AE42" s="1">
        <f t="shared" si="8"/>
        <v>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37</v>
      </c>
      <c r="B43" s="1" t="s">
        <v>32</v>
      </c>
      <c r="C43" s="1">
        <v>962</v>
      </c>
      <c r="D43" s="1"/>
      <c r="E43" s="1">
        <v>494</v>
      </c>
      <c r="F43" s="1">
        <v>459</v>
      </c>
      <c r="G43" s="6">
        <v>0.18</v>
      </c>
      <c r="H43" s="1">
        <v>120</v>
      </c>
      <c r="I43" s="1"/>
      <c r="J43" s="1">
        <v>484</v>
      </c>
      <c r="K43" s="1">
        <f t="shared" ref="K43:K44" si="28">E43-J43</f>
        <v>10</v>
      </c>
      <c r="L43" s="1"/>
      <c r="M43" s="1"/>
      <c r="N43" s="1"/>
      <c r="O43" s="1">
        <f>E43/5</f>
        <v>98.8</v>
      </c>
      <c r="P43" s="5"/>
      <c r="Q43" s="5"/>
      <c r="R43" s="5">
        <v>1700</v>
      </c>
      <c r="S43" s="1"/>
      <c r="T43" s="1">
        <f t="shared" ref="T43:T44" si="29">(F43+N43+P43)/O43</f>
        <v>4.6457489878542511</v>
      </c>
      <c r="U43" s="1">
        <f t="shared" ref="U43:U44" si="30">(F43+N43)/O43</f>
        <v>4.6457489878542511</v>
      </c>
      <c r="V43" s="1">
        <v>112.4</v>
      </c>
      <c r="W43" s="1">
        <v>81</v>
      </c>
      <c r="X43" s="1">
        <v>103.8</v>
      </c>
      <c r="Y43" s="1">
        <v>112</v>
      </c>
      <c r="Z43" s="1">
        <v>0</v>
      </c>
      <c r="AA43" s="1">
        <v>0</v>
      </c>
      <c r="AB43" s="1"/>
      <c r="AC43" s="1"/>
      <c r="AD43" s="1"/>
      <c r="AE43" s="1">
        <f t="shared" si="8"/>
        <v>1023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38</v>
      </c>
      <c r="B44" s="1" t="s">
        <v>32</v>
      </c>
      <c r="C44" s="1">
        <v>11</v>
      </c>
      <c r="D44" s="1">
        <v>1200</v>
      </c>
      <c r="E44" s="1">
        <v>147</v>
      </c>
      <c r="F44" s="1">
        <v>1042</v>
      </c>
      <c r="G44" s="6">
        <v>0.18</v>
      </c>
      <c r="H44" s="1">
        <v>120</v>
      </c>
      <c r="I44" s="1"/>
      <c r="J44" s="1">
        <v>149</v>
      </c>
      <c r="K44" s="1">
        <f t="shared" si="28"/>
        <v>-2</v>
      </c>
      <c r="L44" s="1"/>
      <c r="M44" s="1"/>
      <c r="N44" s="1"/>
      <c r="O44" s="1">
        <f>E44/5</f>
        <v>29.4</v>
      </c>
      <c r="P44" s="5"/>
      <c r="Q44" s="5"/>
      <c r="R44" s="5"/>
      <c r="S44" s="1"/>
      <c r="T44" s="1">
        <f t="shared" si="29"/>
        <v>35.442176870748298</v>
      </c>
      <c r="U44" s="1">
        <f t="shared" si="30"/>
        <v>35.442176870748298</v>
      </c>
      <c r="V44" s="1">
        <v>12.4</v>
      </c>
      <c r="W44" s="1">
        <v>47.2</v>
      </c>
      <c r="X44" s="1">
        <v>68.400000000000006</v>
      </c>
      <c r="Y44" s="1">
        <v>0</v>
      </c>
      <c r="Z44" s="1">
        <v>0</v>
      </c>
      <c r="AA44" s="1">
        <v>0</v>
      </c>
      <c r="AB44" s="1" t="s">
        <v>35</v>
      </c>
      <c r="AC44" s="1"/>
      <c r="AD44" s="1"/>
      <c r="AE44" s="1">
        <f t="shared" si="8"/>
        <v>-601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C41" xr:uid="{1C8D9A20-06BA-4D6E-911A-27FBE034CFC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2024-05-27T12:26:26Z</dcterms:created>
  <dcterms:modified xsi:type="dcterms:W3CDTF">2024-06-03T09:03:03Z</dcterms:modified>
</cp:coreProperties>
</file>