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09,24 Ост СЫР филиалы\"/>
    </mc:Choice>
  </mc:AlternateContent>
  <xr:revisionPtr revIDLastSave="0" documentId="13_ncr:1_{E72D2612-79C7-40C2-834C-C139A3A36B3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" i="1" l="1"/>
  <c r="P6" i="1"/>
  <c r="P11" i="1"/>
  <c r="P13" i="1"/>
  <c r="P18" i="1"/>
  <c r="P35" i="1"/>
  <c r="P34" i="1"/>
  <c r="P33" i="1"/>
  <c r="P32" i="1"/>
  <c r="P37" i="1"/>
  <c r="P39" i="1"/>
  <c r="P40" i="1"/>
  <c r="P41" i="1"/>
  <c r="P25" i="1"/>
  <c r="P27" i="1"/>
  <c r="P23" i="1"/>
  <c r="P20" i="1"/>
  <c r="P16" i="1"/>
  <c r="P14" i="1"/>
  <c r="P43" i="1"/>
  <c r="P19" i="1"/>
  <c r="O48" i="1" l="1"/>
  <c r="T48" i="1" s="1"/>
  <c r="O47" i="1"/>
  <c r="T47" i="1" s="1"/>
  <c r="S48" i="1"/>
  <c r="S47" i="1" l="1"/>
  <c r="AB30" i="1" l="1"/>
  <c r="AB16" i="1"/>
  <c r="AB29" i="1"/>
  <c r="AB15" i="1"/>
  <c r="AB17" i="1"/>
  <c r="AB21" i="1"/>
  <c r="AB24" i="1"/>
  <c r="AB26" i="1"/>
  <c r="AB28" i="1"/>
  <c r="AB36" i="1"/>
  <c r="AB42" i="1"/>
  <c r="O7" i="1"/>
  <c r="O8" i="1"/>
  <c r="O9" i="1"/>
  <c r="O10" i="1"/>
  <c r="O30" i="1"/>
  <c r="O11" i="1"/>
  <c r="O12" i="1"/>
  <c r="O13" i="1"/>
  <c r="O14" i="1"/>
  <c r="AB14" i="1" s="1"/>
  <c r="O16" i="1"/>
  <c r="O18" i="1"/>
  <c r="O19" i="1"/>
  <c r="O20" i="1"/>
  <c r="AB20" i="1" s="1"/>
  <c r="O22" i="1"/>
  <c r="O23" i="1"/>
  <c r="O25" i="1"/>
  <c r="O27" i="1"/>
  <c r="O29" i="1"/>
  <c r="O31" i="1"/>
  <c r="O15" i="1"/>
  <c r="O17" i="1"/>
  <c r="O21" i="1"/>
  <c r="O24" i="1"/>
  <c r="O32" i="1"/>
  <c r="O33" i="1"/>
  <c r="O34" i="1"/>
  <c r="O35" i="1"/>
  <c r="O26" i="1"/>
  <c r="O28" i="1"/>
  <c r="O36" i="1"/>
  <c r="O37" i="1"/>
  <c r="O38" i="1"/>
  <c r="O39" i="1"/>
  <c r="O40" i="1"/>
  <c r="O41" i="1"/>
  <c r="O42" i="1"/>
  <c r="O43" i="1"/>
  <c r="O44" i="1"/>
  <c r="O45" i="1"/>
  <c r="O6" i="1"/>
  <c r="K45" i="1"/>
  <c r="K44" i="1"/>
  <c r="K43" i="1"/>
  <c r="K42" i="1"/>
  <c r="K41" i="1"/>
  <c r="K40" i="1"/>
  <c r="K39" i="1"/>
  <c r="K38" i="1"/>
  <c r="K37" i="1"/>
  <c r="K36" i="1"/>
  <c r="K28" i="1"/>
  <c r="K26" i="1"/>
  <c r="K35" i="1"/>
  <c r="K34" i="1"/>
  <c r="K33" i="1"/>
  <c r="K32" i="1"/>
  <c r="K24" i="1"/>
  <c r="K21" i="1"/>
  <c r="K17" i="1"/>
  <c r="K15" i="1"/>
  <c r="K31" i="1"/>
  <c r="K29" i="1"/>
  <c r="K27" i="1"/>
  <c r="K25" i="1"/>
  <c r="K23" i="1"/>
  <c r="K22" i="1"/>
  <c r="K20" i="1"/>
  <c r="K19" i="1"/>
  <c r="K18" i="1"/>
  <c r="K16" i="1"/>
  <c r="K14" i="1"/>
  <c r="K13" i="1"/>
  <c r="K12" i="1"/>
  <c r="K11" i="1"/>
  <c r="K30" i="1"/>
  <c r="K10" i="1"/>
  <c r="K9" i="1"/>
  <c r="K48" i="1"/>
  <c r="K47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AB23" i="1" l="1"/>
  <c r="AB25" i="1"/>
  <c r="AB41" i="1"/>
  <c r="AB27" i="1"/>
  <c r="T6" i="1"/>
  <c r="T44" i="1"/>
  <c r="S42" i="1"/>
  <c r="T42" i="1"/>
  <c r="T40" i="1"/>
  <c r="T38" i="1"/>
  <c r="S36" i="1"/>
  <c r="T36" i="1"/>
  <c r="S26" i="1"/>
  <c r="T26" i="1"/>
  <c r="T34" i="1"/>
  <c r="T32" i="1"/>
  <c r="S21" i="1"/>
  <c r="T21" i="1"/>
  <c r="S15" i="1"/>
  <c r="T15" i="1"/>
  <c r="S29" i="1"/>
  <c r="T29" i="1"/>
  <c r="S25" i="1"/>
  <c r="T25" i="1"/>
  <c r="T22" i="1"/>
  <c r="T19" i="1"/>
  <c r="S16" i="1"/>
  <c r="T16" i="1"/>
  <c r="T13" i="1"/>
  <c r="T11" i="1"/>
  <c r="T10" i="1"/>
  <c r="T8" i="1"/>
  <c r="K5" i="1"/>
  <c r="T45" i="1"/>
  <c r="S45" i="1"/>
  <c r="T43" i="1"/>
  <c r="S41" i="1"/>
  <c r="T41" i="1"/>
  <c r="T39" i="1"/>
  <c r="T37" i="1"/>
  <c r="S28" i="1"/>
  <c r="T28" i="1"/>
  <c r="T35" i="1"/>
  <c r="T33" i="1"/>
  <c r="S24" i="1"/>
  <c r="T24" i="1"/>
  <c r="S17" i="1"/>
  <c r="T17" i="1"/>
  <c r="T31" i="1"/>
  <c r="S27" i="1"/>
  <c r="T27" i="1"/>
  <c r="S23" i="1"/>
  <c r="T23" i="1"/>
  <c r="S20" i="1"/>
  <c r="T20" i="1"/>
  <c r="T18" i="1"/>
  <c r="S14" i="1"/>
  <c r="T14" i="1"/>
  <c r="T12" i="1"/>
  <c r="S30" i="1"/>
  <c r="T30" i="1"/>
  <c r="T9" i="1"/>
  <c r="T7" i="1"/>
  <c r="O5" i="1"/>
  <c r="S7" i="1" l="1"/>
  <c r="AB7" i="1"/>
  <c r="S8" i="1"/>
  <c r="AB8" i="1"/>
  <c r="S10" i="1"/>
  <c r="AB10" i="1"/>
  <c r="S13" i="1"/>
  <c r="AB13" i="1"/>
  <c r="S19" i="1"/>
  <c r="AB19" i="1"/>
  <c r="S22" i="1"/>
  <c r="AB22" i="1"/>
  <c r="S32" i="1"/>
  <c r="AB32" i="1"/>
  <c r="S34" i="1"/>
  <c r="AB34" i="1"/>
  <c r="S38" i="1"/>
  <c r="AB38" i="1"/>
  <c r="S40" i="1"/>
  <c r="AB40" i="1"/>
  <c r="S44" i="1"/>
  <c r="AB44" i="1"/>
  <c r="S6" i="1"/>
  <c r="AB6" i="1"/>
  <c r="P5" i="1"/>
  <c r="S9" i="1"/>
  <c r="AB9" i="1"/>
  <c r="S12" i="1"/>
  <c r="AB12" i="1"/>
  <c r="S18" i="1"/>
  <c r="AB18" i="1"/>
  <c r="S31" i="1"/>
  <c r="AB31" i="1"/>
  <c r="S33" i="1"/>
  <c r="AB33" i="1"/>
  <c r="S35" i="1"/>
  <c r="AB35" i="1"/>
  <c r="S37" i="1"/>
  <c r="AB37" i="1"/>
  <c r="S39" i="1"/>
  <c r="AB39" i="1"/>
  <c r="S43" i="1"/>
  <c r="AB43" i="1"/>
  <c r="S11" i="1"/>
  <c r="AB11" i="1"/>
  <c r="AB5" i="1" l="1"/>
</calcChain>
</file>

<file path=xl/sharedStrings.xml><?xml version="1.0" encoding="utf-8"?>
<sst xmlns="http://schemas.openxmlformats.org/spreadsheetml/2006/main" count="146" uniqueCount="91">
  <si>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</si>
  <si>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</si>
  <si>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</si>
  <si>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</si>
  <si>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</si>
  <si>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</si>
  <si>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</si>
  <si>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</si>
  <si>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</si>
  <si>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</si>
  <si>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</si>
  <si>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</si>
  <si>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</si>
  <si>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</si>
  <si>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</si>
  <si>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</si>
  <si>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</si>
  <si>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</si>
  <si>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</si>
  <si>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</si>
  <si>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</si>
  <si>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</si>
  <si>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</si>
  <si>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16,09,</t>
  </si>
  <si>
    <t>23,09,</t>
  </si>
  <si>
    <t>09,09,</t>
  </si>
  <si>
    <t>02,09,</t>
  </si>
  <si>
    <t>26,08,</t>
  </si>
  <si>
    <t>19,08,</t>
  </si>
  <si>
    <t>12,08,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</si>
  <si>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</si>
  <si>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</si>
  <si>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</si>
  <si>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</si>
  <si>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</si>
  <si>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</si>
  <si>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</si>
  <si>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</si>
  <si>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</si>
  <si>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</si>
  <si>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</si>
  <si>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</si>
  <si>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</si>
  <si>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</si>
  <si>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</si>
  <si>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</si>
  <si>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</si>
  <si>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</si>
  <si>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</si>
  <si>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</si>
  <si>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</si>
  <si>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</si>
  <si>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</si>
  <si>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</si>
  <si>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</si>
  <si>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</si>
  <si>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дубль</t>
  </si>
  <si>
    <t>Сыр Папа Может Голландский  45% 200гр     Останкино</t>
  </si>
  <si>
    <t>Сыр Папа Может Российский  50% 200гр    Останкино</t>
  </si>
  <si>
    <t>Сыр Папа Может Тильзитер 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</si>
  <si>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</si>
  <si>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</si>
  <si>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09,09 завод отгрузил 800кг из 1100кг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</si>
  <si>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</si>
  <si>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</si>
  <si>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</si>
  <si>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</si>
  <si>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"Пошехонский" с массовой долей жира в пересчете на сухое вещество 45%.1/5  Останкино</t>
  </si>
  <si>
    <t>вывод</t>
  </si>
  <si>
    <t>завод выводит из производства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</si>
  <si>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</si>
  <si>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</si>
  <si>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</si>
  <si>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</si>
  <si>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необходимо увеличить продажи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</si>
  <si>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</si>
  <si>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</si>
  <si>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</si>
  <si>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</si>
  <si>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на 26,08,24 завод не отгрузил</t>
  </si>
  <si>
    <t>Сыч/Прод Коровино Тильзитер Оригин 50% ВЕС (5 кг брус) СЗМЖ  ОСТАНКИНО</t>
  </si>
  <si>
    <t>16,09,24 завод не отгрузил</t>
  </si>
  <si>
    <t xml:space="preserve">09,09 завод отгрузил 125кг из 190кг; 16,09,24 завод не отгрузит </t>
  </si>
  <si>
    <t>необходимо увеличить продажи / 09,09 завод отгрузил 150шт. из 250шт.</t>
  </si>
  <si>
    <t>необходимо увеличить продажи / 09,09 завод отгрузил 110шт. из 150шт.</t>
  </si>
  <si>
    <t>необходимо увеличить продажи / 09,09 завод отгрузил 40шт. из 60шт.</t>
  </si>
  <si>
    <t>ПРЕДЗАКАЗ / нет в бланке</t>
  </si>
  <si>
    <t>09,09,24; 16,09,24 завод не отгрузил / поступление товара 23,09</t>
  </si>
  <si>
    <t>не заказывать!!!</t>
  </si>
  <si>
    <t>потребность команды</t>
  </si>
  <si>
    <t>09,09 завод отгрузил 220шт. из 280шт.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</si>
</sst>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2" fillId="5" borderId="1" xfId="1" applyNumberFormat="1" applyFon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Border="1"/>
    <xf numFmtId="164" fontId="4" fillId="0" borderId="1" xfId="1" applyNumberFormat="1" applyFont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164" fontId="1" fillId="9" borderId="3" xfId="1" applyNumberFormat="1" applyFill="1" applyBorder="1"/>
    <xf numFmtId="164" fontId="1" fillId="9" borderId="4" xfId="1" applyNumberFormat="1" applyFill="1" applyBorder="1"/>
    <xf numFmtId="164" fontId="1" fillId="9" borderId="5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  <xf numFmtId="164" fontId="4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9" sqref="R9"/>
    </sheetView>
  </sheetViews>
  <sheetFormatPr defaultRowHeight="15" x14ac:dyDescent="0.25"/>
  <cols>
    <col min="1" max="1" width="60" customWidth="1"/>
    <col min="2" max="2" width="4" customWidth="1"/>
    <col min="3" max="6" width="6.85546875" customWidth="1"/>
    <col min="7" max="7" width="5.28515625" style="10" customWidth="1"/>
    <col min="8" max="8" width="5.28515625" customWidth="1"/>
    <col min="9" max="9" width="10.85546875" customWidth="1"/>
    <col min="10" max="11" width="6.85546875" customWidth="1"/>
    <col min="12" max="13" width="1" customWidth="1"/>
    <col min="14" max="17" width="6.85546875" customWidth="1"/>
    <col min="18" max="18" width="21.28515625" customWidth="1"/>
    <col min="19" max="20" width="5.85546875" customWidth="1"/>
    <col min="21" max="26" width="6.140625" customWidth="1"/>
    <col min="27" max="27" width="48.57031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1" t="s">
        <v>16</v>
      </c>
      <c r="R3" s="11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12173.428999999998</v>
      </c>
      <c r="F5" s="4">
        <f>SUM(F6:F498)</f>
        <v>32338.136000000002</v>
      </c>
      <c r="G5" s="7"/>
      <c r="H5" s="1"/>
      <c r="I5" s="1"/>
      <c r="J5" s="4">
        <f t="shared" ref="J5:Q5" si="0">SUM(J6:J498)</f>
        <v>12308.900000000001</v>
      </c>
      <c r="K5" s="4">
        <f t="shared" si="0"/>
        <v>-135.471</v>
      </c>
      <c r="L5" s="4">
        <f t="shared" si="0"/>
        <v>0</v>
      </c>
      <c r="M5" s="4">
        <f t="shared" si="0"/>
        <v>0</v>
      </c>
      <c r="N5" s="4">
        <f t="shared" si="0"/>
        <v>10978.012999999999</v>
      </c>
      <c r="O5" s="4">
        <f t="shared" si="0"/>
        <v>2434.6858000000002</v>
      </c>
      <c r="P5" s="4">
        <f t="shared" si="0"/>
        <v>17394.752999999997</v>
      </c>
      <c r="Q5" s="4">
        <f t="shared" si="0"/>
        <v>2950</v>
      </c>
      <c r="R5" s="1"/>
      <c r="S5" s="1"/>
      <c r="T5" s="1"/>
      <c r="U5" s="4">
        <f t="shared" ref="U5:Z5" si="1">SUM(U6:U498)</f>
        <v>1890.2605999999996</v>
      </c>
      <c r="V5" s="4">
        <f t="shared" si="1"/>
        <v>2268.1074000000003</v>
      </c>
      <c r="W5" s="4">
        <f t="shared" si="1"/>
        <v>2293.9839999999999</v>
      </c>
      <c r="X5" s="4">
        <f t="shared" si="1"/>
        <v>1833.3078</v>
      </c>
      <c r="Y5" s="4">
        <f t="shared" si="1"/>
        <v>2268.6198000000004</v>
      </c>
      <c r="Z5" s="4">
        <f t="shared" si="1"/>
        <v>2024.8507999999999</v>
      </c>
      <c r="AA5" s="1"/>
      <c r="AB5" s="4">
        <f>SUM(AB6:AB498)</f>
        <v>5715.5370000000003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261</v>
      </c>
      <c r="D6" s="1">
        <v>112</v>
      </c>
      <c r="E6" s="1">
        <v>137</v>
      </c>
      <c r="F6" s="1">
        <v>235</v>
      </c>
      <c r="G6" s="7">
        <v>0.14000000000000001</v>
      </c>
      <c r="H6" s="1">
        <v>180</v>
      </c>
      <c r="I6" s="1">
        <v>9988421</v>
      </c>
      <c r="J6" s="1">
        <v>107</v>
      </c>
      <c r="K6" s="1">
        <f t="shared" ref="K6:K45" si="2">E6-J6</f>
        <v>30</v>
      </c>
      <c r="L6" s="1"/>
      <c r="M6" s="1"/>
      <c r="N6" s="1"/>
      <c r="O6" s="1">
        <f>E6/5</f>
        <v>27.4</v>
      </c>
      <c r="P6" s="5">
        <f>21*O6-N6-F6</f>
        <v>340.4</v>
      </c>
      <c r="Q6" s="5"/>
      <c r="R6" s="1"/>
      <c r="S6" s="1">
        <f>(F6+N6+P6)/O6</f>
        <v>21</v>
      </c>
      <c r="T6" s="1">
        <f>(F6+N6)/O6</f>
        <v>8.5766423357664241</v>
      </c>
      <c r="U6" s="1">
        <v>13.2</v>
      </c>
      <c r="V6" s="1">
        <v>22</v>
      </c>
      <c r="W6" s="1">
        <v>26</v>
      </c>
      <c r="X6" s="1">
        <v>9.6</v>
      </c>
      <c r="Y6" s="1">
        <v>22.6</v>
      </c>
      <c r="Z6" s="1">
        <v>10</v>
      </c>
      <c r="AA6" s="1"/>
      <c r="AB6" s="1">
        <f t="shared" ref="AB6:AB44" si="3">P6*G6</f>
        <v>47.655999999999999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32</v>
      </c>
      <c r="B7" s="1" t="s">
        <v>31</v>
      </c>
      <c r="C7" s="1">
        <v>269</v>
      </c>
      <c r="D7" s="1">
        <v>64</v>
      </c>
      <c r="E7" s="1">
        <v>96</v>
      </c>
      <c r="F7" s="1">
        <v>221</v>
      </c>
      <c r="G7" s="7">
        <v>0.18</v>
      </c>
      <c r="H7" s="1">
        <v>270</v>
      </c>
      <c r="I7" s="1">
        <v>9988438</v>
      </c>
      <c r="J7" s="1">
        <v>98</v>
      </c>
      <c r="K7" s="1">
        <f t="shared" si="2"/>
        <v>-2</v>
      </c>
      <c r="L7" s="1"/>
      <c r="M7" s="1"/>
      <c r="N7" s="1">
        <v>463</v>
      </c>
      <c r="O7" s="1">
        <f t="shared" ref="O7:O48" si="4">E7/5</f>
        <v>19.2</v>
      </c>
      <c r="P7" s="5"/>
      <c r="Q7" s="5"/>
      <c r="R7" s="1"/>
      <c r="S7" s="1">
        <f t="shared" ref="S7:S45" si="5">(F7+N7+P7)/O7</f>
        <v>35.625</v>
      </c>
      <c r="T7" s="1">
        <f t="shared" ref="T7:T45" si="6">(F7+N7)/O7</f>
        <v>35.625</v>
      </c>
      <c r="U7" s="1">
        <v>39</v>
      </c>
      <c r="V7" s="1">
        <v>25.6</v>
      </c>
      <c r="W7" s="1">
        <v>13</v>
      </c>
      <c r="X7" s="1">
        <v>26.4</v>
      </c>
      <c r="Y7" s="1">
        <v>31.2</v>
      </c>
      <c r="Z7" s="1">
        <v>21.8</v>
      </c>
      <c r="AA7" s="1"/>
      <c r="AB7" s="1">
        <f t="shared" si="3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33</v>
      </c>
      <c r="B8" s="1" t="s">
        <v>31</v>
      </c>
      <c r="C8" s="1">
        <v>395</v>
      </c>
      <c r="D8" s="1"/>
      <c r="E8" s="1">
        <v>188</v>
      </c>
      <c r="F8" s="1">
        <v>191</v>
      </c>
      <c r="G8" s="7">
        <v>0.18</v>
      </c>
      <c r="H8" s="1">
        <v>270</v>
      </c>
      <c r="I8" s="1">
        <v>9988445</v>
      </c>
      <c r="J8" s="1">
        <v>160</v>
      </c>
      <c r="K8" s="1">
        <f t="shared" si="2"/>
        <v>28</v>
      </c>
      <c r="L8" s="1"/>
      <c r="M8" s="1"/>
      <c r="N8" s="1">
        <v>481</v>
      </c>
      <c r="O8" s="1">
        <f t="shared" si="4"/>
        <v>37.6</v>
      </c>
      <c r="P8" s="5">
        <f>21*O8-N8-F8</f>
        <v>117.60000000000002</v>
      </c>
      <c r="Q8" s="5"/>
      <c r="R8" s="1"/>
      <c r="S8" s="1">
        <f t="shared" si="5"/>
        <v>21</v>
      </c>
      <c r="T8" s="1">
        <f t="shared" si="6"/>
        <v>17.872340425531913</v>
      </c>
      <c r="U8" s="1">
        <v>43</v>
      </c>
      <c r="V8" s="1">
        <v>28.4</v>
      </c>
      <c r="W8" s="1">
        <v>8</v>
      </c>
      <c r="X8" s="1">
        <v>31</v>
      </c>
      <c r="Y8" s="1">
        <v>37.4</v>
      </c>
      <c r="Z8" s="1">
        <v>15.4</v>
      </c>
      <c r="AA8" s="1"/>
      <c r="AB8" s="1">
        <f t="shared" si="3"/>
        <v>21.168000000000003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36</v>
      </c>
      <c r="B9" s="1" t="s">
        <v>31</v>
      </c>
      <c r="C9" s="1">
        <v>152</v>
      </c>
      <c r="D9" s="1"/>
      <c r="E9" s="1">
        <v>48</v>
      </c>
      <c r="F9" s="1">
        <v>39</v>
      </c>
      <c r="G9" s="7">
        <v>0.4</v>
      </c>
      <c r="H9" s="1">
        <v>270</v>
      </c>
      <c r="I9" s="1">
        <v>9988452</v>
      </c>
      <c r="J9" s="1">
        <v>48</v>
      </c>
      <c r="K9" s="1">
        <f t="shared" si="2"/>
        <v>0</v>
      </c>
      <c r="L9" s="1"/>
      <c r="M9" s="1"/>
      <c r="N9" s="1">
        <v>502</v>
      </c>
      <c r="O9" s="1">
        <f t="shared" si="4"/>
        <v>9.6</v>
      </c>
      <c r="P9" s="5"/>
      <c r="Q9" s="5"/>
      <c r="R9" s="1"/>
      <c r="S9" s="1">
        <f t="shared" si="5"/>
        <v>56.354166666666671</v>
      </c>
      <c r="T9" s="1">
        <f t="shared" si="6"/>
        <v>56.354166666666671</v>
      </c>
      <c r="U9" s="1">
        <v>23.6</v>
      </c>
      <c r="V9" s="1">
        <v>9.8000000000000007</v>
      </c>
      <c r="W9" s="1">
        <v>17.8</v>
      </c>
      <c r="X9" s="1">
        <v>11.4</v>
      </c>
      <c r="Y9" s="1">
        <v>7.6</v>
      </c>
      <c r="Z9" s="1">
        <v>10</v>
      </c>
      <c r="AA9" s="22" t="s">
        <v>83</v>
      </c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37</v>
      </c>
      <c r="B10" s="1" t="s">
        <v>31</v>
      </c>
      <c r="C10" s="1">
        <v>147</v>
      </c>
      <c r="D10" s="1"/>
      <c r="E10" s="1">
        <v>22</v>
      </c>
      <c r="F10" s="1">
        <v>68</v>
      </c>
      <c r="G10" s="7">
        <v>0.4</v>
      </c>
      <c r="H10" s="1">
        <v>270</v>
      </c>
      <c r="I10" s="1">
        <v>9988476</v>
      </c>
      <c r="J10" s="1">
        <v>23</v>
      </c>
      <c r="K10" s="1">
        <f t="shared" si="2"/>
        <v>-1</v>
      </c>
      <c r="L10" s="1"/>
      <c r="M10" s="1"/>
      <c r="N10" s="1">
        <v>294</v>
      </c>
      <c r="O10" s="1">
        <f t="shared" si="4"/>
        <v>4.4000000000000004</v>
      </c>
      <c r="P10" s="5"/>
      <c r="Q10" s="5"/>
      <c r="R10" s="1"/>
      <c r="S10" s="1">
        <f t="shared" si="5"/>
        <v>82.272727272727266</v>
      </c>
      <c r="T10" s="1">
        <f t="shared" si="6"/>
        <v>82.272727272727266</v>
      </c>
      <c r="U10" s="1">
        <v>15.4</v>
      </c>
      <c r="V10" s="1">
        <v>4</v>
      </c>
      <c r="W10" s="1">
        <v>11.2</v>
      </c>
      <c r="X10" s="1">
        <v>4.8</v>
      </c>
      <c r="Y10" s="1">
        <v>4.4000000000000004</v>
      </c>
      <c r="Z10" s="1">
        <v>3.6</v>
      </c>
      <c r="AA10" s="22" t="s">
        <v>84</v>
      </c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40</v>
      </c>
      <c r="B11" s="1" t="s">
        <v>31</v>
      </c>
      <c r="C11" s="1">
        <v>563</v>
      </c>
      <c r="D11" s="1">
        <v>192</v>
      </c>
      <c r="E11" s="1">
        <v>306</v>
      </c>
      <c r="F11" s="1">
        <v>444</v>
      </c>
      <c r="G11" s="7">
        <v>0.18</v>
      </c>
      <c r="H11" s="1">
        <v>150</v>
      </c>
      <c r="I11" s="1">
        <v>5034819</v>
      </c>
      <c r="J11" s="1">
        <v>308</v>
      </c>
      <c r="K11" s="1">
        <f t="shared" si="2"/>
        <v>-2</v>
      </c>
      <c r="L11" s="1"/>
      <c r="M11" s="1"/>
      <c r="N11" s="1"/>
      <c r="O11" s="1">
        <f t="shared" si="4"/>
        <v>61.2</v>
      </c>
      <c r="P11" s="5">
        <f>21*O11-N11-F11</f>
        <v>841.2</v>
      </c>
      <c r="Q11" s="5"/>
      <c r="R11" s="1"/>
      <c r="S11" s="1">
        <f t="shared" si="5"/>
        <v>21</v>
      </c>
      <c r="T11" s="1">
        <f t="shared" si="6"/>
        <v>7.2549019607843137</v>
      </c>
      <c r="U11" s="1">
        <v>35.4</v>
      </c>
      <c r="V11" s="1">
        <v>46.8</v>
      </c>
      <c r="W11" s="1">
        <v>53.4</v>
      </c>
      <c r="X11" s="1">
        <v>32.200000000000003</v>
      </c>
      <c r="Y11" s="1">
        <v>47.2</v>
      </c>
      <c r="Z11" s="1">
        <v>48.8</v>
      </c>
      <c r="AA11" s="1"/>
      <c r="AB11" s="1">
        <f t="shared" si="3"/>
        <v>151.416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41</v>
      </c>
      <c r="B12" s="1" t="s">
        <v>39</v>
      </c>
      <c r="C12" s="1">
        <v>57.665999999999997</v>
      </c>
      <c r="D12" s="1">
        <v>7.1999999999999995E-2</v>
      </c>
      <c r="E12" s="1">
        <v>22.498000000000001</v>
      </c>
      <c r="F12" s="1">
        <v>20.3</v>
      </c>
      <c r="G12" s="7">
        <v>1</v>
      </c>
      <c r="H12" s="1">
        <v>150</v>
      </c>
      <c r="I12" s="1">
        <v>5039845</v>
      </c>
      <c r="J12" s="1">
        <v>26.3</v>
      </c>
      <c r="K12" s="1">
        <f t="shared" si="2"/>
        <v>-3.8019999999999996</v>
      </c>
      <c r="L12" s="1"/>
      <c r="M12" s="1"/>
      <c r="N12" s="1">
        <v>214.09399999999999</v>
      </c>
      <c r="O12" s="1">
        <f t="shared" si="4"/>
        <v>4.4996</v>
      </c>
      <c r="P12" s="5"/>
      <c r="Q12" s="5"/>
      <c r="R12" s="1"/>
      <c r="S12" s="1">
        <f t="shared" si="5"/>
        <v>52.092185972086405</v>
      </c>
      <c r="T12" s="1">
        <f t="shared" si="6"/>
        <v>52.092185972086405</v>
      </c>
      <c r="U12" s="1">
        <v>10.2728</v>
      </c>
      <c r="V12" s="1">
        <v>4.0423999999999998</v>
      </c>
      <c r="W12" s="1">
        <v>6.6596000000000002</v>
      </c>
      <c r="X12" s="1">
        <v>1.4776</v>
      </c>
      <c r="Y12" s="1">
        <v>4.7723999999999993</v>
      </c>
      <c r="Z12" s="1">
        <v>5.2393999999999998</v>
      </c>
      <c r="AA12" s="22" t="s">
        <v>85</v>
      </c>
      <c r="AB12" s="1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ht="15.75" thickBot="1" x14ac:dyDescent="0.3">
      <c r="A13" s="1" t="s">
        <v>42</v>
      </c>
      <c r="B13" s="1" t="s">
        <v>31</v>
      </c>
      <c r="C13" s="1">
        <v>333</v>
      </c>
      <c r="D13" s="1">
        <v>192</v>
      </c>
      <c r="E13" s="1">
        <v>236</v>
      </c>
      <c r="F13" s="1">
        <v>264</v>
      </c>
      <c r="G13" s="7">
        <v>0.1</v>
      </c>
      <c r="H13" s="1">
        <v>90</v>
      </c>
      <c r="I13" s="1">
        <v>8444163</v>
      </c>
      <c r="J13" s="1">
        <v>207</v>
      </c>
      <c r="K13" s="1">
        <f t="shared" si="2"/>
        <v>29</v>
      </c>
      <c r="L13" s="1"/>
      <c r="M13" s="1"/>
      <c r="N13" s="1">
        <v>370.99999999999989</v>
      </c>
      <c r="O13" s="1">
        <f t="shared" si="4"/>
        <v>47.2</v>
      </c>
      <c r="P13" s="5">
        <f>21*O13-N13-F13</f>
        <v>356.20000000000016</v>
      </c>
      <c r="Q13" s="5"/>
      <c r="R13" s="1"/>
      <c r="S13" s="1">
        <f t="shared" si="5"/>
        <v>21</v>
      </c>
      <c r="T13" s="1">
        <f t="shared" si="6"/>
        <v>13.45338983050847</v>
      </c>
      <c r="U13" s="1">
        <v>34.799999999999997</v>
      </c>
      <c r="V13" s="1">
        <v>37</v>
      </c>
      <c r="W13" s="1">
        <v>40</v>
      </c>
      <c r="X13" s="1">
        <v>28.6</v>
      </c>
      <c r="Y13" s="1">
        <v>31.8</v>
      </c>
      <c r="Z13" s="1">
        <v>38.4</v>
      </c>
      <c r="AA13" s="1" t="s">
        <v>90</v>
      </c>
      <c r="AB13" s="1">
        <f t="shared" si="3"/>
        <v>35.620000000000019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4" t="s">
        <v>43</v>
      </c>
      <c r="B14" s="12" t="s">
        <v>31</v>
      </c>
      <c r="C14" s="12">
        <v>710</v>
      </c>
      <c r="D14" s="12"/>
      <c r="E14" s="12">
        <v>414</v>
      </c>
      <c r="F14" s="13">
        <v>285</v>
      </c>
      <c r="G14" s="7">
        <v>0.18</v>
      </c>
      <c r="H14" s="1">
        <v>150</v>
      </c>
      <c r="I14" s="1">
        <v>5038411</v>
      </c>
      <c r="J14" s="1">
        <v>415</v>
      </c>
      <c r="K14" s="1">
        <f t="shared" si="2"/>
        <v>-1</v>
      </c>
      <c r="L14" s="1"/>
      <c r="M14" s="1"/>
      <c r="N14" s="1"/>
      <c r="O14" s="1">
        <f t="shared" si="4"/>
        <v>82.8</v>
      </c>
      <c r="P14" s="5">
        <f>21*(O14+O15)-N14-N15-F14-F15</f>
        <v>1478.6</v>
      </c>
      <c r="Q14" s="5"/>
      <c r="R14" s="1"/>
      <c r="S14" s="1">
        <f t="shared" si="5"/>
        <v>21.29951690821256</v>
      </c>
      <c r="T14" s="1">
        <f t="shared" si="6"/>
        <v>3.4420289855072466</v>
      </c>
      <c r="U14" s="1">
        <v>2</v>
      </c>
      <c r="V14" s="1">
        <v>0</v>
      </c>
      <c r="W14" s="1">
        <v>0</v>
      </c>
      <c r="X14" s="1">
        <v>-0.2</v>
      </c>
      <c r="Y14" s="1">
        <v>-0.8</v>
      </c>
      <c r="Z14" s="1">
        <v>33.6</v>
      </c>
      <c r="AA14" s="1"/>
      <c r="AB14" s="1">
        <f t="shared" si="3"/>
        <v>266.14799999999997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ht="15.75" thickBot="1" x14ac:dyDescent="0.3">
      <c r="A15" s="16" t="s">
        <v>55</v>
      </c>
      <c r="B15" s="17" t="s">
        <v>31</v>
      </c>
      <c r="C15" s="17">
        <v>1048</v>
      </c>
      <c r="D15" s="17"/>
      <c r="E15" s="17">
        <v>204</v>
      </c>
      <c r="F15" s="18">
        <v>832</v>
      </c>
      <c r="G15" s="19">
        <v>0</v>
      </c>
      <c r="H15" s="20" t="e">
        <v>#N/A</v>
      </c>
      <c r="I15" s="20" t="s">
        <v>56</v>
      </c>
      <c r="J15" s="20">
        <v>199</v>
      </c>
      <c r="K15" s="20">
        <f>E15-J15</f>
        <v>5</v>
      </c>
      <c r="L15" s="20"/>
      <c r="M15" s="20"/>
      <c r="N15" s="20"/>
      <c r="O15" s="20">
        <f>E15/5</f>
        <v>40.799999999999997</v>
      </c>
      <c r="P15" s="21"/>
      <c r="Q15" s="21"/>
      <c r="R15" s="20"/>
      <c r="S15" s="20">
        <f t="shared" si="5"/>
        <v>20.3921568627451</v>
      </c>
      <c r="T15" s="20">
        <f t="shared" si="6"/>
        <v>20.3921568627451</v>
      </c>
      <c r="U15" s="20">
        <v>54.4</v>
      </c>
      <c r="V15" s="20">
        <v>91</v>
      </c>
      <c r="W15" s="20">
        <v>137.4</v>
      </c>
      <c r="X15" s="20">
        <v>76</v>
      </c>
      <c r="Y15" s="20">
        <v>116.4</v>
      </c>
      <c r="Z15" s="20">
        <v>37.799999999999997</v>
      </c>
      <c r="AA15" s="20"/>
      <c r="AB15" s="20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4" t="s">
        <v>44</v>
      </c>
      <c r="B16" s="12" t="s">
        <v>31</v>
      </c>
      <c r="C16" s="12"/>
      <c r="D16" s="12"/>
      <c r="E16" s="12">
        <v>-1</v>
      </c>
      <c r="F16" s="13"/>
      <c r="G16" s="7">
        <v>0.18</v>
      </c>
      <c r="H16" s="1">
        <v>150</v>
      </c>
      <c r="I16" s="1">
        <v>5038459</v>
      </c>
      <c r="J16" s="1"/>
      <c r="K16" s="1">
        <f t="shared" si="2"/>
        <v>-1</v>
      </c>
      <c r="L16" s="1"/>
      <c r="M16" s="1"/>
      <c r="N16" s="1"/>
      <c r="O16" s="1">
        <f t="shared" si="4"/>
        <v>-0.2</v>
      </c>
      <c r="P16" s="5">
        <f>21*(O16+O17)-N16-N17-F16-F17</f>
        <v>1140.7999999999997</v>
      </c>
      <c r="Q16" s="5"/>
      <c r="R16" s="1"/>
      <c r="S16" s="1">
        <f t="shared" si="5"/>
        <v>-5703.9999999999982</v>
      </c>
      <c r="T16" s="1">
        <f t="shared" si="6"/>
        <v>0</v>
      </c>
      <c r="U16" s="1">
        <v>0</v>
      </c>
      <c r="V16" s="1">
        <v>0</v>
      </c>
      <c r="W16" s="1">
        <v>0</v>
      </c>
      <c r="X16" s="1">
        <v>-0.2</v>
      </c>
      <c r="Y16" s="1">
        <v>-0.6</v>
      </c>
      <c r="Z16" s="1">
        <v>-0.4</v>
      </c>
      <c r="AA16" s="1"/>
      <c r="AB16" s="1">
        <f t="shared" si="3"/>
        <v>205.34399999999994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15.75" thickBot="1" x14ac:dyDescent="0.3">
      <c r="A17" s="16" t="s">
        <v>57</v>
      </c>
      <c r="B17" s="17" t="s">
        <v>31</v>
      </c>
      <c r="C17" s="17">
        <v>1888</v>
      </c>
      <c r="D17" s="17">
        <v>26</v>
      </c>
      <c r="E17" s="17">
        <v>585</v>
      </c>
      <c r="F17" s="18">
        <v>1312</v>
      </c>
      <c r="G17" s="19">
        <v>0</v>
      </c>
      <c r="H17" s="20" t="e">
        <v>#N/A</v>
      </c>
      <c r="I17" s="20" t="s">
        <v>56</v>
      </c>
      <c r="J17" s="20">
        <v>564</v>
      </c>
      <c r="K17" s="20">
        <f>E17-J17</f>
        <v>21</v>
      </c>
      <c r="L17" s="20"/>
      <c r="M17" s="20"/>
      <c r="N17" s="20"/>
      <c r="O17" s="20">
        <f>E17/5</f>
        <v>117</v>
      </c>
      <c r="P17" s="21"/>
      <c r="Q17" s="21"/>
      <c r="R17" s="20"/>
      <c r="S17" s="20">
        <f t="shared" si="5"/>
        <v>11.213675213675213</v>
      </c>
      <c r="T17" s="20">
        <f t="shared" si="6"/>
        <v>11.213675213675213</v>
      </c>
      <c r="U17" s="20">
        <v>58.8</v>
      </c>
      <c r="V17" s="20">
        <v>95.8</v>
      </c>
      <c r="W17" s="20">
        <v>145.6</v>
      </c>
      <c r="X17" s="20">
        <v>53.8</v>
      </c>
      <c r="Y17" s="20">
        <v>80.400000000000006</v>
      </c>
      <c r="Z17" s="20">
        <v>0</v>
      </c>
      <c r="AA17" s="20"/>
      <c r="AB17" s="20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45</v>
      </c>
      <c r="B18" s="1" t="s">
        <v>31</v>
      </c>
      <c r="C18" s="1">
        <v>1488</v>
      </c>
      <c r="D18" s="1"/>
      <c r="E18" s="1">
        <v>409</v>
      </c>
      <c r="F18" s="1">
        <v>1055</v>
      </c>
      <c r="G18" s="7">
        <v>0.18</v>
      </c>
      <c r="H18" s="1">
        <v>150</v>
      </c>
      <c r="I18" s="1">
        <v>5038831</v>
      </c>
      <c r="J18" s="1">
        <v>421</v>
      </c>
      <c r="K18" s="1">
        <f t="shared" si="2"/>
        <v>-12</v>
      </c>
      <c r="L18" s="1"/>
      <c r="M18" s="1"/>
      <c r="N18" s="1"/>
      <c r="O18" s="1">
        <f t="shared" si="4"/>
        <v>81.8</v>
      </c>
      <c r="P18" s="5">
        <f>21*O18-N18-F18</f>
        <v>662.8</v>
      </c>
      <c r="Q18" s="5">
        <v>700</v>
      </c>
      <c r="R18" s="1"/>
      <c r="S18" s="1">
        <f t="shared" si="5"/>
        <v>21</v>
      </c>
      <c r="T18" s="1">
        <f t="shared" si="6"/>
        <v>12.897310513447433</v>
      </c>
      <c r="U18" s="1">
        <v>38</v>
      </c>
      <c r="V18" s="1">
        <v>53</v>
      </c>
      <c r="W18" s="1">
        <v>98.2</v>
      </c>
      <c r="X18" s="1">
        <v>58.6</v>
      </c>
      <c r="Y18" s="1">
        <v>109</v>
      </c>
      <c r="Z18" s="1">
        <v>27.8</v>
      </c>
      <c r="AA18" s="1"/>
      <c r="AB18" s="1">
        <f t="shared" si="3"/>
        <v>119.30399999999999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15.75" thickBot="1" x14ac:dyDescent="0.3">
      <c r="A19" s="1" t="s">
        <v>46</v>
      </c>
      <c r="B19" s="1" t="s">
        <v>31</v>
      </c>
      <c r="C19" s="1">
        <v>557</v>
      </c>
      <c r="D19" s="1"/>
      <c r="E19" s="1">
        <v>438</v>
      </c>
      <c r="F19" s="1">
        <v>98</v>
      </c>
      <c r="G19" s="7">
        <v>0.18</v>
      </c>
      <c r="H19" s="1">
        <v>120</v>
      </c>
      <c r="I19" s="1">
        <v>5038855</v>
      </c>
      <c r="J19" s="1">
        <v>445</v>
      </c>
      <c r="K19" s="1">
        <f t="shared" si="2"/>
        <v>-7</v>
      </c>
      <c r="L19" s="1"/>
      <c r="M19" s="1"/>
      <c r="N19" s="1">
        <v>333.00000000000011</v>
      </c>
      <c r="O19" s="1">
        <f t="shared" si="4"/>
        <v>87.6</v>
      </c>
      <c r="P19" s="5">
        <f t="shared" ref="P18:P19" si="7">22*O19-N19-F19</f>
        <v>1496.1999999999998</v>
      </c>
      <c r="Q19" s="5"/>
      <c r="R19" s="1"/>
      <c r="S19" s="1">
        <f t="shared" si="5"/>
        <v>22</v>
      </c>
      <c r="T19" s="1">
        <f t="shared" si="6"/>
        <v>4.9200913242009152</v>
      </c>
      <c r="U19" s="1">
        <v>35.200000000000003</v>
      </c>
      <c r="V19" s="1">
        <v>55.8</v>
      </c>
      <c r="W19" s="1">
        <v>109.6</v>
      </c>
      <c r="X19" s="1">
        <v>1</v>
      </c>
      <c r="Y19" s="1">
        <v>70.2</v>
      </c>
      <c r="Z19" s="1">
        <v>86.4</v>
      </c>
      <c r="AA19" s="1"/>
      <c r="AB19" s="1">
        <f t="shared" si="3"/>
        <v>269.31599999999997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4" t="s">
        <v>47</v>
      </c>
      <c r="B20" s="12" t="s">
        <v>31</v>
      </c>
      <c r="C20" s="12">
        <v>320</v>
      </c>
      <c r="D20" s="12">
        <v>1</v>
      </c>
      <c r="E20" s="12">
        <v>283</v>
      </c>
      <c r="F20" s="13">
        <v>38</v>
      </c>
      <c r="G20" s="7">
        <v>0.18</v>
      </c>
      <c r="H20" s="1">
        <v>150</v>
      </c>
      <c r="I20" s="1">
        <v>5038435</v>
      </c>
      <c r="J20" s="1">
        <v>321</v>
      </c>
      <c r="K20" s="1">
        <f t="shared" si="2"/>
        <v>-38</v>
      </c>
      <c r="L20" s="1"/>
      <c r="M20" s="1"/>
      <c r="N20" s="1"/>
      <c r="O20" s="1">
        <f t="shared" si="4"/>
        <v>56.6</v>
      </c>
      <c r="P20" s="5">
        <f>21*(O20+O21)-N20-N21-F20-F21</f>
        <v>2024.4</v>
      </c>
      <c r="Q20" s="5"/>
      <c r="R20" s="1"/>
      <c r="S20" s="1">
        <f t="shared" si="5"/>
        <v>36.438162544169614</v>
      </c>
      <c r="T20" s="1">
        <f t="shared" si="6"/>
        <v>0.67137809187279152</v>
      </c>
      <c r="U20" s="1">
        <v>0</v>
      </c>
      <c r="V20" s="1">
        <v>-1.2</v>
      </c>
      <c r="W20" s="1">
        <v>0</v>
      </c>
      <c r="X20" s="1">
        <v>117.4</v>
      </c>
      <c r="Y20" s="1">
        <v>168.6</v>
      </c>
      <c r="Z20" s="1">
        <v>159.6</v>
      </c>
      <c r="AA20" s="15" t="s">
        <v>81</v>
      </c>
      <c r="AB20" s="1">
        <f t="shared" si="3"/>
        <v>364.392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15.75" thickBot="1" x14ac:dyDescent="0.3">
      <c r="A21" s="16" t="s">
        <v>58</v>
      </c>
      <c r="B21" s="17" t="s">
        <v>31</v>
      </c>
      <c r="C21" s="17">
        <v>1560</v>
      </c>
      <c r="D21" s="17"/>
      <c r="E21" s="17">
        <v>464</v>
      </c>
      <c r="F21" s="18">
        <v>1075</v>
      </c>
      <c r="G21" s="19">
        <v>0</v>
      </c>
      <c r="H21" s="20" t="e">
        <v>#N/A</v>
      </c>
      <c r="I21" s="20" t="s">
        <v>56</v>
      </c>
      <c r="J21" s="20">
        <v>461</v>
      </c>
      <c r="K21" s="20">
        <f>E21-J21</f>
        <v>3</v>
      </c>
      <c r="L21" s="20"/>
      <c r="M21" s="20"/>
      <c r="N21" s="20"/>
      <c r="O21" s="20">
        <f>E21/5</f>
        <v>92.8</v>
      </c>
      <c r="P21" s="21"/>
      <c r="Q21" s="21"/>
      <c r="R21" s="20"/>
      <c r="S21" s="20">
        <f t="shared" si="5"/>
        <v>11.584051724137931</v>
      </c>
      <c r="T21" s="20">
        <f t="shared" si="6"/>
        <v>11.584051724137931</v>
      </c>
      <c r="U21" s="20">
        <v>99.4</v>
      </c>
      <c r="V21" s="20">
        <v>150.6</v>
      </c>
      <c r="W21" s="20">
        <v>183.4</v>
      </c>
      <c r="X21" s="20">
        <v>8.4</v>
      </c>
      <c r="Y21" s="20">
        <v>0</v>
      </c>
      <c r="Z21" s="20">
        <v>0</v>
      </c>
      <c r="AA21" s="20"/>
      <c r="AB21" s="20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23" t="s">
        <v>48</v>
      </c>
      <c r="B22" s="23" t="s">
        <v>31</v>
      </c>
      <c r="C22" s="23">
        <v>589</v>
      </c>
      <c r="D22" s="23"/>
      <c r="E22" s="23">
        <v>43</v>
      </c>
      <c r="F22" s="23">
        <v>541</v>
      </c>
      <c r="G22" s="7">
        <v>0.4</v>
      </c>
      <c r="H22" s="1" t="e">
        <v>#N/A</v>
      </c>
      <c r="I22" s="1">
        <v>5039609</v>
      </c>
      <c r="J22" s="1">
        <v>38</v>
      </c>
      <c r="K22" s="1">
        <f t="shared" si="2"/>
        <v>5</v>
      </c>
      <c r="L22" s="1"/>
      <c r="M22" s="1"/>
      <c r="N22" s="1"/>
      <c r="O22" s="1">
        <f t="shared" si="4"/>
        <v>8.6</v>
      </c>
      <c r="P22" s="5"/>
      <c r="Q22" s="5"/>
      <c r="R22" s="1" t="s">
        <v>88</v>
      </c>
      <c r="S22" s="1">
        <f t="shared" si="5"/>
        <v>62.906976744186046</v>
      </c>
      <c r="T22" s="1">
        <f t="shared" si="6"/>
        <v>62.906976744186046</v>
      </c>
      <c r="U22" s="1">
        <v>9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23" t="s">
        <v>49</v>
      </c>
      <c r="AB22" s="1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4" t="s">
        <v>50</v>
      </c>
      <c r="B23" s="12" t="s">
        <v>31</v>
      </c>
      <c r="C23" s="12"/>
      <c r="D23" s="12"/>
      <c r="E23" s="12">
        <v>-1</v>
      </c>
      <c r="F23" s="13"/>
      <c r="G23" s="7">
        <v>0.18</v>
      </c>
      <c r="H23" s="1">
        <v>120</v>
      </c>
      <c r="I23" s="1">
        <v>5038398</v>
      </c>
      <c r="J23" s="1"/>
      <c r="K23" s="1">
        <f t="shared" si="2"/>
        <v>-1</v>
      </c>
      <c r="L23" s="1"/>
      <c r="M23" s="1"/>
      <c r="N23" s="1"/>
      <c r="O23" s="1">
        <f t="shared" si="4"/>
        <v>-0.2</v>
      </c>
      <c r="P23" s="5">
        <f>21*(O23+O24)-N23-N24-F23-F24</f>
        <v>1103.8</v>
      </c>
      <c r="Q23" s="5"/>
      <c r="R23" s="1"/>
      <c r="S23" s="1">
        <f t="shared" si="5"/>
        <v>-5518.9999999999991</v>
      </c>
      <c r="T23" s="1">
        <f t="shared" si="6"/>
        <v>0</v>
      </c>
      <c r="U23" s="1">
        <v>0</v>
      </c>
      <c r="V23" s="1">
        <v>-1.6</v>
      </c>
      <c r="W23" s="1">
        <v>0</v>
      </c>
      <c r="X23" s="1">
        <v>-1.2</v>
      </c>
      <c r="Y23" s="1">
        <v>-0.4</v>
      </c>
      <c r="Z23" s="1">
        <v>61</v>
      </c>
      <c r="AA23" s="1"/>
      <c r="AB23" s="1">
        <f t="shared" si="3"/>
        <v>198.684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15.75" thickBot="1" x14ac:dyDescent="0.3">
      <c r="A24" s="16" t="s">
        <v>59</v>
      </c>
      <c r="B24" s="17" t="s">
        <v>31</v>
      </c>
      <c r="C24" s="17">
        <v>1348</v>
      </c>
      <c r="D24" s="17"/>
      <c r="E24" s="17">
        <v>470</v>
      </c>
      <c r="F24" s="18">
        <v>866</v>
      </c>
      <c r="G24" s="19">
        <v>0</v>
      </c>
      <c r="H24" s="20" t="e">
        <v>#N/A</v>
      </c>
      <c r="I24" s="20" t="s">
        <v>56</v>
      </c>
      <c r="J24" s="20">
        <v>444</v>
      </c>
      <c r="K24" s="20">
        <f>E24-J24</f>
        <v>26</v>
      </c>
      <c r="L24" s="20"/>
      <c r="M24" s="20"/>
      <c r="N24" s="20"/>
      <c r="O24" s="20">
        <f>E24/5</f>
        <v>94</v>
      </c>
      <c r="P24" s="21"/>
      <c r="Q24" s="21"/>
      <c r="R24" s="20"/>
      <c r="S24" s="20">
        <f t="shared" si="5"/>
        <v>9.212765957446809</v>
      </c>
      <c r="T24" s="20">
        <f t="shared" si="6"/>
        <v>9.212765957446809</v>
      </c>
      <c r="U24" s="20">
        <v>44.4</v>
      </c>
      <c r="V24" s="20">
        <v>60.2</v>
      </c>
      <c r="W24" s="20">
        <v>109.8</v>
      </c>
      <c r="X24" s="20">
        <v>43</v>
      </c>
      <c r="Y24" s="20">
        <v>86.4</v>
      </c>
      <c r="Z24" s="20">
        <v>36.200000000000003</v>
      </c>
      <c r="AA24" s="20"/>
      <c r="AB24" s="20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4" t="s">
        <v>51</v>
      </c>
      <c r="B25" s="12" t="s">
        <v>39</v>
      </c>
      <c r="C25" s="12">
        <v>195.71700000000001</v>
      </c>
      <c r="D25" s="12">
        <v>11.093</v>
      </c>
      <c r="E25" s="12">
        <v>172.51</v>
      </c>
      <c r="F25" s="13"/>
      <c r="G25" s="7">
        <v>1</v>
      </c>
      <c r="H25" s="1">
        <v>150</v>
      </c>
      <c r="I25" s="1">
        <v>5038572</v>
      </c>
      <c r="J25" s="1">
        <v>194.3</v>
      </c>
      <c r="K25" s="1">
        <f t="shared" si="2"/>
        <v>-21.79000000000002</v>
      </c>
      <c r="L25" s="1"/>
      <c r="M25" s="1"/>
      <c r="N25" s="1">
        <v>600</v>
      </c>
      <c r="O25" s="1">
        <f t="shared" si="4"/>
        <v>34.501999999999995</v>
      </c>
      <c r="P25" s="5">
        <f>22*(O25+O26)-N25-N26-F25-F26</f>
        <v>179.50279999999998</v>
      </c>
      <c r="Q25" s="5">
        <v>700</v>
      </c>
      <c r="R25" s="1" t="s">
        <v>89</v>
      </c>
      <c r="S25" s="1">
        <f t="shared" si="5"/>
        <v>22.592974320329258</v>
      </c>
      <c r="T25" s="1">
        <f t="shared" si="6"/>
        <v>17.390296214712194</v>
      </c>
      <c r="U25" s="1">
        <v>65.548599999999993</v>
      </c>
      <c r="V25" s="1">
        <v>62.854999999999997</v>
      </c>
      <c r="W25" s="1">
        <v>62.575800000000001</v>
      </c>
      <c r="X25" s="1">
        <v>40.5334</v>
      </c>
      <c r="Y25" s="1">
        <v>58.145400000000002</v>
      </c>
      <c r="Z25" s="1">
        <v>55.015000000000001</v>
      </c>
      <c r="AA25" s="1"/>
      <c r="AB25" s="1">
        <f t="shared" si="3"/>
        <v>179.50279999999998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ht="15.75" thickBot="1" x14ac:dyDescent="0.3">
      <c r="A26" s="16" t="s">
        <v>65</v>
      </c>
      <c r="B26" s="17" t="s">
        <v>39</v>
      </c>
      <c r="C26" s="17">
        <v>304.05</v>
      </c>
      <c r="D26" s="17">
        <v>518.53800000000001</v>
      </c>
      <c r="E26" s="17">
        <v>154.09200000000001</v>
      </c>
      <c r="F26" s="18">
        <v>657.54600000000005</v>
      </c>
      <c r="G26" s="19">
        <v>0</v>
      </c>
      <c r="H26" s="20" t="e">
        <v>#N/A</v>
      </c>
      <c r="I26" s="20" t="s">
        <v>56</v>
      </c>
      <c r="J26" s="20">
        <v>141.5</v>
      </c>
      <c r="K26" s="20">
        <f>E26-J26</f>
        <v>12.592000000000013</v>
      </c>
      <c r="L26" s="20"/>
      <c r="M26" s="20"/>
      <c r="N26" s="20"/>
      <c r="O26" s="20">
        <f>E26/5</f>
        <v>30.818400000000004</v>
      </c>
      <c r="P26" s="21"/>
      <c r="Q26" s="21"/>
      <c r="R26" s="20"/>
      <c r="S26" s="20">
        <f t="shared" si="5"/>
        <v>21.336149832567557</v>
      </c>
      <c r="T26" s="20">
        <f t="shared" si="6"/>
        <v>21.336149832567557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/>
      <c r="AB26" s="20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4" t="s">
        <v>52</v>
      </c>
      <c r="B27" s="12" t="s">
        <v>39</v>
      </c>
      <c r="C27" s="12">
        <v>203.77799999999999</v>
      </c>
      <c r="D27" s="12">
        <v>2.77</v>
      </c>
      <c r="E27" s="12">
        <v>155.708</v>
      </c>
      <c r="F27" s="13">
        <v>25</v>
      </c>
      <c r="G27" s="7">
        <v>1</v>
      </c>
      <c r="H27" s="1">
        <v>150</v>
      </c>
      <c r="I27" s="1">
        <v>5038596</v>
      </c>
      <c r="J27" s="1">
        <v>154.80000000000001</v>
      </c>
      <c r="K27" s="1">
        <f t="shared" si="2"/>
        <v>0.90799999999998704</v>
      </c>
      <c r="L27" s="1"/>
      <c r="M27" s="1"/>
      <c r="N27" s="1">
        <v>810.73000000000013</v>
      </c>
      <c r="O27" s="1">
        <f t="shared" si="4"/>
        <v>31.1416</v>
      </c>
      <c r="P27" s="5">
        <f>22*(O27+O28)-N27-N28-F27-F28</f>
        <v>124.3667999999998</v>
      </c>
      <c r="Q27" s="5">
        <v>600</v>
      </c>
      <c r="R27" s="1" t="s">
        <v>89</v>
      </c>
      <c r="S27" s="1">
        <f t="shared" si="5"/>
        <v>30.83004084568551</v>
      </c>
      <c r="T27" s="1">
        <f t="shared" si="6"/>
        <v>26.836450278726851</v>
      </c>
      <c r="U27" s="1">
        <v>57.557600000000001</v>
      </c>
      <c r="V27" s="1">
        <v>25.126200000000001</v>
      </c>
      <c r="W27" s="1">
        <v>9.3873999999999995</v>
      </c>
      <c r="X27" s="1">
        <v>37.362400000000001</v>
      </c>
      <c r="Y27" s="1">
        <v>18.924600000000002</v>
      </c>
      <c r="Z27" s="1">
        <v>18.137</v>
      </c>
      <c r="AA27" s="1"/>
      <c r="AB27" s="1">
        <f t="shared" si="3"/>
        <v>124.3667999999998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ht="15.75" thickBot="1" x14ac:dyDescent="0.3">
      <c r="A28" s="16" t="s">
        <v>66</v>
      </c>
      <c r="B28" s="17" t="s">
        <v>39</v>
      </c>
      <c r="C28" s="17">
        <v>119.52</v>
      </c>
      <c r="D28" s="17">
        <v>53.723999999999997</v>
      </c>
      <c r="E28" s="17">
        <v>82.134</v>
      </c>
      <c r="F28" s="18">
        <v>86.408000000000001</v>
      </c>
      <c r="G28" s="19">
        <v>0</v>
      </c>
      <c r="H28" s="20" t="e">
        <v>#N/A</v>
      </c>
      <c r="I28" s="20" t="s">
        <v>56</v>
      </c>
      <c r="J28" s="20">
        <v>79.5</v>
      </c>
      <c r="K28" s="20">
        <f>E28-J28</f>
        <v>2.6340000000000003</v>
      </c>
      <c r="L28" s="20"/>
      <c r="M28" s="20"/>
      <c r="N28" s="20"/>
      <c r="O28" s="20">
        <f>E28/5</f>
        <v>16.4268</v>
      </c>
      <c r="P28" s="21"/>
      <c r="Q28" s="21"/>
      <c r="R28" s="20"/>
      <c r="S28" s="20">
        <f t="shared" si="5"/>
        <v>5.2601845764238924</v>
      </c>
      <c r="T28" s="20">
        <f t="shared" si="6"/>
        <v>5.2601845764238924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/>
      <c r="AB28" s="20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24" t="s">
        <v>53</v>
      </c>
      <c r="B29" s="25" t="s">
        <v>39</v>
      </c>
      <c r="C29" s="25"/>
      <c r="D29" s="25"/>
      <c r="E29" s="25"/>
      <c r="F29" s="26"/>
      <c r="G29" s="27">
        <v>1</v>
      </c>
      <c r="H29" s="28">
        <v>120</v>
      </c>
      <c r="I29" s="28">
        <v>8785204</v>
      </c>
      <c r="J29" s="28"/>
      <c r="K29" s="28">
        <f t="shared" si="2"/>
        <v>0</v>
      </c>
      <c r="L29" s="28"/>
      <c r="M29" s="28"/>
      <c r="N29" s="28"/>
      <c r="O29" s="28">
        <f t="shared" si="4"/>
        <v>0</v>
      </c>
      <c r="P29" s="29"/>
      <c r="Q29" s="29"/>
      <c r="R29" s="28"/>
      <c r="S29" s="28" t="e">
        <f t="shared" si="5"/>
        <v>#DIV/0!</v>
      </c>
      <c r="T29" s="28" t="e">
        <f t="shared" si="6"/>
        <v>#DIV/0!</v>
      </c>
      <c r="U29" s="28">
        <v>-0.24</v>
      </c>
      <c r="V29" s="28">
        <v>0</v>
      </c>
      <c r="W29" s="28">
        <v>-0.504</v>
      </c>
      <c r="X29" s="28">
        <v>42.703600000000002</v>
      </c>
      <c r="Y29" s="28">
        <v>69.075400000000002</v>
      </c>
      <c r="Z29" s="28">
        <v>68.072199999999995</v>
      </c>
      <c r="AA29" s="30" t="s">
        <v>86</v>
      </c>
      <c r="AB29" s="28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15.75" thickBot="1" x14ac:dyDescent="0.3">
      <c r="A30" s="16" t="s">
        <v>38</v>
      </c>
      <c r="B30" s="17" t="s">
        <v>39</v>
      </c>
      <c r="C30" s="17"/>
      <c r="D30" s="17">
        <v>812.17700000000002</v>
      </c>
      <c r="E30" s="17"/>
      <c r="F30" s="18">
        <v>812.17700000000002</v>
      </c>
      <c r="G30" s="19">
        <v>0</v>
      </c>
      <c r="H30" s="20" t="e">
        <v>#N/A</v>
      </c>
      <c r="I30" s="20" t="s">
        <v>56</v>
      </c>
      <c r="J30" s="20"/>
      <c r="K30" s="20">
        <f>E30-J30</f>
        <v>0</v>
      </c>
      <c r="L30" s="20"/>
      <c r="M30" s="20"/>
      <c r="N30" s="20"/>
      <c r="O30" s="20">
        <f>E30/5</f>
        <v>0</v>
      </c>
      <c r="P30" s="21"/>
      <c r="Q30" s="21"/>
      <c r="R30" s="20"/>
      <c r="S30" s="20" t="e">
        <f t="shared" si="5"/>
        <v>#DIV/0!</v>
      </c>
      <c r="T30" s="20" t="e">
        <f t="shared" si="6"/>
        <v>#DIV/0!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/>
      <c r="AB30" s="20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54</v>
      </c>
      <c r="B31" s="1" t="s">
        <v>39</v>
      </c>
      <c r="C31" s="1"/>
      <c r="D31" s="1"/>
      <c r="E31" s="1"/>
      <c r="F31" s="1"/>
      <c r="G31" s="7">
        <v>1</v>
      </c>
      <c r="H31" s="1">
        <v>180</v>
      </c>
      <c r="I31" s="1">
        <v>5038619</v>
      </c>
      <c r="J31" s="1"/>
      <c r="K31" s="1">
        <f t="shared" si="2"/>
        <v>0</v>
      </c>
      <c r="L31" s="1"/>
      <c r="M31" s="1"/>
      <c r="N31" s="1">
        <v>350</v>
      </c>
      <c r="O31" s="1">
        <f t="shared" si="4"/>
        <v>0</v>
      </c>
      <c r="P31" s="5">
        <v>200</v>
      </c>
      <c r="Q31" s="5">
        <v>500</v>
      </c>
      <c r="R31" s="1"/>
      <c r="S31" s="1" t="e">
        <f t="shared" si="5"/>
        <v>#DIV/0!</v>
      </c>
      <c r="T31" s="1" t="e">
        <f t="shared" si="6"/>
        <v>#DIV/0!</v>
      </c>
      <c r="U31" s="1">
        <v>0</v>
      </c>
      <c r="V31" s="1">
        <v>16.942399999999999</v>
      </c>
      <c r="W31" s="1">
        <v>17.34</v>
      </c>
      <c r="X31" s="1">
        <v>28.722999999999999</v>
      </c>
      <c r="Y31" s="1">
        <v>14.097200000000001</v>
      </c>
      <c r="Z31" s="1">
        <v>17.603999999999999</v>
      </c>
      <c r="AA31" s="15" t="s">
        <v>87</v>
      </c>
      <c r="AB31" s="1">
        <f t="shared" si="3"/>
        <v>200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60</v>
      </c>
      <c r="B32" s="1" t="s">
        <v>31</v>
      </c>
      <c r="C32" s="1">
        <v>225</v>
      </c>
      <c r="D32" s="1">
        <v>704</v>
      </c>
      <c r="E32" s="1">
        <v>183</v>
      </c>
      <c r="F32" s="1">
        <v>704</v>
      </c>
      <c r="G32" s="7">
        <v>0.1</v>
      </c>
      <c r="H32" s="1">
        <v>60</v>
      </c>
      <c r="I32" s="1">
        <v>8444170</v>
      </c>
      <c r="J32" s="1">
        <v>248</v>
      </c>
      <c r="K32" s="1">
        <f t="shared" si="2"/>
        <v>-65</v>
      </c>
      <c r="L32" s="1"/>
      <c r="M32" s="1"/>
      <c r="N32" s="1"/>
      <c r="O32" s="1">
        <f t="shared" si="4"/>
        <v>36.6</v>
      </c>
      <c r="P32" s="5">
        <f t="shared" ref="P32:P35" si="8">21*O32-N32-F32</f>
        <v>64.600000000000023</v>
      </c>
      <c r="Q32" s="5"/>
      <c r="R32" s="1"/>
      <c r="S32" s="1">
        <f t="shared" si="5"/>
        <v>21</v>
      </c>
      <c r="T32" s="1">
        <f t="shared" si="6"/>
        <v>19.234972677595628</v>
      </c>
      <c r="U32" s="1">
        <v>35.200000000000003</v>
      </c>
      <c r="V32" s="1">
        <v>58.4</v>
      </c>
      <c r="W32" s="1">
        <v>30.6</v>
      </c>
      <c r="X32" s="1">
        <v>35</v>
      </c>
      <c r="Y32" s="1">
        <v>40</v>
      </c>
      <c r="Z32" s="1">
        <v>38.4</v>
      </c>
      <c r="AA32" s="1"/>
      <c r="AB32" s="1">
        <f t="shared" si="3"/>
        <v>6.4600000000000026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61</v>
      </c>
      <c r="B33" s="1" t="s">
        <v>39</v>
      </c>
      <c r="C33" s="1">
        <v>788.75300000000004</v>
      </c>
      <c r="D33" s="1">
        <v>602.68299999999999</v>
      </c>
      <c r="E33" s="1">
        <v>503.56799999999998</v>
      </c>
      <c r="F33" s="1">
        <v>845.06299999999999</v>
      </c>
      <c r="G33" s="7">
        <v>1</v>
      </c>
      <c r="H33" s="1">
        <v>120</v>
      </c>
      <c r="I33" s="1">
        <v>5522704</v>
      </c>
      <c r="J33" s="1">
        <v>539.5</v>
      </c>
      <c r="K33" s="1">
        <f t="shared" si="2"/>
        <v>-35.932000000000016</v>
      </c>
      <c r="L33" s="1"/>
      <c r="M33" s="1"/>
      <c r="N33" s="1">
        <v>400</v>
      </c>
      <c r="O33" s="1">
        <f t="shared" si="4"/>
        <v>100.7136</v>
      </c>
      <c r="P33" s="5">
        <f t="shared" si="8"/>
        <v>869.92259999999999</v>
      </c>
      <c r="Q33" s="5"/>
      <c r="R33" s="1"/>
      <c r="S33" s="1">
        <f t="shared" si="5"/>
        <v>21</v>
      </c>
      <c r="T33" s="1">
        <f t="shared" si="6"/>
        <v>12.362411829186923</v>
      </c>
      <c r="U33" s="1">
        <v>48.568600000000004</v>
      </c>
      <c r="V33" s="1">
        <v>98.985399999999998</v>
      </c>
      <c r="W33" s="1">
        <v>96.848800000000011</v>
      </c>
      <c r="X33" s="1">
        <v>14.2014</v>
      </c>
      <c r="Y33" s="1">
        <v>0</v>
      </c>
      <c r="Z33" s="1">
        <v>0</v>
      </c>
      <c r="AA33" s="1" t="s">
        <v>62</v>
      </c>
      <c r="AB33" s="1">
        <f t="shared" si="3"/>
        <v>869.92259999999999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63</v>
      </c>
      <c r="B34" s="1" t="s">
        <v>31</v>
      </c>
      <c r="C34" s="1">
        <v>538</v>
      </c>
      <c r="D34" s="1">
        <v>97</v>
      </c>
      <c r="E34" s="1">
        <v>242</v>
      </c>
      <c r="F34" s="1">
        <v>392</v>
      </c>
      <c r="G34" s="7">
        <v>0.14000000000000001</v>
      </c>
      <c r="H34" s="1">
        <v>180</v>
      </c>
      <c r="I34" s="1">
        <v>9988391</v>
      </c>
      <c r="J34" s="1">
        <v>197</v>
      </c>
      <c r="K34" s="1">
        <f t="shared" si="2"/>
        <v>45</v>
      </c>
      <c r="L34" s="1"/>
      <c r="M34" s="1"/>
      <c r="N34" s="1"/>
      <c r="O34" s="1">
        <f t="shared" si="4"/>
        <v>48.4</v>
      </c>
      <c r="P34" s="5">
        <f t="shared" si="8"/>
        <v>624.4</v>
      </c>
      <c r="Q34" s="5"/>
      <c r="R34" s="1"/>
      <c r="S34" s="1">
        <f t="shared" si="5"/>
        <v>21</v>
      </c>
      <c r="T34" s="1">
        <f t="shared" si="6"/>
        <v>8.0991735537190088</v>
      </c>
      <c r="U34" s="1">
        <v>23.4</v>
      </c>
      <c r="V34" s="1">
        <v>39</v>
      </c>
      <c r="W34" s="1">
        <v>47.2</v>
      </c>
      <c r="X34" s="1">
        <v>21.8</v>
      </c>
      <c r="Y34" s="1">
        <v>32.4</v>
      </c>
      <c r="Z34" s="1">
        <v>26.8</v>
      </c>
      <c r="AA34" s="1"/>
      <c r="AB34" s="1">
        <f t="shared" si="3"/>
        <v>87.416000000000011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64</v>
      </c>
      <c r="B35" s="1" t="s">
        <v>31</v>
      </c>
      <c r="C35" s="1">
        <v>1016</v>
      </c>
      <c r="D35" s="1">
        <v>208</v>
      </c>
      <c r="E35" s="1">
        <v>415</v>
      </c>
      <c r="F35" s="1">
        <v>793</v>
      </c>
      <c r="G35" s="7">
        <v>0.18</v>
      </c>
      <c r="H35" s="1">
        <v>270</v>
      </c>
      <c r="I35" s="1">
        <v>9988681</v>
      </c>
      <c r="J35" s="1">
        <v>376</v>
      </c>
      <c r="K35" s="1">
        <f t="shared" si="2"/>
        <v>39</v>
      </c>
      <c r="L35" s="1"/>
      <c r="M35" s="1"/>
      <c r="N35" s="1"/>
      <c r="O35" s="1">
        <f t="shared" si="4"/>
        <v>83</v>
      </c>
      <c r="P35" s="5">
        <f t="shared" si="8"/>
        <v>950</v>
      </c>
      <c r="Q35" s="5"/>
      <c r="R35" s="1"/>
      <c r="S35" s="1">
        <f t="shared" si="5"/>
        <v>21</v>
      </c>
      <c r="T35" s="1">
        <f t="shared" si="6"/>
        <v>9.5542168674698793</v>
      </c>
      <c r="U35" s="1">
        <v>51.4</v>
      </c>
      <c r="V35" s="1">
        <v>74.400000000000006</v>
      </c>
      <c r="W35" s="1">
        <v>68</v>
      </c>
      <c r="X35" s="1">
        <v>51</v>
      </c>
      <c r="Y35" s="1">
        <v>88.6</v>
      </c>
      <c r="Z35" s="1">
        <v>68</v>
      </c>
      <c r="AA35" s="1"/>
      <c r="AB35" s="1">
        <f t="shared" si="3"/>
        <v>171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20" t="s">
        <v>67</v>
      </c>
      <c r="B36" s="20" t="s">
        <v>39</v>
      </c>
      <c r="C36" s="20">
        <v>-8.8070000000000004</v>
      </c>
      <c r="D36" s="20">
        <v>8.8070000000000004</v>
      </c>
      <c r="E36" s="20"/>
      <c r="F36" s="20"/>
      <c r="G36" s="19">
        <v>0</v>
      </c>
      <c r="H36" s="20">
        <v>120</v>
      </c>
      <c r="I36" s="20" t="s">
        <v>68</v>
      </c>
      <c r="J36" s="20"/>
      <c r="K36" s="20">
        <f t="shared" si="2"/>
        <v>0</v>
      </c>
      <c r="L36" s="20"/>
      <c r="M36" s="20"/>
      <c r="N36" s="20"/>
      <c r="O36" s="20">
        <f t="shared" si="4"/>
        <v>0</v>
      </c>
      <c r="P36" s="21"/>
      <c r="Q36" s="21"/>
      <c r="R36" s="20"/>
      <c r="S36" s="20" t="e">
        <f t="shared" si="5"/>
        <v>#DIV/0!</v>
      </c>
      <c r="T36" s="20" t="e">
        <f t="shared" si="6"/>
        <v>#DIV/0!</v>
      </c>
      <c r="U36" s="20">
        <v>29.904399999999999</v>
      </c>
      <c r="V36" s="20">
        <v>7.6388000000000007</v>
      </c>
      <c r="W36" s="20">
        <v>16.799800000000001</v>
      </c>
      <c r="X36" s="20">
        <v>19.5928</v>
      </c>
      <c r="Y36" s="20">
        <v>5.5107999999999997</v>
      </c>
      <c r="Z36" s="20">
        <v>7.2912000000000008</v>
      </c>
      <c r="AA36" s="20" t="s">
        <v>69</v>
      </c>
      <c r="AB36" s="20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70</v>
      </c>
      <c r="B37" s="1" t="s">
        <v>39</v>
      </c>
      <c r="C37" s="1">
        <v>122.99</v>
      </c>
      <c r="D37" s="1">
        <v>11.601000000000001</v>
      </c>
      <c r="E37" s="1">
        <v>115.39100000000001</v>
      </c>
      <c r="F37" s="1">
        <v>10.199999999999999</v>
      </c>
      <c r="G37" s="7">
        <v>1</v>
      </c>
      <c r="H37" s="1">
        <v>120</v>
      </c>
      <c r="I37" s="1">
        <v>8785198</v>
      </c>
      <c r="J37" s="1">
        <v>128</v>
      </c>
      <c r="K37" s="1">
        <f t="shared" si="2"/>
        <v>-12.608999999999995</v>
      </c>
      <c r="L37" s="1"/>
      <c r="M37" s="1"/>
      <c r="N37" s="1">
        <v>80</v>
      </c>
      <c r="O37" s="1">
        <f t="shared" si="4"/>
        <v>23.078200000000002</v>
      </c>
      <c r="P37" s="5">
        <f>21*O37-N37-F37</f>
        <v>394.44220000000007</v>
      </c>
      <c r="Q37" s="5">
        <v>450</v>
      </c>
      <c r="R37" s="1"/>
      <c r="S37" s="1">
        <f t="shared" si="5"/>
        <v>21</v>
      </c>
      <c r="T37" s="1">
        <f t="shared" si="6"/>
        <v>3.9084503990779176</v>
      </c>
      <c r="U37" s="1">
        <v>4.9268000000000001</v>
      </c>
      <c r="V37" s="1">
        <v>16.486599999999999</v>
      </c>
      <c r="W37" s="1">
        <v>14.371600000000001</v>
      </c>
      <c r="X37" s="1">
        <v>5.4588000000000001</v>
      </c>
      <c r="Y37" s="1">
        <v>14.820399999999999</v>
      </c>
      <c r="Z37" s="1">
        <v>12.5158</v>
      </c>
      <c r="AA37" s="15" t="s">
        <v>82</v>
      </c>
      <c r="AB37" s="1">
        <f t="shared" si="3"/>
        <v>394.44220000000007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71</v>
      </c>
      <c r="B38" s="1" t="s">
        <v>31</v>
      </c>
      <c r="C38" s="1">
        <v>244</v>
      </c>
      <c r="D38" s="1">
        <v>798</v>
      </c>
      <c r="E38" s="1">
        <v>234</v>
      </c>
      <c r="F38" s="1">
        <v>798</v>
      </c>
      <c r="G38" s="7">
        <v>0.1</v>
      </c>
      <c r="H38" s="1">
        <v>60</v>
      </c>
      <c r="I38" s="1">
        <v>8444187</v>
      </c>
      <c r="J38" s="1">
        <v>371</v>
      </c>
      <c r="K38" s="1">
        <f t="shared" si="2"/>
        <v>-137</v>
      </c>
      <c r="L38" s="1"/>
      <c r="M38" s="1"/>
      <c r="N38" s="1">
        <v>506</v>
      </c>
      <c r="O38" s="1">
        <f t="shared" si="4"/>
        <v>46.8</v>
      </c>
      <c r="P38" s="5"/>
      <c r="Q38" s="5"/>
      <c r="R38" s="1"/>
      <c r="S38" s="1">
        <f t="shared" si="5"/>
        <v>27.863247863247864</v>
      </c>
      <c r="T38" s="1">
        <f t="shared" si="6"/>
        <v>27.863247863247864</v>
      </c>
      <c r="U38" s="1">
        <v>62</v>
      </c>
      <c r="V38" s="1">
        <v>69.599999999999994</v>
      </c>
      <c r="W38" s="1">
        <v>31</v>
      </c>
      <c r="X38" s="1">
        <v>59.6</v>
      </c>
      <c r="Y38" s="1">
        <v>72.2</v>
      </c>
      <c r="Z38" s="1">
        <v>76.599999999999994</v>
      </c>
      <c r="AA38" s="1"/>
      <c r="AB38" s="1">
        <f t="shared" si="3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72</v>
      </c>
      <c r="B39" s="1" t="s">
        <v>31</v>
      </c>
      <c r="C39" s="1">
        <v>496</v>
      </c>
      <c r="D39" s="1">
        <v>702</v>
      </c>
      <c r="E39" s="1">
        <v>429</v>
      </c>
      <c r="F39" s="1">
        <v>748</v>
      </c>
      <c r="G39" s="7">
        <v>0.1</v>
      </c>
      <c r="H39" s="1">
        <v>90</v>
      </c>
      <c r="I39" s="1">
        <v>8444194</v>
      </c>
      <c r="J39" s="1">
        <v>413</v>
      </c>
      <c r="K39" s="1">
        <f t="shared" si="2"/>
        <v>16</v>
      </c>
      <c r="L39" s="1"/>
      <c r="M39" s="1"/>
      <c r="N39" s="1">
        <v>602</v>
      </c>
      <c r="O39" s="1">
        <f t="shared" si="4"/>
        <v>85.8</v>
      </c>
      <c r="P39" s="5">
        <f>21*O39-N39-F39</f>
        <v>451.79999999999995</v>
      </c>
      <c r="Q39" s="5"/>
      <c r="R39" s="1"/>
      <c r="S39" s="1">
        <f t="shared" si="5"/>
        <v>21</v>
      </c>
      <c r="T39" s="1">
        <f t="shared" si="6"/>
        <v>15.734265734265735</v>
      </c>
      <c r="U39" s="1">
        <v>71.2</v>
      </c>
      <c r="V39" s="1">
        <v>78.400000000000006</v>
      </c>
      <c r="W39" s="1">
        <v>45</v>
      </c>
      <c r="X39" s="1">
        <v>62.8</v>
      </c>
      <c r="Y39" s="1">
        <v>71</v>
      </c>
      <c r="Z39" s="1">
        <v>73.599999999999994</v>
      </c>
      <c r="AA39" s="1"/>
      <c r="AB39" s="1">
        <f t="shared" si="3"/>
        <v>45.18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ht="15.75" thickBot="1" x14ac:dyDescent="0.3">
      <c r="A40" s="1" t="s">
        <v>73</v>
      </c>
      <c r="B40" s="1" t="s">
        <v>31</v>
      </c>
      <c r="C40" s="1">
        <v>1544</v>
      </c>
      <c r="D40" s="1"/>
      <c r="E40" s="1">
        <v>585</v>
      </c>
      <c r="F40" s="1">
        <v>940</v>
      </c>
      <c r="G40" s="7">
        <v>0.2</v>
      </c>
      <c r="H40" s="1">
        <v>120</v>
      </c>
      <c r="I40" s="1">
        <v>783798</v>
      </c>
      <c r="J40" s="1">
        <v>573</v>
      </c>
      <c r="K40" s="1">
        <f t="shared" si="2"/>
        <v>12</v>
      </c>
      <c r="L40" s="1"/>
      <c r="M40" s="1"/>
      <c r="N40" s="1"/>
      <c r="O40" s="1">
        <f t="shared" si="4"/>
        <v>117</v>
      </c>
      <c r="P40" s="5">
        <f>21*O40-N40-F40</f>
        <v>1517</v>
      </c>
      <c r="Q40" s="5"/>
      <c r="R40" s="1"/>
      <c r="S40" s="1">
        <f t="shared" si="5"/>
        <v>21</v>
      </c>
      <c r="T40" s="1">
        <f t="shared" si="6"/>
        <v>8.0341880341880341</v>
      </c>
      <c r="U40" s="1">
        <v>43.2</v>
      </c>
      <c r="V40" s="1">
        <v>80</v>
      </c>
      <c r="W40" s="1">
        <v>119.4</v>
      </c>
      <c r="X40" s="1">
        <v>54.6</v>
      </c>
      <c r="Y40" s="1">
        <v>81.400000000000006</v>
      </c>
      <c r="Z40" s="1">
        <v>79.599999999999994</v>
      </c>
      <c r="AA40" s="1" t="s">
        <v>74</v>
      </c>
      <c r="AB40" s="1">
        <f t="shared" si="3"/>
        <v>303.40000000000003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4" t="s">
        <v>75</v>
      </c>
      <c r="B41" s="12" t="s">
        <v>39</v>
      </c>
      <c r="C41" s="12"/>
      <c r="D41" s="12">
        <v>871.274</v>
      </c>
      <c r="E41" s="12"/>
      <c r="F41" s="13">
        <v>871.274</v>
      </c>
      <c r="G41" s="7">
        <v>1</v>
      </c>
      <c r="H41" s="1">
        <v>120</v>
      </c>
      <c r="I41" s="1">
        <v>783811</v>
      </c>
      <c r="J41" s="1"/>
      <c r="K41" s="1">
        <f t="shared" si="2"/>
        <v>0</v>
      </c>
      <c r="L41" s="1"/>
      <c r="M41" s="1"/>
      <c r="N41" s="1">
        <v>200</v>
      </c>
      <c r="O41" s="1">
        <f t="shared" si="4"/>
        <v>0</v>
      </c>
      <c r="P41" s="5">
        <f>21*(O41+O42)-N41-N42-F41-F42</f>
        <v>1454.3186000000005</v>
      </c>
      <c r="Q41" s="5"/>
      <c r="R41" s="1"/>
      <c r="S41" s="1" t="e">
        <f t="shared" si="5"/>
        <v>#DIV/0!</v>
      </c>
      <c r="T41" s="1" t="e">
        <f t="shared" si="6"/>
        <v>#DIV/0!</v>
      </c>
      <c r="U41" s="1">
        <v>1.2629999999999999</v>
      </c>
      <c r="V41" s="1">
        <v>58.1736</v>
      </c>
      <c r="W41" s="1">
        <v>44.121400000000001</v>
      </c>
      <c r="X41" s="1">
        <v>22.287199999999999</v>
      </c>
      <c r="Y41" s="1">
        <v>27.791599999999999</v>
      </c>
      <c r="Z41" s="1">
        <v>0</v>
      </c>
      <c r="AA41" s="1"/>
      <c r="AB41" s="1">
        <f t="shared" si="3"/>
        <v>1454.3186000000005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ht="15.75" thickBot="1" x14ac:dyDescent="0.3">
      <c r="A42" s="16" t="s">
        <v>76</v>
      </c>
      <c r="B42" s="17" t="s">
        <v>39</v>
      </c>
      <c r="C42" s="17">
        <v>757.14800000000002</v>
      </c>
      <c r="D42" s="17">
        <v>0.436</v>
      </c>
      <c r="E42" s="17">
        <v>624.90300000000002</v>
      </c>
      <c r="F42" s="18">
        <v>99</v>
      </c>
      <c r="G42" s="19">
        <v>0</v>
      </c>
      <c r="H42" s="20" t="e">
        <v>#N/A</v>
      </c>
      <c r="I42" s="20" t="s">
        <v>56</v>
      </c>
      <c r="J42" s="20">
        <v>584</v>
      </c>
      <c r="K42" s="20">
        <f t="shared" si="2"/>
        <v>40.90300000000002</v>
      </c>
      <c r="L42" s="20"/>
      <c r="M42" s="20"/>
      <c r="N42" s="20"/>
      <c r="O42" s="20">
        <f t="shared" si="4"/>
        <v>124.98060000000001</v>
      </c>
      <c r="P42" s="21"/>
      <c r="Q42" s="21"/>
      <c r="R42" s="20"/>
      <c r="S42" s="20">
        <f t="shared" si="5"/>
        <v>0.79212293747989682</v>
      </c>
      <c r="T42" s="20">
        <f t="shared" si="6"/>
        <v>0.79212293747989682</v>
      </c>
      <c r="U42" s="20">
        <v>67.189400000000006</v>
      </c>
      <c r="V42" s="20">
        <v>41.354199999999999</v>
      </c>
      <c r="W42" s="20">
        <v>30.295400000000001</v>
      </c>
      <c r="X42" s="20">
        <v>0</v>
      </c>
      <c r="Y42" s="20">
        <v>0</v>
      </c>
      <c r="Z42" s="20">
        <v>0</v>
      </c>
      <c r="AA42" s="20"/>
      <c r="AB42" s="20">
        <f t="shared" si="3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ht="15.75" thickBot="1" x14ac:dyDescent="0.3">
      <c r="A43" s="1" t="s">
        <v>77</v>
      </c>
      <c r="B43" s="1" t="s">
        <v>31</v>
      </c>
      <c r="C43" s="1">
        <v>1276</v>
      </c>
      <c r="D43" s="1">
        <v>410</v>
      </c>
      <c r="E43" s="1">
        <v>496</v>
      </c>
      <c r="F43" s="1">
        <v>1180</v>
      </c>
      <c r="G43" s="7">
        <v>0.2</v>
      </c>
      <c r="H43" s="1">
        <v>120</v>
      </c>
      <c r="I43" s="1">
        <v>783804</v>
      </c>
      <c r="J43" s="1">
        <v>482</v>
      </c>
      <c r="K43" s="1">
        <f t="shared" si="2"/>
        <v>14</v>
      </c>
      <c r="L43" s="1"/>
      <c r="M43" s="1"/>
      <c r="N43" s="1"/>
      <c r="O43" s="1">
        <f t="shared" si="4"/>
        <v>99.2</v>
      </c>
      <c r="P43" s="5">
        <f>22*O43-N43-F43</f>
        <v>1002.4000000000001</v>
      </c>
      <c r="Q43" s="5"/>
      <c r="R43" s="1"/>
      <c r="S43" s="1">
        <f t="shared" si="5"/>
        <v>22</v>
      </c>
      <c r="T43" s="1">
        <f t="shared" si="6"/>
        <v>11.89516129032258</v>
      </c>
      <c r="U43" s="1">
        <v>29.6</v>
      </c>
      <c r="V43" s="1">
        <v>93.8</v>
      </c>
      <c r="W43" s="1">
        <v>104.8</v>
      </c>
      <c r="X43" s="1">
        <v>30.6</v>
      </c>
      <c r="Y43" s="1">
        <v>66</v>
      </c>
      <c r="Z43" s="1">
        <v>73.2</v>
      </c>
      <c r="AA43" s="1"/>
      <c r="AB43" s="1">
        <f t="shared" si="3"/>
        <v>200.48000000000002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4" t="s">
        <v>78</v>
      </c>
      <c r="B44" s="12" t="s">
        <v>39</v>
      </c>
      <c r="C44" s="12"/>
      <c r="D44" s="12">
        <v>2337.1680000000001</v>
      </c>
      <c r="E44" s="12"/>
      <c r="F44" s="13">
        <v>2337.1680000000001</v>
      </c>
      <c r="G44" s="7">
        <v>1</v>
      </c>
      <c r="H44" s="1">
        <v>120</v>
      </c>
      <c r="I44" s="1">
        <v>783828</v>
      </c>
      <c r="J44" s="1"/>
      <c r="K44" s="1">
        <f t="shared" si="2"/>
        <v>0</v>
      </c>
      <c r="L44" s="1"/>
      <c r="M44" s="1"/>
      <c r="N44" s="1">
        <v>1871.1889999999989</v>
      </c>
      <c r="O44" s="1">
        <f t="shared" si="4"/>
        <v>0</v>
      </c>
      <c r="P44" s="5"/>
      <c r="Q44" s="5"/>
      <c r="R44" s="1"/>
      <c r="S44" s="1" t="e">
        <f t="shared" si="5"/>
        <v>#DIV/0!</v>
      </c>
      <c r="T44" s="1" t="e">
        <f t="shared" si="6"/>
        <v>#DIV/0!</v>
      </c>
      <c r="U44" s="1">
        <v>0</v>
      </c>
      <c r="V44" s="1">
        <v>30.299800000000001</v>
      </c>
      <c r="W44" s="1">
        <v>0</v>
      </c>
      <c r="X44" s="1">
        <v>103.8584</v>
      </c>
      <c r="Y44" s="1">
        <v>116.482</v>
      </c>
      <c r="Z44" s="1">
        <v>139.77619999999999</v>
      </c>
      <c r="AA44" s="1" t="s">
        <v>79</v>
      </c>
      <c r="AB44" s="1">
        <f t="shared" si="3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ht="15.75" thickBot="1" x14ac:dyDescent="0.3">
      <c r="A45" s="16" t="s">
        <v>80</v>
      </c>
      <c r="B45" s="17" t="s">
        <v>39</v>
      </c>
      <c r="C45" s="17">
        <v>62.048000000000002</v>
      </c>
      <c r="D45" s="17">
        <v>2.7320000000000002</v>
      </c>
      <c r="E45" s="17">
        <v>37.625</v>
      </c>
      <c r="F45" s="18"/>
      <c r="G45" s="19">
        <v>0</v>
      </c>
      <c r="H45" s="20" t="e">
        <v>#N/A</v>
      </c>
      <c r="I45" s="20" t="s">
        <v>56</v>
      </c>
      <c r="J45" s="20">
        <v>100</v>
      </c>
      <c r="K45" s="20">
        <f t="shared" si="2"/>
        <v>-62.375</v>
      </c>
      <c r="L45" s="20"/>
      <c r="M45" s="20"/>
      <c r="N45" s="20"/>
      <c r="O45" s="20">
        <f t="shared" si="4"/>
        <v>7.5250000000000004</v>
      </c>
      <c r="P45" s="21"/>
      <c r="Q45" s="21"/>
      <c r="R45" s="20"/>
      <c r="S45" s="20">
        <f t="shared" si="5"/>
        <v>0</v>
      </c>
      <c r="T45" s="20">
        <f t="shared" si="6"/>
        <v>0</v>
      </c>
      <c r="U45" s="20">
        <v>136.86940000000001</v>
      </c>
      <c r="V45" s="20">
        <v>12.603</v>
      </c>
      <c r="W45" s="20">
        <v>26.688199999999998</v>
      </c>
      <c r="X45" s="20">
        <v>12.1092</v>
      </c>
      <c r="Y45" s="20">
        <v>0</v>
      </c>
      <c r="Z45" s="20">
        <v>0</v>
      </c>
      <c r="AA45" s="20"/>
      <c r="AB45" s="20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6"/>
      <c r="B46" s="6"/>
      <c r="C46" s="6"/>
      <c r="D46" s="6"/>
      <c r="E46" s="6"/>
      <c r="F46" s="6"/>
      <c r="G46" s="9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34</v>
      </c>
      <c r="B47" s="1" t="s">
        <v>31</v>
      </c>
      <c r="C47" s="1">
        <v>1551</v>
      </c>
      <c r="D47" s="1"/>
      <c r="E47" s="1">
        <v>775</v>
      </c>
      <c r="F47" s="1">
        <v>765</v>
      </c>
      <c r="G47" s="7">
        <v>0.18</v>
      </c>
      <c r="H47" s="1">
        <v>120</v>
      </c>
      <c r="I47" s="1"/>
      <c r="J47" s="1">
        <v>787</v>
      </c>
      <c r="K47" s="1">
        <f>E47-J47</f>
        <v>-12</v>
      </c>
      <c r="L47" s="1"/>
      <c r="M47" s="1"/>
      <c r="N47" s="1">
        <v>2900</v>
      </c>
      <c r="O47" s="1">
        <f t="shared" si="4"/>
        <v>155</v>
      </c>
      <c r="P47" s="5"/>
      <c r="Q47" s="5"/>
      <c r="R47" s="1"/>
      <c r="S47" s="1">
        <f t="shared" ref="S47" si="9">(F47+N47+P47)/O47</f>
        <v>23.64516129032258</v>
      </c>
      <c r="T47" s="1">
        <f t="shared" ref="T47" si="10">(F47+N47)/O47</f>
        <v>23.64516129032258</v>
      </c>
      <c r="U47" s="1">
        <v>134.80000000000001</v>
      </c>
      <c r="V47" s="1">
        <v>194.4</v>
      </c>
      <c r="W47" s="1">
        <v>95</v>
      </c>
      <c r="X47" s="1">
        <v>152</v>
      </c>
      <c r="Y47" s="1">
        <v>137</v>
      </c>
      <c r="Z47" s="1">
        <v>154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35</v>
      </c>
      <c r="B48" s="1" t="s">
        <v>31</v>
      </c>
      <c r="C48" s="1">
        <v>9811</v>
      </c>
      <c r="D48" s="1">
        <v>5500</v>
      </c>
      <c r="E48" s="1">
        <v>2605</v>
      </c>
      <c r="F48" s="1">
        <v>12690</v>
      </c>
      <c r="G48" s="7">
        <v>0.18</v>
      </c>
      <c r="H48" s="1">
        <v>120</v>
      </c>
      <c r="I48" s="1"/>
      <c r="J48" s="1">
        <v>2655</v>
      </c>
      <c r="K48" s="1">
        <f>E48-J48</f>
        <v>-50</v>
      </c>
      <c r="L48" s="1"/>
      <c r="M48" s="1"/>
      <c r="N48" s="1"/>
      <c r="O48" s="1">
        <f t="shared" si="4"/>
        <v>521</v>
      </c>
      <c r="P48" s="5"/>
      <c r="Q48" s="5"/>
      <c r="R48" s="1"/>
      <c r="S48" s="1">
        <f t="shared" ref="S48" si="11">(F48+N48+P48)/O48</f>
        <v>24.357005758157388</v>
      </c>
      <c r="T48" s="1">
        <f t="shared" ref="T48" si="12">(F48+N48)/O48</f>
        <v>24.357005758157388</v>
      </c>
      <c r="U48" s="1">
        <v>472</v>
      </c>
      <c r="V48" s="1">
        <v>528.4</v>
      </c>
      <c r="W48" s="1">
        <v>475</v>
      </c>
      <c r="X48" s="1">
        <v>537</v>
      </c>
      <c r="Y48" s="1">
        <v>539</v>
      </c>
      <c r="Z48" s="1">
        <v>521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B45" xr:uid="{9A7C59D6-0E10-4404-AB34-BADC1A47A4A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2024-09-23T12:15:03Z</dcterms:created>
  <dcterms:modified xsi:type="dcterms:W3CDTF">2024-09-25T10:56:04Z</dcterms:modified>
</cp:coreProperties>
</file>