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6,24 Ост КИ филиалы\"/>
    </mc:Choice>
  </mc:AlternateContent>
  <xr:revisionPtr revIDLastSave="0" documentId="13_ncr:1_{3C07ED54-F915-41D7-B634-844E1081497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5" i="1" l="1"/>
  <c r="AC115" i="1" s="1"/>
  <c r="R114" i="1"/>
  <c r="AC114" i="1" s="1"/>
  <c r="R113" i="1"/>
  <c r="AC113" i="1" s="1"/>
  <c r="R112" i="1"/>
  <c r="AC112" i="1" s="1"/>
  <c r="R111" i="1"/>
  <c r="AC111" i="1" s="1"/>
  <c r="R72" i="1"/>
  <c r="AC72" i="1" s="1"/>
  <c r="Q116" i="1" l="1"/>
  <c r="R116" i="1" s="1"/>
  <c r="Q107" i="1"/>
  <c r="R107" i="1" s="1"/>
  <c r="AC107" i="1" s="1"/>
  <c r="Q105" i="1"/>
  <c r="R105" i="1" s="1"/>
  <c r="AC105" i="1" s="1"/>
  <c r="Q104" i="1"/>
  <c r="R104" i="1" s="1"/>
  <c r="AC104" i="1" s="1"/>
  <c r="Q103" i="1"/>
  <c r="R103" i="1" s="1"/>
  <c r="AC103" i="1" s="1"/>
  <c r="Q102" i="1"/>
  <c r="R102" i="1" s="1"/>
  <c r="AC102" i="1" s="1"/>
  <c r="Q101" i="1"/>
  <c r="R101" i="1" s="1"/>
  <c r="AC101" i="1" s="1"/>
  <c r="Q100" i="1"/>
  <c r="R100" i="1" s="1"/>
  <c r="AC100" i="1" s="1"/>
  <c r="Q98" i="1"/>
  <c r="R98" i="1" s="1"/>
  <c r="AC98" i="1" s="1"/>
  <c r="Q97" i="1"/>
  <c r="R97" i="1" s="1"/>
  <c r="AC97" i="1" s="1"/>
  <c r="Q96" i="1"/>
  <c r="R96" i="1" s="1"/>
  <c r="AC96" i="1" s="1"/>
  <c r="Q94" i="1"/>
  <c r="R94" i="1" s="1"/>
  <c r="AC94" i="1" s="1"/>
  <c r="Q90" i="1"/>
  <c r="R90" i="1" s="1"/>
  <c r="AC90" i="1" s="1"/>
  <c r="Q88" i="1"/>
  <c r="R88" i="1" s="1"/>
  <c r="AC88" i="1" s="1"/>
  <c r="Q85" i="1"/>
  <c r="R85" i="1" s="1"/>
  <c r="AC85" i="1" s="1"/>
  <c r="Q84" i="1"/>
  <c r="R84" i="1" s="1"/>
  <c r="AC84" i="1" s="1"/>
  <c r="Q83" i="1"/>
  <c r="R83" i="1" s="1"/>
  <c r="AC83" i="1" s="1"/>
  <c r="Q80" i="1"/>
  <c r="R80" i="1" s="1"/>
  <c r="AC80" i="1" s="1"/>
  <c r="Q79" i="1"/>
  <c r="R79" i="1" s="1"/>
  <c r="AC79" i="1" s="1"/>
  <c r="Q77" i="1"/>
  <c r="R77" i="1" s="1"/>
  <c r="AC77" i="1" s="1"/>
  <c r="Q76" i="1"/>
  <c r="R76" i="1" s="1"/>
  <c r="AC76" i="1" s="1"/>
  <c r="Q74" i="1"/>
  <c r="R74" i="1" s="1"/>
  <c r="AC74" i="1" s="1"/>
  <c r="Q73" i="1"/>
  <c r="R73" i="1" s="1"/>
  <c r="AC73" i="1" s="1"/>
  <c r="Q71" i="1"/>
  <c r="R71" i="1" s="1"/>
  <c r="AC71" i="1" s="1"/>
  <c r="Q69" i="1"/>
  <c r="R69" i="1" s="1"/>
  <c r="AC69" i="1" s="1"/>
  <c r="Q67" i="1"/>
  <c r="R67" i="1" s="1"/>
  <c r="AC67" i="1" s="1"/>
  <c r="Q66" i="1"/>
  <c r="R66" i="1" s="1"/>
  <c r="AC66" i="1" s="1"/>
  <c r="Q65" i="1"/>
  <c r="R65" i="1" s="1"/>
  <c r="AC65" i="1" s="1"/>
  <c r="Q62" i="1"/>
  <c r="R62" i="1" s="1"/>
  <c r="AC62" i="1" s="1"/>
  <c r="Q61" i="1"/>
  <c r="R61" i="1" s="1"/>
  <c r="AC61" i="1" s="1"/>
  <c r="Q55" i="1"/>
  <c r="R55" i="1" s="1"/>
  <c r="AC55" i="1" s="1"/>
  <c r="Q54" i="1"/>
  <c r="R54" i="1" s="1"/>
  <c r="AC54" i="1" s="1"/>
  <c r="Q52" i="1"/>
  <c r="R52" i="1" s="1"/>
  <c r="AC52" i="1" s="1"/>
  <c r="Q47" i="1"/>
  <c r="R47" i="1" s="1"/>
  <c r="AC47" i="1" s="1"/>
  <c r="Q46" i="1"/>
  <c r="R46" i="1" s="1"/>
  <c r="AC46" i="1" s="1"/>
  <c r="Q44" i="1"/>
  <c r="R44" i="1" s="1"/>
  <c r="AC44" i="1" s="1"/>
  <c r="Q41" i="1"/>
  <c r="R41" i="1" s="1"/>
  <c r="AC41" i="1" s="1"/>
  <c r="Q39" i="1"/>
  <c r="R39" i="1" s="1"/>
  <c r="AC39" i="1" s="1"/>
  <c r="Q34" i="1"/>
  <c r="R34" i="1" s="1"/>
  <c r="AC34" i="1" s="1"/>
  <c r="Q33" i="1"/>
  <c r="R33" i="1" s="1"/>
  <c r="AC33" i="1" s="1"/>
  <c r="Q32" i="1"/>
  <c r="R32" i="1" s="1"/>
  <c r="AC32" i="1" s="1"/>
  <c r="Q31" i="1"/>
  <c r="R31" i="1" s="1"/>
  <c r="AC31" i="1" s="1"/>
  <c r="Q30" i="1"/>
  <c r="R30" i="1" s="1"/>
  <c r="AC30" i="1" s="1"/>
  <c r="Q29" i="1"/>
  <c r="R29" i="1" s="1"/>
  <c r="AC29" i="1" s="1"/>
  <c r="Q27" i="1"/>
  <c r="R27" i="1" s="1"/>
  <c r="AC27" i="1" s="1"/>
  <c r="Q26" i="1"/>
  <c r="R26" i="1" s="1"/>
  <c r="AC26" i="1" s="1"/>
  <c r="Q25" i="1"/>
  <c r="R25" i="1" s="1"/>
  <c r="AC25" i="1" s="1"/>
  <c r="Q24" i="1"/>
  <c r="R24" i="1" s="1"/>
  <c r="AC24" i="1" s="1"/>
  <c r="Q23" i="1"/>
  <c r="R23" i="1" s="1"/>
  <c r="AC23" i="1" s="1"/>
  <c r="Q22" i="1"/>
  <c r="R22" i="1" s="1"/>
  <c r="AC22" i="1" s="1"/>
  <c r="Q21" i="1"/>
  <c r="R21" i="1" s="1"/>
  <c r="AC21" i="1" s="1"/>
  <c r="Q19" i="1"/>
  <c r="R19" i="1" s="1"/>
  <c r="AC19" i="1" s="1"/>
  <c r="Q18" i="1"/>
  <c r="R18" i="1" s="1"/>
  <c r="AC18" i="1" s="1"/>
  <c r="Q15" i="1"/>
  <c r="R15" i="1" s="1"/>
  <c r="AC15" i="1" s="1"/>
  <c r="Q12" i="1"/>
  <c r="R12" i="1" s="1"/>
  <c r="AC12" i="1" s="1"/>
  <c r="Q8" i="1"/>
  <c r="R8" i="1" s="1"/>
  <c r="Q7" i="1"/>
  <c r="AC7" i="1" s="1"/>
  <c r="Q6" i="1"/>
  <c r="F34" i="1"/>
  <c r="E34" i="1"/>
  <c r="F74" i="1"/>
  <c r="E74" i="1"/>
  <c r="F73" i="1"/>
  <c r="E73" i="1"/>
  <c r="AC8" i="1" l="1"/>
  <c r="AC6" i="1"/>
  <c r="F37" i="1"/>
  <c r="E37" i="1"/>
  <c r="AC9" i="1" l="1"/>
  <c r="AC35" i="1"/>
  <c r="AC36" i="1"/>
  <c r="AC40" i="1"/>
  <c r="AC43" i="1"/>
  <c r="AC45" i="1"/>
  <c r="AC53" i="1"/>
  <c r="AC57" i="1"/>
  <c r="AC58" i="1"/>
  <c r="AC59" i="1"/>
  <c r="AC60" i="1"/>
  <c r="AC63" i="1"/>
  <c r="AC78" i="1"/>
  <c r="AC86" i="1"/>
  <c r="AC95" i="1"/>
  <c r="AC106" i="1"/>
  <c r="AC108" i="1"/>
  <c r="AC109" i="1"/>
  <c r="AC110" i="1"/>
  <c r="O7" i="1"/>
  <c r="U7" i="1" s="1"/>
  <c r="O8" i="1"/>
  <c r="U8" i="1" s="1"/>
  <c r="O9" i="1"/>
  <c r="O10" i="1"/>
  <c r="P10" i="1" s="1"/>
  <c r="Q10" i="1" s="1"/>
  <c r="R10" i="1" s="1"/>
  <c r="O11" i="1"/>
  <c r="P11" i="1" s="1"/>
  <c r="Q11" i="1" s="1"/>
  <c r="R11" i="1" s="1"/>
  <c r="AC11" i="1" s="1"/>
  <c r="O12" i="1"/>
  <c r="U12" i="1" s="1"/>
  <c r="O13" i="1"/>
  <c r="P13" i="1" s="1"/>
  <c r="Q13" i="1" s="1"/>
  <c r="R13" i="1" s="1"/>
  <c r="AC13" i="1" s="1"/>
  <c r="O14" i="1"/>
  <c r="P14" i="1" s="1"/>
  <c r="Q14" i="1" s="1"/>
  <c r="R14" i="1" s="1"/>
  <c r="AC14" i="1" s="1"/>
  <c r="O15" i="1"/>
  <c r="U15" i="1" s="1"/>
  <c r="O16" i="1"/>
  <c r="AC16" i="1" s="1"/>
  <c r="O17" i="1"/>
  <c r="P17" i="1" s="1"/>
  <c r="Q17" i="1" s="1"/>
  <c r="R17" i="1" s="1"/>
  <c r="AC17" i="1" s="1"/>
  <c r="O18" i="1"/>
  <c r="U18" i="1" s="1"/>
  <c r="O19" i="1"/>
  <c r="U19" i="1" s="1"/>
  <c r="O20" i="1"/>
  <c r="P20" i="1" s="1"/>
  <c r="Q20" i="1" s="1"/>
  <c r="R20" i="1" s="1"/>
  <c r="AC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O36" i="1"/>
  <c r="O37" i="1"/>
  <c r="P37" i="1" s="1"/>
  <c r="Q37" i="1" s="1"/>
  <c r="R37" i="1" s="1"/>
  <c r="AC37" i="1" s="1"/>
  <c r="O38" i="1"/>
  <c r="O39" i="1"/>
  <c r="U39" i="1" s="1"/>
  <c r="O40" i="1"/>
  <c r="O41" i="1"/>
  <c r="U41" i="1" s="1"/>
  <c r="O42" i="1"/>
  <c r="P42" i="1" s="1"/>
  <c r="Q42" i="1" s="1"/>
  <c r="R42" i="1" s="1"/>
  <c r="AC42" i="1" s="1"/>
  <c r="O43" i="1"/>
  <c r="O44" i="1"/>
  <c r="U44" i="1" s="1"/>
  <c r="O45" i="1"/>
  <c r="O46" i="1"/>
  <c r="U46" i="1" s="1"/>
  <c r="O47" i="1"/>
  <c r="U47" i="1" s="1"/>
  <c r="O48" i="1"/>
  <c r="P48" i="1" s="1"/>
  <c r="Q48" i="1" s="1"/>
  <c r="R48" i="1" s="1"/>
  <c r="AC48" i="1" s="1"/>
  <c r="O49" i="1"/>
  <c r="P49" i="1" s="1"/>
  <c r="Q49" i="1" s="1"/>
  <c r="R49" i="1" s="1"/>
  <c r="AC49" i="1" s="1"/>
  <c r="O50" i="1"/>
  <c r="P50" i="1" s="1"/>
  <c r="Q50" i="1" s="1"/>
  <c r="R50" i="1" s="1"/>
  <c r="AC50" i="1" s="1"/>
  <c r="O51" i="1"/>
  <c r="P51" i="1" s="1"/>
  <c r="Q51" i="1" s="1"/>
  <c r="R51" i="1" s="1"/>
  <c r="AC51" i="1" s="1"/>
  <c r="O52" i="1"/>
  <c r="U52" i="1" s="1"/>
  <c r="O53" i="1"/>
  <c r="O54" i="1"/>
  <c r="U54" i="1" s="1"/>
  <c r="O55" i="1"/>
  <c r="U55" i="1" s="1"/>
  <c r="O56" i="1"/>
  <c r="P56" i="1" s="1"/>
  <c r="O57" i="1"/>
  <c r="O58" i="1"/>
  <c r="O59" i="1"/>
  <c r="O60" i="1"/>
  <c r="O61" i="1"/>
  <c r="U61" i="1" s="1"/>
  <c r="O62" i="1"/>
  <c r="U62" i="1" s="1"/>
  <c r="O63" i="1"/>
  <c r="O64" i="1"/>
  <c r="P64" i="1" s="1"/>
  <c r="Q64" i="1" s="1"/>
  <c r="R64" i="1" s="1"/>
  <c r="AC64" i="1" s="1"/>
  <c r="O65" i="1"/>
  <c r="U65" i="1" s="1"/>
  <c r="O66" i="1"/>
  <c r="U66" i="1" s="1"/>
  <c r="O67" i="1"/>
  <c r="U67" i="1" s="1"/>
  <c r="O68" i="1"/>
  <c r="P68" i="1" s="1"/>
  <c r="Q68" i="1" s="1"/>
  <c r="R68" i="1" s="1"/>
  <c r="AC68" i="1" s="1"/>
  <c r="O69" i="1"/>
  <c r="U69" i="1" s="1"/>
  <c r="O70" i="1"/>
  <c r="O71" i="1"/>
  <c r="U71" i="1" s="1"/>
  <c r="O72" i="1"/>
  <c r="O73" i="1"/>
  <c r="U73" i="1" s="1"/>
  <c r="O75" i="1"/>
  <c r="P75" i="1" s="1"/>
  <c r="Q75" i="1" s="1"/>
  <c r="R75" i="1" s="1"/>
  <c r="AC75" i="1" s="1"/>
  <c r="O76" i="1"/>
  <c r="U76" i="1" s="1"/>
  <c r="O77" i="1"/>
  <c r="U77" i="1" s="1"/>
  <c r="O78" i="1"/>
  <c r="O79" i="1"/>
  <c r="U79" i="1" s="1"/>
  <c r="O80" i="1"/>
  <c r="U80" i="1" s="1"/>
  <c r="O81" i="1"/>
  <c r="O82" i="1"/>
  <c r="O83" i="1"/>
  <c r="U83" i="1" s="1"/>
  <c r="O84" i="1"/>
  <c r="U84" i="1" s="1"/>
  <c r="O85" i="1"/>
  <c r="U85" i="1" s="1"/>
  <c r="O86" i="1"/>
  <c r="O87" i="1"/>
  <c r="P87" i="1" s="1"/>
  <c r="Q87" i="1" s="1"/>
  <c r="R87" i="1" s="1"/>
  <c r="AC87" i="1" s="1"/>
  <c r="O88" i="1"/>
  <c r="U88" i="1" s="1"/>
  <c r="O89" i="1"/>
  <c r="P89" i="1" s="1"/>
  <c r="Q89" i="1" s="1"/>
  <c r="R89" i="1" s="1"/>
  <c r="AC89" i="1" s="1"/>
  <c r="O90" i="1"/>
  <c r="U90" i="1" s="1"/>
  <c r="O91" i="1"/>
  <c r="P91" i="1" s="1"/>
  <c r="Q91" i="1" s="1"/>
  <c r="R91" i="1" s="1"/>
  <c r="AC91" i="1" s="1"/>
  <c r="O92" i="1"/>
  <c r="P92" i="1" s="1"/>
  <c r="Q92" i="1" s="1"/>
  <c r="R92" i="1" s="1"/>
  <c r="AC92" i="1" s="1"/>
  <c r="O93" i="1"/>
  <c r="P93" i="1" s="1"/>
  <c r="Q93" i="1" s="1"/>
  <c r="R93" i="1" s="1"/>
  <c r="AC93" i="1" s="1"/>
  <c r="O94" i="1"/>
  <c r="U94" i="1" s="1"/>
  <c r="O95" i="1"/>
  <c r="O96" i="1"/>
  <c r="U96" i="1" s="1"/>
  <c r="O97" i="1"/>
  <c r="U97" i="1" s="1"/>
  <c r="O98" i="1"/>
  <c r="U98" i="1" s="1"/>
  <c r="O99" i="1"/>
  <c r="P99" i="1" s="1"/>
  <c r="Q99" i="1" s="1"/>
  <c r="R99" i="1" s="1"/>
  <c r="AC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O107" i="1"/>
  <c r="U107" i="1" s="1"/>
  <c r="O108" i="1"/>
  <c r="O109" i="1"/>
  <c r="O110" i="1"/>
  <c r="O6" i="1"/>
  <c r="U6" i="1" s="1"/>
  <c r="AC10" i="1" l="1"/>
  <c r="U99" i="1"/>
  <c r="U93" i="1"/>
  <c r="U91" i="1"/>
  <c r="U89" i="1"/>
  <c r="U87" i="1"/>
  <c r="U75" i="1"/>
  <c r="P72" i="1"/>
  <c r="U72" i="1"/>
  <c r="U68" i="1"/>
  <c r="U64" i="1"/>
  <c r="U50" i="1"/>
  <c r="U48" i="1"/>
  <c r="U42" i="1"/>
  <c r="U20" i="1"/>
  <c r="U14" i="1"/>
  <c r="U10" i="1"/>
  <c r="U92" i="1"/>
  <c r="U51" i="1"/>
  <c r="U49" i="1"/>
  <c r="U17" i="1"/>
  <c r="U13" i="1"/>
  <c r="U11" i="1"/>
  <c r="U37" i="1"/>
  <c r="O74" i="1"/>
  <c r="AC56" i="1"/>
  <c r="P81" i="1"/>
  <c r="Q81" i="1" s="1"/>
  <c r="R81" i="1" s="1"/>
  <c r="AC81" i="1" s="1"/>
  <c r="P38" i="1"/>
  <c r="P28" i="1"/>
  <c r="Q28" i="1" s="1"/>
  <c r="R28" i="1" s="1"/>
  <c r="AC28" i="1" s="1"/>
  <c r="P70" i="1"/>
  <c r="Q70" i="1" s="1"/>
  <c r="R70" i="1" s="1"/>
  <c r="AC70" i="1" s="1"/>
  <c r="AC82" i="1"/>
  <c r="V6" i="1"/>
  <c r="U109" i="1"/>
  <c r="V109" i="1"/>
  <c r="V107" i="1"/>
  <c r="V105" i="1"/>
  <c r="V103" i="1"/>
  <c r="V101" i="1"/>
  <c r="V99" i="1"/>
  <c r="V97" i="1"/>
  <c r="V95" i="1"/>
  <c r="U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U63" i="1"/>
  <c r="V63" i="1"/>
  <c r="V61" i="1"/>
  <c r="U59" i="1"/>
  <c r="V59" i="1"/>
  <c r="U57" i="1"/>
  <c r="V57" i="1"/>
  <c r="V55" i="1"/>
  <c r="U53" i="1"/>
  <c r="V53" i="1"/>
  <c r="V51" i="1"/>
  <c r="V49" i="1"/>
  <c r="V47" i="1"/>
  <c r="U45" i="1"/>
  <c r="V45" i="1"/>
  <c r="U43" i="1"/>
  <c r="V43" i="1"/>
  <c r="V41" i="1"/>
  <c r="V39" i="1"/>
  <c r="V35" i="1"/>
  <c r="U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U9" i="1"/>
  <c r="V7" i="1"/>
  <c r="V110" i="1"/>
  <c r="U110" i="1"/>
  <c r="V108" i="1"/>
  <c r="U108" i="1"/>
  <c r="V106" i="1"/>
  <c r="U106" i="1"/>
  <c r="V104" i="1"/>
  <c r="V102" i="1"/>
  <c r="V100" i="1"/>
  <c r="V98" i="1"/>
  <c r="V96" i="1"/>
  <c r="V94" i="1"/>
  <c r="V92" i="1"/>
  <c r="V90" i="1"/>
  <c r="V88" i="1"/>
  <c r="V86" i="1"/>
  <c r="U86" i="1"/>
  <c r="V84" i="1"/>
  <c r="V82" i="1"/>
  <c r="U82" i="1"/>
  <c r="V80" i="1"/>
  <c r="V78" i="1"/>
  <c r="U78" i="1"/>
  <c r="V76" i="1"/>
  <c r="V72" i="1"/>
  <c r="V70" i="1"/>
  <c r="V68" i="1"/>
  <c r="V66" i="1"/>
  <c r="V64" i="1"/>
  <c r="V62" i="1"/>
  <c r="V60" i="1"/>
  <c r="U60" i="1"/>
  <c r="V58" i="1"/>
  <c r="U58" i="1"/>
  <c r="V56" i="1"/>
  <c r="U56" i="1"/>
  <c r="V54" i="1"/>
  <c r="V52" i="1"/>
  <c r="V50" i="1"/>
  <c r="V48" i="1"/>
  <c r="V46" i="1"/>
  <c r="V44" i="1"/>
  <c r="V42" i="1"/>
  <c r="V40" i="1"/>
  <c r="U40" i="1"/>
  <c r="V38" i="1"/>
  <c r="U36" i="1"/>
  <c r="V36" i="1"/>
  <c r="V34" i="1"/>
  <c r="V32" i="1"/>
  <c r="V30" i="1"/>
  <c r="V28" i="1"/>
  <c r="V26" i="1"/>
  <c r="V24" i="1"/>
  <c r="V22" i="1"/>
  <c r="V20" i="1"/>
  <c r="V18" i="1"/>
  <c r="U16" i="1"/>
  <c r="V16" i="1"/>
  <c r="V14" i="1"/>
  <c r="V12" i="1"/>
  <c r="V10" i="1"/>
  <c r="V8" i="1"/>
  <c r="V3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R5" i="1" l="1"/>
  <c r="U28" i="1"/>
  <c r="U81" i="1"/>
  <c r="V74" i="1"/>
  <c r="U74" i="1"/>
  <c r="Q5" i="1"/>
  <c r="U70" i="1"/>
  <c r="O5" i="1"/>
  <c r="AC38" i="1"/>
  <c r="U38" i="1"/>
  <c r="P5" i="1"/>
  <c r="K5" i="1"/>
  <c r="AC5" i="1" l="1"/>
</calcChain>
</file>

<file path=xl/sharedStrings.xml><?xml version="1.0" encoding="utf-8"?>
<sst xmlns="http://schemas.openxmlformats.org/spreadsheetml/2006/main" count="433" uniqueCount="180">
  <si>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</si>
  <si>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</si>
  <si>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</si>
  <si>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</si>
  <si>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</si>
  <si>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</si>
  <si>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</si>
  <si>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</si>
  <si>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</si>
  <si>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</si>
  <si>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</si>
  <si>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</si>
  <si>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</si>
  <si>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</si>
  <si>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</si>
  <si>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</si>
  <si>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</si>
  <si>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</si>
  <si>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</si>
  <si>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</si>
  <si>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</si>
  <si>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</si>
  <si>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</si>
  <si>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22,06,(1)</t>
  </si>
  <si>
    <t>25,06,</t>
  </si>
  <si>
    <t>18,06,</t>
  </si>
  <si>
    <t>11,06,</t>
  </si>
  <si>
    <t>04,06,</t>
  </si>
  <si>
    <t>28,05,</t>
  </si>
  <si>
    <t>21,05,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</si>
  <si>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</si>
  <si>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</si>
  <si>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</si>
  <si>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</si>
  <si>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</si>
  <si>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</si>
  <si>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</si>
  <si>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3678 СОЧНЫЕ сос п/о мгс 2*2     ОСТАНКИНО</t>
  </si>
  <si>
    <t>не в матрице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</si>
  <si>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</si>
  <si>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</si>
  <si>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</si>
  <si>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</si>
  <si>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</si>
  <si>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</si>
  <si>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</si>
  <si>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</si>
  <si>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</si>
  <si>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</si>
  <si>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</si>
  <si>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</si>
  <si>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</si>
  <si>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</si>
  <si>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</si>
  <si>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</si>
  <si>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</si>
  <si>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</si>
  <si>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</si>
  <si>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</si>
  <si>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</si>
  <si>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</si>
  <si>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</si>
  <si>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</si>
  <si>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</si>
  <si>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</si>
  <si>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</si>
  <si>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</si>
  <si>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</si>
  <si>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</si>
  <si>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</si>
  <si>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</si>
  <si>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</si>
  <si>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</si>
  <si>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</si>
  <si>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нужно продавать / 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</si>
  <si>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</si>
  <si>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</si>
  <si>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</si>
  <si>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</si>
  <si>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</si>
  <si>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</si>
  <si>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</si>
  <si>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</si>
  <si>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</si>
  <si>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</si>
  <si>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</si>
  <si>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</si>
  <si>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</si>
  <si>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6519 ХОТ-ДОГ Папа может сос п/о мгс 1*4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</si>
  <si>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</si>
  <si>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</si>
  <si>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</si>
  <si>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</si>
  <si>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</si>
  <si>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</si>
  <si>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</si>
  <si>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</si>
  <si>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</si>
  <si>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</si>
  <si>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</si>
  <si>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</si>
  <si>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</si>
  <si>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</si>
  <si>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</si>
  <si>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</si>
  <si>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</si>
  <si>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</si>
  <si>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</si>
  <si>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</si>
  <si>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</si>
  <si>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</si>
  <si>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</si>
  <si>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</si>
  <si>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</si>
  <si>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</si>
  <si>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</si>
  <si>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</si>
  <si>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</si>
  <si>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</si>
  <si>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</si>
  <si>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</si>
  <si>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</si>
  <si>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</si>
  <si>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</si>
  <si>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</si>
  <si>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</si>
  <si>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</si>
  <si>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</si>
  <si>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</si>
  <si>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</si>
  <si>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</si>
  <si>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</si>
  <si>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</si>
  <si>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</si>
  <si>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</si>
  <si>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</si>
  <si>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</si>
  <si>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</si>
  <si>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</si>
  <si>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</si>
  <si>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</si>
  <si>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</si>
  <si>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</si>
  <si>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необходимо увеличить продажи!!!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</si>
  <si>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</si>
  <si>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</si>
  <si>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</si>
  <si>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</si>
  <si>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ротация вместо 6756</t>
  </si>
  <si>
    <t>6903 СОЧНЫЕ ПМ сос п/о мгс 0,41кг_osu  Останкино</t>
  </si>
  <si>
    <t>временное СКЮ, вместо 6722</t>
  </si>
  <si>
    <t>БЕКОН СЫРОКОПЧЕНЫЙ НАРЕЗКА В/У (шт.0.180кг)</t>
  </si>
  <si>
    <t>завод не отгрузил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</si>
  <si>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</si>
  <si>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</si>
  <si>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</si>
  <si>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</si>
  <si>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вывод</t>
    </r>
  </si>
  <si>
    <t>ротация вместо 6281</t>
  </si>
  <si>
    <t>ротация на 6862</t>
  </si>
  <si>
    <t>ротация на 6340</t>
  </si>
  <si>
    <t>ротация на 6341</t>
  </si>
  <si>
    <t>необходимо увеличить продажи / 19,06,24 Зверев обнулил</t>
  </si>
  <si>
    <t> 5698   СЫТНЫЕ Папа может сар б/о мгс 1*3_Маяк</t>
  </si>
  <si>
    <t>Ротация</t>
  </si>
  <si>
    <t>6853 МОЛОЧНЫЕ ПРЕМИУМ ПМ сос п/о</t>
  </si>
  <si>
    <t>мгс 1*6</t>
  </si>
  <si>
    <t>ротация</t>
  </si>
  <si>
    <t>ротация в июле</t>
  </si>
  <si>
    <t>(ротация в июле) 6868 МОЛОЧНЫЕ ПРЕМИУМ ПМ сос п/о мгс 2*4</t>
  </si>
  <si>
    <t>(ротация в июле) 6834 ПОСОЛЬСКАЯ ПМ с/к с/н в/у 1/100 10шт.</t>
  </si>
  <si>
    <t>итого</t>
  </si>
  <si>
    <t>6770 ИСПАНСКИЕ сос ц/о мгс 0.41кг 6шт.</t>
  </si>
  <si>
    <t>6768 С СЫРОМ сос ц/о мгс 0.41кг 6шт.</t>
  </si>
  <si>
    <t>6762 СЛИВОЧНЫЕ сос ц/о мгс 0.41кг 8шт.</t>
  </si>
  <si>
    <t>6765 РУБЛЕНЫЕ сос ц/о мгс 0.36кг 6шт.</t>
  </si>
  <si>
    <t>6759 МОЛОЧНЫЕ ГОСТ сос ц/о мгс 0.4кг 7шт.</t>
  </si>
  <si>
    <t>6858 МОЛОЧНЫЕ ПРЕМИУМ сос п/о мгс 0.6кг_LTF</t>
  </si>
  <si>
    <t>заказ</t>
  </si>
  <si>
    <t>29,06,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</si>
</sst>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  <xf numFmtId="164" fontId="1" fillId="8" borderId="1" xfId="1" applyNumberFormat="1" applyFill="1"/>
    <xf numFmtId="164" fontId="6" fillId="6" borderId="1" xfId="1" applyNumberFormat="1" applyFont="1" applyFill="1"/>
    <xf numFmtId="2" fontId="1" fillId="7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10" borderId="1" xfId="1" applyNumberFormat="1" applyFill="1"/>
    <xf numFmtId="164" fontId="1" fillId="5" borderId="1" xfId="1" applyNumberFormat="1" applyFon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8" activePane="bottomRight" state="frozen"/>
      <selection pane="topRight" activeCell="C1" sqref="C1"/>
      <selection pane="bottomLeft" activeCell="A6" sqref="A6"/>
      <selection pane="bottomRight" activeCell="T24" sqref="T24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42578125" style="8" customWidth="1"/>
    <col min="8" max="8" width="5.42578125" customWidth="1"/>
    <col min="9" max="9" width="15.42578125" customWidth="1"/>
    <col min="10" max="11" width="6.42578125" customWidth="1"/>
    <col min="12" max="13" width="1.28515625" customWidth="1"/>
    <col min="14" max="19" width="6.42578125" customWidth="1"/>
    <col min="20" max="20" width="20.7109375" customWidth="1"/>
    <col min="21" max="22" width="4.85546875" customWidth="1"/>
    <col min="23" max="27" width="6" customWidth="1"/>
    <col min="28" max="28" width="4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171</v>
      </c>
      <c r="R3" s="3" t="s">
        <v>178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179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8827.0409999999974</v>
      </c>
      <c r="F5" s="4">
        <f>SUM(F6:F497)</f>
        <v>21400.771000000004</v>
      </c>
      <c r="G5" s="6"/>
      <c r="H5" s="1"/>
      <c r="I5" s="1"/>
      <c r="J5" s="4">
        <f t="shared" ref="J5:S5" si="0">SUM(J6:J497)</f>
        <v>8331.6989999999987</v>
      </c>
      <c r="K5" s="4">
        <f t="shared" si="0"/>
        <v>495.34200000000004</v>
      </c>
      <c r="L5" s="4">
        <f t="shared" si="0"/>
        <v>0</v>
      </c>
      <c r="M5" s="4">
        <f t="shared" si="0"/>
        <v>0</v>
      </c>
      <c r="N5" s="4">
        <f t="shared" si="0"/>
        <v>5548</v>
      </c>
      <c r="O5" s="4">
        <f t="shared" si="0"/>
        <v>1765.4082000000001</v>
      </c>
      <c r="P5" s="4">
        <f t="shared" si="0"/>
        <v>2549.206799999999</v>
      </c>
      <c r="Q5" s="4">
        <f t="shared" si="0"/>
        <v>2617.2207999999991</v>
      </c>
      <c r="R5" s="4">
        <f t="shared" si="0"/>
        <v>2618</v>
      </c>
      <c r="S5" s="4">
        <f t="shared" si="0"/>
        <v>420</v>
      </c>
      <c r="T5" s="1"/>
      <c r="U5" s="1"/>
      <c r="V5" s="1"/>
      <c r="W5" s="4">
        <f>SUM(W6:W497)</f>
        <v>1831.2103999999986</v>
      </c>
      <c r="X5" s="4">
        <f>SUM(X6:X497)</f>
        <v>2351.7600000000011</v>
      </c>
      <c r="Y5" s="4">
        <f>SUM(Y6:Y497)</f>
        <v>2459.6721999999991</v>
      </c>
      <c r="Z5" s="4">
        <f>SUM(Z6:Z497)</f>
        <v>2589.2843999999991</v>
      </c>
      <c r="AA5" s="4">
        <f>SUM(AA6:AA497)</f>
        <v>2093.8804</v>
      </c>
      <c r="AB5" s="1"/>
      <c r="AC5" s="4">
        <f>SUM(AC6:AC497)</f>
        <v>1883.2600000000004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98</v>
      </c>
      <c r="D6" s="1"/>
      <c r="E6" s="1">
        <v>30</v>
      </c>
      <c r="F6" s="1">
        <v>66</v>
      </c>
      <c r="G6" s="6">
        <v>0.4</v>
      </c>
      <c r="H6" s="1">
        <v>60</v>
      </c>
      <c r="I6" s="1" t="s">
        <v>32</v>
      </c>
      <c r="J6" s="1">
        <v>32</v>
      </c>
      <c r="K6" s="1">
        <f t="shared" ref="K6:K36" si="1">E6-J6</f>
        <v>-2</v>
      </c>
      <c r="L6" s="1"/>
      <c r="M6" s="1"/>
      <c r="N6" s="1">
        <v>0</v>
      </c>
      <c r="O6" s="1">
        <f>E6/5</f>
        <v>6</v>
      </c>
      <c r="P6" s="5"/>
      <c r="Q6" s="5">
        <f>P6</f>
        <v>0</v>
      </c>
      <c r="R6" s="5"/>
      <c r="S6" s="5"/>
      <c r="T6" s="1"/>
      <c r="U6" s="1">
        <f>(F6+N6+Q6)/O6</f>
        <v>11</v>
      </c>
      <c r="V6" s="1">
        <f>(F6+N6)/O6</f>
        <v>11</v>
      </c>
      <c r="W6" s="1">
        <v>6.8</v>
      </c>
      <c r="X6" s="1">
        <v>4.4000000000000004</v>
      </c>
      <c r="Y6" s="1">
        <v>0</v>
      </c>
      <c r="Z6" s="1">
        <v>0</v>
      </c>
      <c r="AA6" s="1">
        <v>6.6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65.087000000000003</v>
      </c>
      <c r="D7" s="1"/>
      <c r="E7" s="1">
        <v>10.539</v>
      </c>
      <c r="F7" s="1">
        <v>52.526000000000003</v>
      </c>
      <c r="G7" s="6">
        <v>1</v>
      </c>
      <c r="H7" s="1">
        <v>120</v>
      </c>
      <c r="I7" s="1" t="s">
        <v>32</v>
      </c>
      <c r="J7" s="1">
        <v>10.199999999999999</v>
      </c>
      <c r="K7" s="1">
        <f t="shared" si="1"/>
        <v>0.33900000000000041</v>
      </c>
      <c r="L7" s="1"/>
      <c r="M7" s="1"/>
      <c r="N7" s="1">
        <v>10</v>
      </c>
      <c r="O7" s="1">
        <f t="shared" ref="O7:O70" si="2">E7/5</f>
        <v>2.1078000000000001</v>
      </c>
      <c r="P7" s="5"/>
      <c r="Q7" s="5">
        <f t="shared" ref="Q7:Q8" si="3">P7</f>
        <v>0</v>
      </c>
      <c r="R7" s="5"/>
      <c r="S7" s="5"/>
      <c r="T7" s="1"/>
      <c r="U7" s="1">
        <f t="shared" ref="U7:U8" si="4">(F7+N7+Q7)/O7</f>
        <v>29.664104753771706</v>
      </c>
      <c r="V7" s="1">
        <f t="shared" ref="V7:V70" si="5">(F7+N7)/O7</f>
        <v>29.664104753771706</v>
      </c>
      <c r="W7" s="1">
        <v>4.3407999999999998</v>
      </c>
      <c r="X7" s="1">
        <v>2.8231999999999999</v>
      </c>
      <c r="Y7" s="1">
        <v>1.6088</v>
      </c>
      <c r="Z7" s="1">
        <v>5.0536000000000003</v>
      </c>
      <c r="AA7" s="1">
        <v>3.6008</v>
      </c>
      <c r="AB7" s="16" t="s">
        <v>46</v>
      </c>
      <c r="AC7" s="1">
        <f t="shared" ref="AC7:AC8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108.726</v>
      </c>
      <c r="D8" s="1">
        <v>161.071</v>
      </c>
      <c r="E8" s="1">
        <v>42.133000000000003</v>
      </c>
      <c r="F8" s="1">
        <v>209.08</v>
      </c>
      <c r="G8" s="6">
        <v>1</v>
      </c>
      <c r="H8" s="1">
        <v>45</v>
      </c>
      <c r="I8" s="1" t="s">
        <v>36</v>
      </c>
      <c r="J8" s="1">
        <v>47.3</v>
      </c>
      <c r="K8" s="1">
        <f t="shared" si="1"/>
        <v>-5.1669999999999945</v>
      </c>
      <c r="L8" s="1"/>
      <c r="M8" s="1"/>
      <c r="N8" s="1">
        <v>50</v>
      </c>
      <c r="O8" s="1">
        <f t="shared" si="2"/>
        <v>8.4266000000000005</v>
      </c>
      <c r="P8" s="5"/>
      <c r="Q8" s="5">
        <f t="shared" si="3"/>
        <v>0</v>
      </c>
      <c r="R8" s="5">
        <f>ROUND(Q8,0)</f>
        <v>0</v>
      </c>
      <c r="S8" s="5"/>
      <c r="T8" s="1"/>
      <c r="U8" s="1">
        <f t="shared" si="4"/>
        <v>30.745496404243706</v>
      </c>
      <c r="V8" s="1">
        <f t="shared" si="5"/>
        <v>30.745496404243706</v>
      </c>
      <c r="W8" s="1">
        <v>8.7200000000000006</v>
      </c>
      <c r="X8" s="1">
        <v>21.89</v>
      </c>
      <c r="Y8" s="1">
        <v>21.460599999999999</v>
      </c>
      <c r="Z8" s="1">
        <v>17.546800000000001</v>
      </c>
      <c r="AA8" s="1">
        <v>17.506399999999999</v>
      </c>
      <c r="AB8" s="23" t="s">
        <v>163</v>
      </c>
      <c r="AC8" s="1">
        <f>R8*G8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37</v>
      </c>
      <c r="B9" s="10" t="s">
        <v>34</v>
      </c>
      <c r="C9" s="10"/>
      <c r="D9" s="10">
        <v>2.0230000000000001</v>
      </c>
      <c r="E9" s="10"/>
      <c r="F9" s="10"/>
      <c r="G9" s="11">
        <v>0</v>
      </c>
      <c r="H9" s="10" t="e">
        <v>#N/A</v>
      </c>
      <c r="I9" s="10" t="s">
        <v>38</v>
      </c>
      <c r="J9" s="10"/>
      <c r="K9" s="10">
        <f t="shared" si="1"/>
        <v>0</v>
      </c>
      <c r="L9" s="10"/>
      <c r="M9" s="10"/>
      <c r="N9" s="10"/>
      <c r="O9" s="10">
        <f t="shared" si="2"/>
        <v>0</v>
      </c>
      <c r="P9" s="12"/>
      <c r="Q9" s="12"/>
      <c r="R9" s="12"/>
      <c r="S9" s="12"/>
      <c r="T9" s="10"/>
      <c r="U9" s="10" t="e">
        <f t="shared" ref="U9:U63" si="7">(F9+N9+P9)/O9</f>
        <v>#DIV/0!</v>
      </c>
      <c r="V9" s="10" t="e">
        <f t="shared" si="5"/>
        <v>#DIV/0!</v>
      </c>
      <c r="W9" s="10">
        <v>0.40460000000000002</v>
      </c>
      <c r="X9" s="10">
        <v>0</v>
      </c>
      <c r="Y9" s="10">
        <v>0</v>
      </c>
      <c r="Z9" s="10">
        <v>0</v>
      </c>
      <c r="AA9" s="10">
        <v>0</v>
      </c>
      <c r="AB9" s="10"/>
      <c r="AC9" s="10">
        <f t="shared" ref="AC9:AC63" si="8">P9*G9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584.41800000000001</v>
      </c>
      <c r="D10" s="1"/>
      <c r="E10" s="1">
        <v>213.773</v>
      </c>
      <c r="F10" s="1">
        <v>315.86599999999999</v>
      </c>
      <c r="G10" s="6">
        <v>1</v>
      </c>
      <c r="H10" s="1">
        <v>45</v>
      </c>
      <c r="I10" s="1" t="s">
        <v>36</v>
      </c>
      <c r="J10" s="1">
        <v>207.5</v>
      </c>
      <c r="K10" s="1">
        <f t="shared" si="1"/>
        <v>6.2729999999999961</v>
      </c>
      <c r="L10" s="1"/>
      <c r="M10" s="1"/>
      <c r="N10" s="1">
        <v>268</v>
      </c>
      <c r="O10" s="1">
        <f t="shared" si="2"/>
        <v>42.754599999999996</v>
      </c>
      <c r="P10" s="5">
        <f>15*O10-N10-F10</f>
        <v>57.452999999999975</v>
      </c>
      <c r="Q10" s="5">
        <f t="shared" ref="Q10:Q15" si="9">P10</f>
        <v>57.452999999999975</v>
      </c>
      <c r="R10" s="5">
        <f t="shared" ref="R10:R15" si="10">ROUND(Q10,0)</f>
        <v>57</v>
      </c>
      <c r="S10" s="5"/>
      <c r="T10" s="1"/>
      <c r="U10" s="1">
        <f t="shared" ref="U10:U15" si="11">(F10+N10+Q10)/O10</f>
        <v>15</v>
      </c>
      <c r="V10" s="1">
        <f t="shared" si="5"/>
        <v>13.656214769872717</v>
      </c>
      <c r="W10" s="1">
        <v>52.880600000000001</v>
      </c>
      <c r="X10" s="1">
        <v>8.0609999999999999</v>
      </c>
      <c r="Y10" s="1">
        <v>72.660600000000002</v>
      </c>
      <c r="Z10" s="1">
        <v>48.942599999999999</v>
      </c>
      <c r="AA10" s="1">
        <v>28.916399999999999</v>
      </c>
      <c r="AB10" s="1"/>
      <c r="AC10" s="1">
        <f t="shared" ref="AC10:AC15" si="12">R10*G10</f>
        <v>57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2063.127</v>
      </c>
      <c r="D11" s="1">
        <v>3185.8110000000001</v>
      </c>
      <c r="E11" s="1">
        <v>1449.674</v>
      </c>
      <c r="F11" s="1">
        <v>3415.32</v>
      </c>
      <c r="G11" s="6">
        <v>1</v>
      </c>
      <c r="H11" s="1">
        <v>60</v>
      </c>
      <c r="I11" s="1" t="s">
        <v>41</v>
      </c>
      <c r="J11" s="1">
        <v>1429.3</v>
      </c>
      <c r="K11" s="1">
        <f t="shared" si="1"/>
        <v>20.374000000000024</v>
      </c>
      <c r="L11" s="1"/>
      <c r="M11" s="1"/>
      <c r="N11" s="1">
        <v>468</v>
      </c>
      <c r="O11" s="1">
        <f t="shared" si="2"/>
        <v>289.9348</v>
      </c>
      <c r="P11" s="5">
        <f>16*O11-N11-F11</f>
        <v>755.63679999999977</v>
      </c>
      <c r="Q11" s="5">
        <f t="shared" si="9"/>
        <v>755.63679999999977</v>
      </c>
      <c r="R11" s="5">
        <f t="shared" si="10"/>
        <v>756</v>
      </c>
      <c r="S11" s="5"/>
      <c r="T11" s="1"/>
      <c r="U11" s="1">
        <f t="shared" si="11"/>
        <v>16</v>
      </c>
      <c r="V11" s="1">
        <f t="shared" si="5"/>
        <v>13.393769909648652</v>
      </c>
      <c r="W11" s="1">
        <v>336.26780000000002</v>
      </c>
      <c r="X11" s="1">
        <v>403.4126</v>
      </c>
      <c r="Y11" s="1">
        <v>402.09679999999997</v>
      </c>
      <c r="Z11" s="1">
        <v>508.92239999999998</v>
      </c>
      <c r="AA11" s="1">
        <v>99.445599999999999</v>
      </c>
      <c r="AB11" s="1"/>
      <c r="AC11" s="1">
        <f t="shared" si="12"/>
        <v>756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20.312000000000001</v>
      </c>
      <c r="D12" s="1">
        <v>12.157999999999999</v>
      </c>
      <c r="E12" s="1">
        <v>6.0679999999999996</v>
      </c>
      <c r="F12" s="1">
        <v>25.393000000000001</v>
      </c>
      <c r="G12" s="6">
        <v>1</v>
      </c>
      <c r="H12" s="1">
        <v>120</v>
      </c>
      <c r="I12" s="1" t="s">
        <v>32</v>
      </c>
      <c r="J12" s="1">
        <v>6.5</v>
      </c>
      <c r="K12" s="1">
        <f t="shared" si="1"/>
        <v>-0.43200000000000038</v>
      </c>
      <c r="L12" s="1"/>
      <c r="M12" s="1"/>
      <c r="N12" s="1">
        <v>10</v>
      </c>
      <c r="O12" s="1">
        <f t="shared" si="2"/>
        <v>1.2136</v>
      </c>
      <c r="P12" s="5"/>
      <c r="Q12" s="5">
        <f t="shared" si="9"/>
        <v>0</v>
      </c>
      <c r="R12" s="5">
        <f t="shared" si="10"/>
        <v>0</v>
      </c>
      <c r="S12" s="5"/>
      <c r="T12" s="1"/>
      <c r="U12" s="1">
        <f t="shared" si="11"/>
        <v>29.163645352669743</v>
      </c>
      <c r="V12" s="1">
        <f t="shared" si="5"/>
        <v>29.163645352669743</v>
      </c>
      <c r="W12" s="1">
        <v>1.635</v>
      </c>
      <c r="X12" s="1">
        <v>2.819</v>
      </c>
      <c r="Y12" s="1">
        <v>0</v>
      </c>
      <c r="Z12" s="1">
        <v>0</v>
      </c>
      <c r="AA12" s="1">
        <v>0</v>
      </c>
      <c r="AB12" s="16" t="s">
        <v>46</v>
      </c>
      <c r="AC12" s="1">
        <f t="shared" si="12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>
        <v>282.44299999999998</v>
      </c>
      <c r="D13" s="1">
        <v>238.98500000000001</v>
      </c>
      <c r="E13" s="1">
        <v>146.05000000000001</v>
      </c>
      <c r="F13" s="1">
        <v>330.71499999999997</v>
      </c>
      <c r="G13" s="6">
        <v>1</v>
      </c>
      <c r="H13" s="1">
        <v>60</v>
      </c>
      <c r="I13" s="1" t="s">
        <v>41</v>
      </c>
      <c r="J13" s="1">
        <v>145.4</v>
      </c>
      <c r="K13" s="1">
        <f t="shared" si="1"/>
        <v>0.65000000000000568</v>
      </c>
      <c r="L13" s="1"/>
      <c r="M13" s="1"/>
      <c r="N13" s="1">
        <v>57</v>
      </c>
      <c r="O13" s="1">
        <f t="shared" si="2"/>
        <v>29.21</v>
      </c>
      <c r="P13" s="5">
        <f>16*O13-N13-F13</f>
        <v>79.645000000000039</v>
      </c>
      <c r="Q13" s="5">
        <f t="shared" si="9"/>
        <v>79.645000000000039</v>
      </c>
      <c r="R13" s="5">
        <f t="shared" si="10"/>
        <v>80</v>
      </c>
      <c r="S13" s="5"/>
      <c r="T13" s="1"/>
      <c r="U13" s="1">
        <f t="shared" si="11"/>
        <v>16</v>
      </c>
      <c r="V13" s="1">
        <f t="shared" si="5"/>
        <v>13.273365285861006</v>
      </c>
      <c r="W13" s="1">
        <v>33.106400000000001</v>
      </c>
      <c r="X13" s="1">
        <v>39.830599999999997</v>
      </c>
      <c r="Y13" s="1">
        <v>40.039000000000001</v>
      </c>
      <c r="Z13" s="1">
        <v>42.175400000000003</v>
      </c>
      <c r="AA13" s="1">
        <v>37.186</v>
      </c>
      <c r="AB13" s="1"/>
      <c r="AC13" s="1">
        <f t="shared" si="12"/>
        <v>80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34</v>
      </c>
      <c r="C14" s="1">
        <v>268.34199999999998</v>
      </c>
      <c r="D14" s="1">
        <v>702.19899999999996</v>
      </c>
      <c r="E14" s="1">
        <v>301.03199999999998</v>
      </c>
      <c r="F14" s="1">
        <v>574.65</v>
      </c>
      <c r="G14" s="6">
        <v>1</v>
      </c>
      <c r="H14" s="1">
        <v>60</v>
      </c>
      <c r="I14" s="1" t="s">
        <v>41</v>
      </c>
      <c r="J14" s="1">
        <v>288</v>
      </c>
      <c r="K14" s="1">
        <f t="shared" si="1"/>
        <v>13.031999999999982</v>
      </c>
      <c r="L14" s="1"/>
      <c r="M14" s="1"/>
      <c r="N14" s="1">
        <v>35</v>
      </c>
      <c r="O14" s="1">
        <f t="shared" si="2"/>
        <v>60.206399999999995</v>
      </c>
      <c r="P14" s="5">
        <f t="shared" ref="P14:P20" si="13">13*O14-N14-F14</f>
        <v>173.03319999999997</v>
      </c>
      <c r="Q14" s="5">
        <f t="shared" si="9"/>
        <v>173.03319999999997</v>
      </c>
      <c r="R14" s="5">
        <f t="shared" si="10"/>
        <v>173</v>
      </c>
      <c r="S14" s="5"/>
      <c r="T14" s="1"/>
      <c r="U14" s="1">
        <f t="shared" si="11"/>
        <v>13</v>
      </c>
      <c r="V14" s="1">
        <f t="shared" si="5"/>
        <v>10.125999893699008</v>
      </c>
      <c r="W14" s="1">
        <v>78.470600000000005</v>
      </c>
      <c r="X14" s="1">
        <v>104.53279999999999</v>
      </c>
      <c r="Y14" s="1">
        <v>77.916200000000003</v>
      </c>
      <c r="Z14" s="1">
        <v>59.635199999999998</v>
      </c>
      <c r="AA14" s="1">
        <v>88.669399999999996</v>
      </c>
      <c r="AB14" s="1"/>
      <c r="AC14" s="1">
        <f t="shared" si="12"/>
        <v>173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31</v>
      </c>
      <c r="C15" s="1">
        <v>153</v>
      </c>
      <c r="D15" s="1"/>
      <c r="E15" s="1">
        <v>43</v>
      </c>
      <c r="F15" s="1">
        <v>107</v>
      </c>
      <c r="G15" s="6">
        <v>0.25</v>
      </c>
      <c r="H15" s="1">
        <v>120</v>
      </c>
      <c r="I15" s="1" t="s">
        <v>32</v>
      </c>
      <c r="J15" s="1">
        <v>44</v>
      </c>
      <c r="K15" s="1">
        <f t="shared" si="1"/>
        <v>-1</v>
      </c>
      <c r="L15" s="1"/>
      <c r="M15" s="1"/>
      <c r="N15" s="1">
        <v>0</v>
      </c>
      <c r="O15" s="1">
        <f t="shared" si="2"/>
        <v>8.6</v>
      </c>
      <c r="P15" s="5">
        <v>8</v>
      </c>
      <c r="Q15" s="5">
        <f t="shared" si="9"/>
        <v>8</v>
      </c>
      <c r="R15" s="5">
        <f t="shared" si="10"/>
        <v>8</v>
      </c>
      <c r="S15" s="5"/>
      <c r="T15" s="1"/>
      <c r="U15" s="1">
        <f t="shared" si="11"/>
        <v>13.372093023255815</v>
      </c>
      <c r="V15" s="1">
        <f t="shared" si="5"/>
        <v>12.44186046511628</v>
      </c>
      <c r="W15" s="1">
        <v>5.4</v>
      </c>
      <c r="X15" s="1">
        <v>11.2</v>
      </c>
      <c r="Y15" s="1">
        <v>12.4</v>
      </c>
      <c r="Z15" s="1">
        <v>12.6</v>
      </c>
      <c r="AA15" s="1">
        <v>13</v>
      </c>
      <c r="AB15" s="1"/>
      <c r="AC15" s="1">
        <f t="shared" si="12"/>
        <v>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47</v>
      </c>
      <c r="B16" s="10" t="s">
        <v>34</v>
      </c>
      <c r="C16" s="10">
        <v>41.887</v>
      </c>
      <c r="D16" s="10">
        <v>5.9420000000000002</v>
      </c>
      <c r="E16" s="10">
        <v>38.845999999999997</v>
      </c>
      <c r="F16" s="10"/>
      <c r="G16" s="11">
        <v>0</v>
      </c>
      <c r="H16" s="10">
        <v>60</v>
      </c>
      <c r="I16" s="10" t="s">
        <v>32</v>
      </c>
      <c r="J16" s="10">
        <v>41.2</v>
      </c>
      <c r="K16" s="10">
        <f t="shared" si="1"/>
        <v>-2.3540000000000063</v>
      </c>
      <c r="L16" s="10"/>
      <c r="M16" s="10"/>
      <c r="N16" s="10">
        <v>217</v>
      </c>
      <c r="O16" s="10">
        <f t="shared" si="2"/>
        <v>7.7691999999999997</v>
      </c>
      <c r="P16" s="12"/>
      <c r="Q16" s="12"/>
      <c r="R16" s="12"/>
      <c r="S16" s="12"/>
      <c r="T16" s="10" t="s">
        <v>164</v>
      </c>
      <c r="U16" s="10">
        <f t="shared" si="7"/>
        <v>27.930803686351233</v>
      </c>
      <c r="V16" s="10">
        <f t="shared" si="5"/>
        <v>27.930803686351233</v>
      </c>
      <c r="W16" s="10">
        <v>24.854800000000001</v>
      </c>
      <c r="X16" s="10">
        <v>10.1942</v>
      </c>
      <c r="Y16" s="10">
        <v>7.7879999999999994</v>
      </c>
      <c r="Z16" s="10">
        <v>19.1342</v>
      </c>
      <c r="AA16" s="10">
        <v>9.0445999999999991</v>
      </c>
      <c r="AB16" s="10"/>
      <c r="AC16" s="10">
        <f t="shared" si="8"/>
        <v>0</v>
      </c>
      <c r="AD16" s="1"/>
      <c r="AE16" s="1">
        <v>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34</v>
      </c>
      <c r="C17" s="1">
        <v>131.40600000000001</v>
      </c>
      <c r="D17" s="1"/>
      <c r="E17" s="1">
        <v>64.28</v>
      </c>
      <c r="F17" s="1">
        <v>55.255000000000003</v>
      </c>
      <c r="G17" s="6">
        <v>1</v>
      </c>
      <c r="H17" s="1">
        <v>60</v>
      </c>
      <c r="I17" s="1" t="s">
        <v>32</v>
      </c>
      <c r="J17" s="1">
        <v>65</v>
      </c>
      <c r="K17" s="1">
        <f t="shared" si="1"/>
        <v>-0.71999999999999886</v>
      </c>
      <c r="L17" s="1"/>
      <c r="M17" s="1"/>
      <c r="N17" s="1">
        <v>102</v>
      </c>
      <c r="O17" s="1">
        <f t="shared" si="2"/>
        <v>12.856</v>
      </c>
      <c r="P17" s="5">
        <f t="shared" si="13"/>
        <v>9.8729999999999833</v>
      </c>
      <c r="Q17" s="5">
        <f t="shared" ref="Q17:Q34" si="14">P17</f>
        <v>9.8729999999999833</v>
      </c>
      <c r="R17" s="5">
        <f t="shared" ref="R17:R34" si="15">ROUND(Q17,0)</f>
        <v>10</v>
      </c>
      <c r="S17" s="5"/>
      <c r="T17" s="1"/>
      <c r="U17" s="1">
        <f t="shared" ref="U17:U34" si="16">(F17+N17+Q17)/O17</f>
        <v>12.999999999999998</v>
      </c>
      <c r="V17" s="1">
        <f t="shared" si="5"/>
        <v>12.232031736154324</v>
      </c>
      <c r="W17" s="1">
        <v>17.027200000000001</v>
      </c>
      <c r="X17" s="1">
        <v>10.478</v>
      </c>
      <c r="Y17" s="1">
        <v>19.5076</v>
      </c>
      <c r="Z17" s="1">
        <v>18.661799999999999</v>
      </c>
      <c r="AA17" s="1">
        <v>16.4026</v>
      </c>
      <c r="AB17" s="22" t="s">
        <v>49</v>
      </c>
      <c r="AC17" s="1">
        <f t="shared" ref="AC17:AC34" si="17">R17*G17</f>
        <v>10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34</v>
      </c>
      <c r="C18" s="1">
        <v>88.07</v>
      </c>
      <c r="D18" s="1"/>
      <c r="E18" s="1">
        <v>24.123999999999999</v>
      </c>
      <c r="F18" s="1">
        <v>51.932000000000002</v>
      </c>
      <c r="G18" s="6">
        <v>1</v>
      </c>
      <c r="H18" s="1">
        <v>60</v>
      </c>
      <c r="I18" s="1" t="s">
        <v>32</v>
      </c>
      <c r="J18" s="1">
        <v>23.3</v>
      </c>
      <c r="K18" s="1">
        <f t="shared" si="1"/>
        <v>0.82399999999999807</v>
      </c>
      <c r="L18" s="1"/>
      <c r="M18" s="1"/>
      <c r="N18" s="1">
        <v>10</v>
      </c>
      <c r="O18" s="1">
        <f t="shared" si="2"/>
        <v>4.8247999999999998</v>
      </c>
      <c r="P18" s="5"/>
      <c r="Q18" s="5">
        <f t="shared" si="14"/>
        <v>0</v>
      </c>
      <c r="R18" s="5">
        <f t="shared" si="15"/>
        <v>0</v>
      </c>
      <c r="S18" s="5"/>
      <c r="T18" s="1"/>
      <c r="U18" s="1">
        <f t="shared" si="16"/>
        <v>12.836179738020229</v>
      </c>
      <c r="V18" s="1">
        <f t="shared" si="5"/>
        <v>12.836179738020229</v>
      </c>
      <c r="W18" s="1">
        <v>6.3816000000000006</v>
      </c>
      <c r="X18" s="1">
        <v>0.81099999999999994</v>
      </c>
      <c r="Y18" s="1">
        <v>6.3277999999999999</v>
      </c>
      <c r="Z18" s="1">
        <v>6.3592000000000004</v>
      </c>
      <c r="AA18" s="1">
        <v>3.9605999999999999</v>
      </c>
      <c r="AB18" s="21" t="s">
        <v>159</v>
      </c>
      <c r="AC18" s="1">
        <f t="shared" si="1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34</v>
      </c>
      <c r="C19" s="1">
        <v>188.54400000000001</v>
      </c>
      <c r="D19" s="1">
        <v>72.756</v>
      </c>
      <c r="E19" s="1">
        <v>100.28400000000001</v>
      </c>
      <c r="F19" s="1">
        <v>123.88</v>
      </c>
      <c r="G19" s="6">
        <v>1</v>
      </c>
      <c r="H19" s="1">
        <v>45</v>
      </c>
      <c r="I19" s="1" t="s">
        <v>36</v>
      </c>
      <c r="J19" s="1">
        <v>107.6</v>
      </c>
      <c r="K19" s="1">
        <f t="shared" si="1"/>
        <v>-7.3159999999999883</v>
      </c>
      <c r="L19" s="1"/>
      <c r="M19" s="1"/>
      <c r="N19" s="1">
        <v>183</v>
      </c>
      <c r="O19" s="1">
        <f t="shared" si="2"/>
        <v>20.056800000000003</v>
      </c>
      <c r="P19" s="5"/>
      <c r="Q19" s="5">
        <f t="shared" si="14"/>
        <v>0</v>
      </c>
      <c r="R19" s="5">
        <f t="shared" si="15"/>
        <v>0</v>
      </c>
      <c r="S19" s="5"/>
      <c r="T19" s="1"/>
      <c r="U19" s="1">
        <f t="shared" si="16"/>
        <v>15.300546448087429</v>
      </c>
      <c r="V19" s="1">
        <f t="shared" si="5"/>
        <v>15.300546448087429</v>
      </c>
      <c r="W19" s="1">
        <v>26.849</v>
      </c>
      <c r="X19" s="1">
        <v>27.613199999999999</v>
      </c>
      <c r="Y19" s="1">
        <v>34.556399999999996</v>
      </c>
      <c r="Z19" s="1">
        <v>33.868000000000002</v>
      </c>
      <c r="AA19" s="1">
        <v>34.218600000000002</v>
      </c>
      <c r="AB19" s="1"/>
      <c r="AC19" s="1">
        <f t="shared" si="1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34</v>
      </c>
      <c r="C20" s="1">
        <v>48.994999999999997</v>
      </c>
      <c r="D20" s="1">
        <v>41.104999999999997</v>
      </c>
      <c r="E20" s="1">
        <v>39.93</v>
      </c>
      <c r="F20" s="1">
        <v>50.17</v>
      </c>
      <c r="G20" s="6">
        <v>1</v>
      </c>
      <c r="H20" s="1">
        <v>60</v>
      </c>
      <c r="I20" s="1" t="s">
        <v>32</v>
      </c>
      <c r="J20" s="1">
        <v>40.200000000000003</v>
      </c>
      <c r="K20" s="1">
        <f t="shared" si="1"/>
        <v>-0.27000000000000313</v>
      </c>
      <c r="L20" s="1"/>
      <c r="M20" s="1"/>
      <c r="N20" s="1">
        <v>0</v>
      </c>
      <c r="O20" s="1">
        <f t="shared" si="2"/>
        <v>7.9859999999999998</v>
      </c>
      <c r="P20" s="5">
        <f t="shared" si="13"/>
        <v>53.647999999999996</v>
      </c>
      <c r="Q20" s="5">
        <f t="shared" si="14"/>
        <v>53.647999999999996</v>
      </c>
      <c r="R20" s="5">
        <f t="shared" si="15"/>
        <v>54</v>
      </c>
      <c r="S20" s="5"/>
      <c r="T20" s="1"/>
      <c r="U20" s="1">
        <f t="shared" si="16"/>
        <v>13</v>
      </c>
      <c r="V20" s="1">
        <f t="shared" si="5"/>
        <v>6.2822439268720265</v>
      </c>
      <c r="W20" s="1">
        <v>0.54699999999999993</v>
      </c>
      <c r="X20" s="1">
        <v>3.5670000000000002</v>
      </c>
      <c r="Y20" s="1">
        <v>0</v>
      </c>
      <c r="Z20" s="1">
        <v>0</v>
      </c>
      <c r="AA20" s="1">
        <v>0</v>
      </c>
      <c r="AB20" s="1"/>
      <c r="AC20" s="1">
        <f t="shared" si="17"/>
        <v>54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31</v>
      </c>
      <c r="C21" s="1">
        <v>2</v>
      </c>
      <c r="D21" s="1">
        <v>216</v>
      </c>
      <c r="E21" s="1">
        <v>28</v>
      </c>
      <c r="F21" s="1">
        <v>189</v>
      </c>
      <c r="G21" s="6">
        <v>0.25</v>
      </c>
      <c r="H21" s="1">
        <v>120</v>
      </c>
      <c r="I21" s="1" t="s">
        <v>32</v>
      </c>
      <c r="J21" s="1">
        <v>35</v>
      </c>
      <c r="K21" s="1">
        <f t="shared" si="1"/>
        <v>-7</v>
      </c>
      <c r="L21" s="1"/>
      <c r="M21" s="1"/>
      <c r="N21" s="1">
        <v>20</v>
      </c>
      <c r="O21" s="1">
        <f t="shared" si="2"/>
        <v>5.6</v>
      </c>
      <c r="P21" s="5"/>
      <c r="Q21" s="5">
        <f t="shared" si="14"/>
        <v>0</v>
      </c>
      <c r="R21" s="5">
        <f t="shared" si="15"/>
        <v>0</v>
      </c>
      <c r="S21" s="5"/>
      <c r="T21" s="1"/>
      <c r="U21" s="1">
        <f t="shared" si="16"/>
        <v>37.321428571428577</v>
      </c>
      <c r="V21" s="1">
        <f t="shared" si="5"/>
        <v>37.321428571428577</v>
      </c>
      <c r="W21" s="1">
        <v>4.8</v>
      </c>
      <c r="X21" s="1">
        <v>18.600000000000001</v>
      </c>
      <c r="Y21" s="1">
        <v>8</v>
      </c>
      <c r="Z21" s="1">
        <v>7</v>
      </c>
      <c r="AA21" s="1">
        <v>9.8000000000000007</v>
      </c>
      <c r="AB21" s="16" t="s">
        <v>46</v>
      </c>
      <c r="AC21" s="1">
        <f t="shared" si="1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34</v>
      </c>
      <c r="C22" s="1">
        <v>236.60300000000001</v>
      </c>
      <c r="D22" s="1">
        <v>653.12599999999998</v>
      </c>
      <c r="E22" s="1">
        <v>141.846</v>
      </c>
      <c r="F22" s="1">
        <v>705.495</v>
      </c>
      <c r="G22" s="6">
        <v>1</v>
      </c>
      <c r="H22" s="1">
        <v>45</v>
      </c>
      <c r="I22" s="1" t="s">
        <v>36</v>
      </c>
      <c r="J22" s="1">
        <v>163.4</v>
      </c>
      <c r="K22" s="1">
        <f t="shared" si="1"/>
        <v>-21.554000000000002</v>
      </c>
      <c r="L22" s="1"/>
      <c r="M22" s="1"/>
      <c r="N22" s="1">
        <v>84</v>
      </c>
      <c r="O22" s="1">
        <f t="shared" si="2"/>
        <v>28.369199999999999</v>
      </c>
      <c r="P22" s="5"/>
      <c r="Q22" s="5">
        <f t="shared" si="14"/>
        <v>0</v>
      </c>
      <c r="R22" s="5">
        <f t="shared" si="15"/>
        <v>0</v>
      </c>
      <c r="S22" s="5"/>
      <c r="T22" s="1"/>
      <c r="U22" s="1">
        <f t="shared" si="16"/>
        <v>27.82930079099869</v>
      </c>
      <c r="V22" s="1">
        <f t="shared" si="5"/>
        <v>27.82930079099869</v>
      </c>
      <c r="W22" s="1">
        <v>28.4068</v>
      </c>
      <c r="X22" s="1">
        <v>33.180399999999999</v>
      </c>
      <c r="Y22" s="1">
        <v>37.9572</v>
      </c>
      <c r="Z22" s="1">
        <v>42.202399999999997</v>
      </c>
      <c r="AA22" s="1">
        <v>46.598999999999997</v>
      </c>
      <c r="AB22" s="17" t="s">
        <v>46</v>
      </c>
      <c r="AC22" s="1">
        <f t="shared" si="1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31</v>
      </c>
      <c r="C23" s="1">
        <v>54</v>
      </c>
      <c r="D23" s="1">
        <v>216</v>
      </c>
      <c r="E23" s="1">
        <v>100</v>
      </c>
      <c r="F23" s="1">
        <v>156</v>
      </c>
      <c r="G23" s="6">
        <v>0.12</v>
      </c>
      <c r="H23" s="1">
        <v>60</v>
      </c>
      <c r="I23" s="1" t="s">
        <v>32</v>
      </c>
      <c r="J23" s="1">
        <v>102</v>
      </c>
      <c r="K23" s="1">
        <f t="shared" si="1"/>
        <v>-2</v>
      </c>
      <c r="L23" s="1"/>
      <c r="M23" s="1"/>
      <c r="N23" s="1">
        <v>100</v>
      </c>
      <c r="O23" s="1">
        <f t="shared" si="2"/>
        <v>20</v>
      </c>
      <c r="P23" s="5"/>
      <c r="Q23" s="5">
        <f t="shared" si="14"/>
        <v>0</v>
      </c>
      <c r="R23" s="5">
        <f t="shared" si="15"/>
        <v>0</v>
      </c>
      <c r="S23" s="5"/>
      <c r="T23" s="1"/>
      <c r="U23" s="1">
        <f t="shared" si="16"/>
        <v>12.8</v>
      </c>
      <c r="V23" s="1">
        <f t="shared" si="5"/>
        <v>12.8</v>
      </c>
      <c r="W23" s="1">
        <v>23.4</v>
      </c>
      <c r="X23" s="1">
        <v>28.8</v>
      </c>
      <c r="Y23" s="1">
        <v>19.2</v>
      </c>
      <c r="Z23" s="1">
        <v>26.8</v>
      </c>
      <c r="AA23" s="1">
        <v>21.4</v>
      </c>
      <c r="AB23" s="1"/>
      <c r="AC23" s="1">
        <f t="shared" si="1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31</v>
      </c>
      <c r="C24" s="1">
        <v>300</v>
      </c>
      <c r="D24" s="1"/>
      <c r="E24" s="1">
        <v>40</v>
      </c>
      <c r="F24" s="1">
        <v>256</v>
      </c>
      <c r="G24" s="6">
        <v>0.25</v>
      </c>
      <c r="H24" s="1">
        <v>120</v>
      </c>
      <c r="I24" s="1" t="s">
        <v>32</v>
      </c>
      <c r="J24" s="1">
        <v>42</v>
      </c>
      <c r="K24" s="1">
        <f t="shared" si="1"/>
        <v>-2</v>
      </c>
      <c r="L24" s="1"/>
      <c r="M24" s="1"/>
      <c r="N24" s="1">
        <v>0</v>
      </c>
      <c r="O24" s="1">
        <f t="shared" si="2"/>
        <v>8</v>
      </c>
      <c r="P24" s="5"/>
      <c r="Q24" s="5">
        <f t="shared" si="14"/>
        <v>0</v>
      </c>
      <c r="R24" s="5">
        <f t="shared" si="15"/>
        <v>0</v>
      </c>
      <c r="S24" s="5"/>
      <c r="T24" s="1"/>
      <c r="U24" s="1">
        <f t="shared" si="16"/>
        <v>32</v>
      </c>
      <c r="V24" s="1">
        <f t="shared" si="5"/>
        <v>32</v>
      </c>
      <c r="W24" s="1">
        <v>4.8</v>
      </c>
      <c r="X24" s="1">
        <v>9</v>
      </c>
      <c r="Y24" s="1">
        <v>23.6</v>
      </c>
      <c r="Z24" s="1">
        <v>25.6</v>
      </c>
      <c r="AA24" s="1">
        <v>13.4</v>
      </c>
      <c r="AB24" s="16" t="s">
        <v>46</v>
      </c>
      <c r="AC24" s="1">
        <f t="shared" si="1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34</v>
      </c>
      <c r="C25" s="1">
        <v>81.012</v>
      </c>
      <c r="D25" s="1"/>
      <c r="E25" s="1">
        <v>15.361000000000001</v>
      </c>
      <c r="F25" s="1">
        <v>63.673999999999999</v>
      </c>
      <c r="G25" s="6">
        <v>1</v>
      </c>
      <c r="H25" s="1">
        <v>120</v>
      </c>
      <c r="I25" s="1" t="s">
        <v>32</v>
      </c>
      <c r="J25" s="1">
        <v>15.6</v>
      </c>
      <c r="K25" s="1">
        <f t="shared" si="1"/>
        <v>-0.23899999999999899</v>
      </c>
      <c r="L25" s="1"/>
      <c r="M25" s="1"/>
      <c r="N25" s="1">
        <v>0</v>
      </c>
      <c r="O25" s="1">
        <f t="shared" si="2"/>
        <v>3.0722</v>
      </c>
      <c r="P25" s="5"/>
      <c r="Q25" s="5">
        <f t="shared" si="14"/>
        <v>0</v>
      </c>
      <c r="R25" s="5">
        <f t="shared" si="15"/>
        <v>0</v>
      </c>
      <c r="S25" s="5"/>
      <c r="T25" s="1"/>
      <c r="U25" s="1">
        <f t="shared" si="16"/>
        <v>20.725864201549378</v>
      </c>
      <c r="V25" s="1">
        <f t="shared" si="5"/>
        <v>20.725864201549378</v>
      </c>
      <c r="W25" s="1">
        <v>5.5345999999999993</v>
      </c>
      <c r="X25" s="1">
        <v>3.0634000000000001</v>
      </c>
      <c r="Y25" s="1">
        <v>1.0072000000000001</v>
      </c>
      <c r="Z25" s="1">
        <v>6.5044000000000004</v>
      </c>
      <c r="AA25" s="1">
        <v>2.8954</v>
      </c>
      <c r="AB25" s="16" t="s">
        <v>46</v>
      </c>
      <c r="AC25" s="1">
        <f t="shared" si="1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31</v>
      </c>
      <c r="C26" s="1">
        <v>56</v>
      </c>
      <c r="D26" s="1">
        <v>168</v>
      </c>
      <c r="E26" s="1">
        <v>41</v>
      </c>
      <c r="F26" s="1">
        <v>183</v>
      </c>
      <c r="G26" s="6">
        <v>0.4</v>
      </c>
      <c r="H26" s="1">
        <v>45</v>
      </c>
      <c r="I26" s="1" t="s">
        <v>32</v>
      </c>
      <c r="J26" s="1">
        <v>41</v>
      </c>
      <c r="K26" s="1">
        <f t="shared" si="1"/>
        <v>0</v>
      </c>
      <c r="L26" s="1"/>
      <c r="M26" s="1"/>
      <c r="N26" s="1">
        <v>0</v>
      </c>
      <c r="O26" s="1">
        <f t="shared" si="2"/>
        <v>8.1999999999999993</v>
      </c>
      <c r="P26" s="5"/>
      <c r="Q26" s="5">
        <f t="shared" si="14"/>
        <v>0</v>
      </c>
      <c r="R26" s="5">
        <f t="shared" si="15"/>
        <v>0</v>
      </c>
      <c r="S26" s="5"/>
      <c r="T26" s="1"/>
      <c r="U26" s="1">
        <f t="shared" si="16"/>
        <v>22.31707317073171</v>
      </c>
      <c r="V26" s="1">
        <f t="shared" si="5"/>
        <v>22.31707317073171</v>
      </c>
      <c r="W26" s="1">
        <v>1.6</v>
      </c>
      <c r="X26" s="1">
        <v>9.1999999999999993</v>
      </c>
      <c r="Y26" s="1">
        <v>8.1999999999999993</v>
      </c>
      <c r="Z26" s="1">
        <v>7</v>
      </c>
      <c r="AA26" s="1">
        <v>12.2</v>
      </c>
      <c r="AB26" s="16" t="s">
        <v>46</v>
      </c>
      <c r="AC26" s="1">
        <f t="shared" si="1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34</v>
      </c>
      <c r="C27" s="1">
        <v>297.14</v>
      </c>
      <c r="D27" s="1">
        <v>73.298000000000002</v>
      </c>
      <c r="E27" s="1">
        <v>67.117999999999995</v>
      </c>
      <c r="F27" s="1">
        <v>290.40800000000002</v>
      </c>
      <c r="G27" s="6">
        <v>1</v>
      </c>
      <c r="H27" s="1">
        <v>45</v>
      </c>
      <c r="I27" s="1" t="s">
        <v>32</v>
      </c>
      <c r="J27" s="1">
        <v>64</v>
      </c>
      <c r="K27" s="1">
        <f t="shared" si="1"/>
        <v>3.117999999999995</v>
      </c>
      <c r="L27" s="1"/>
      <c r="M27" s="1"/>
      <c r="N27" s="1">
        <v>0</v>
      </c>
      <c r="O27" s="1">
        <f t="shared" si="2"/>
        <v>13.423599999999999</v>
      </c>
      <c r="P27" s="5"/>
      <c r="Q27" s="5">
        <f t="shared" si="14"/>
        <v>0</v>
      </c>
      <c r="R27" s="5">
        <f t="shared" si="15"/>
        <v>0</v>
      </c>
      <c r="S27" s="5"/>
      <c r="T27" s="1"/>
      <c r="U27" s="1">
        <f t="shared" si="16"/>
        <v>21.634136893232817</v>
      </c>
      <c r="V27" s="1">
        <f t="shared" si="5"/>
        <v>21.634136893232817</v>
      </c>
      <c r="W27" s="1">
        <v>9.9013999999999989</v>
      </c>
      <c r="X27" s="1">
        <v>23.553599999999999</v>
      </c>
      <c r="Y27" s="1">
        <v>29.437799999999999</v>
      </c>
      <c r="Z27" s="1">
        <v>18.882200000000001</v>
      </c>
      <c r="AA27" s="1">
        <v>20.962199999999999</v>
      </c>
      <c r="AB27" s="16" t="s">
        <v>46</v>
      </c>
      <c r="AC27" s="1">
        <f t="shared" si="1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34</v>
      </c>
      <c r="C28" s="1">
        <v>751.97699999999998</v>
      </c>
      <c r="D28" s="1">
        <v>469.11799999999999</v>
      </c>
      <c r="E28" s="1">
        <v>347.85199999999998</v>
      </c>
      <c r="F28" s="1">
        <v>765.04600000000005</v>
      </c>
      <c r="G28" s="6">
        <v>1</v>
      </c>
      <c r="H28" s="1">
        <v>60</v>
      </c>
      <c r="I28" s="1" t="s">
        <v>41</v>
      </c>
      <c r="J28" s="1">
        <v>335.1</v>
      </c>
      <c r="K28" s="1">
        <f t="shared" si="1"/>
        <v>12.751999999999953</v>
      </c>
      <c r="L28" s="1"/>
      <c r="M28" s="1"/>
      <c r="N28" s="1">
        <v>201</v>
      </c>
      <c r="O28" s="1">
        <f t="shared" si="2"/>
        <v>69.570399999999992</v>
      </c>
      <c r="P28" s="5">
        <f>16*O28-N28-F28</f>
        <v>147.08039999999983</v>
      </c>
      <c r="Q28" s="5">
        <f t="shared" si="14"/>
        <v>147.08039999999983</v>
      </c>
      <c r="R28" s="5">
        <f t="shared" si="15"/>
        <v>147</v>
      </c>
      <c r="S28" s="5"/>
      <c r="T28" s="1"/>
      <c r="U28" s="1">
        <f t="shared" si="16"/>
        <v>16</v>
      </c>
      <c r="V28" s="1">
        <f t="shared" si="5"/>
        <v>13.885876752181964</v>
      </c>
      <c r="W28" s="1">
        <v>103.4534</v>
      </c>
      <c r="X28" s="1">
        <v>118.2876</v>
      </c>
      <c r="Y28" s="1">
        <v>106.1842</v>
      </c>
      <c r="Z28" s="1">
        <v>120.202</v>
      </c>
      <c r="AA28" s="1">
        <v>135.5504</v>
      </c>
      <c r="AB28" s="1"/>
      <c r="AC28" s="1">
        <f t="shared" si="17"/>
        <v>147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31</v>
      </c>
      <c r="C29" s="1">
        <v>64</v>
      </c>
      <c r="D29" s="1">
        <v>56</v>
      </c>
      <c r="E29" s="1">
        <v>30.352</v>
      </c>
      <c r="F29" s="1">
        <v>87</v>
      </c>
      <c r="G29" s="6">
        <v>0.22</v>
      </c>
      <c r="H29" s="1">
        <v>120</v>
      </c>
      <c r="I29" s="1" t="s">
        <v>32</v>
      </c>
      <c r="J29" s="1">
        <v>30</v>
      </c>
      <c r="K29" s="1">
        <f t="shared" si="1"/>
        <v>0.35200000000000031</v>
      </c>
      <c r="L29" s="1"/>
      <c r="M29" s="1"/>
      <c r="N29" s="1">
        <v>20</v>
      </c>
      <c r="O29" s="1">
        <f t="shared" si="2"/>
        <v>6.0704000000000002</v>
      </c>
      <c r="P29" s="5"/>
      <c r="Q29" s="5">
        <f t="shared" si="14"/>
        <v>0</v>
      </c>
      <c r="R29" s="5">
        <f t="shared" si="15"/>
        <v>0</v>
      </c>
      <c r="S29" s="5"/>
      <c r="T29" s="1"/>
      <c r="U29" s="1">
        <f t="shared" si="16"/>
        <v>17.626515550869794</v>
      </c>
      <c r="V29" s="1">
        <f t="shared" si="5"/>
        <v>17.626515550869794</v>
      </c>
      <c r="W29" s="1">
        <v>5.8</v>
      </c>
      <c r="X29" s="1">
        <v>10</v>
      </c>
      <c r="Y29" s="1">
        <v>10</v>
      </c>
      <c r="Z29" s="1">
        <v>8.1999999999999993</v>
      </c>
      <c r="AA29" s="1">
        <v>11.4</v>
      </c>
      <c r="AB29" s="1"/>
      <c r="AC29" s="1">
        <f t="shared" si="1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34</v>
      </c>
      <c r="C30" s="1">
        <v>124.465</v>
      </c>
      <c r="D30" s="1"/>
      <c r="E30" s="16">
        <v>19.344999999999999</v>
      </c>
      <c r="F30" s="16">
        <v>96.512</v>
      </c>
      <c r="G30" s="24">
        <v>1</v>
      </c>
      <c r="H30" s="1">
        <v>45</v>
      </c>
      <c r="I30" s="1" t="s">
        <v>32</v>
      </c>
      <c r="J30" s="1">
        <v>18.5</v>
      </c>
      <c r="K30" s="1">
        <f t="shared" si="1"/>
        <v>0.84499999999999886</v>
      </c>
      <c r="L30" s="1"/>
      <c r="M30" s="1"/>
      <c r="N30" s="1">
        <v>0</v>
      </c>
      <c r="O30" s="1">
        <f t="shared" si="2"/>
        <v>3.8689999999999998</v>
      </c>
      <c r="P30" s="5"/>
      <c r="Q30" s="5">
        <f t="shared" si="14"/>
        <v>0</v>
      </c>
      <c r="R30" s="5">
        <f t="shared" si="15"/>
        <v>0</v>
      </c>
      <c r="S30" s="5"/>
      <c r="T30" s="1"/>
      <c r="U30" s="1">
        <f t="shared" si="16"/>
        <v>24.944947014732492</v>
      </c>
      <c r="V30" s="1">
        <f t="shared" si="5"/>
        <v>24.944947014732492</v>
      </c>
      <c r="W30" s="1">
        <v>5.6036000000000001</v>
      </c>
      <c r="X30" s="1">
        <v>8.8163999999999998</v>
      </c>
      <c r="Y30" s="1">
        <v>10.972</v>
      </c>
      <c r="Z30" s="1">
        <v>2.3210000000000002</v>
      </c>
      <c r="AA30" s="1">
        <v>0.61020000000000008</v>
      </c>
      <c r="AB30" s="16" t="s">
        <v>165</v>
      </c>
      <c r="AC30" s="1">
        <f t="shared" si="1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31</v>
      </c>
      <c r="C31" s="1">
        <v>181</v>
      </c>
      <c r="D31" s="1"/>
      <c r="E31" s="1">
        <v>14</v>
      </c>
      <c r="F31" s="1">
        <v>164</v>
      </c>
      <c r="G31" s="6">
        <v>0.4</v>
      </c>
      <c r="H31" s="1">
        <v>60</v>
      </c>
      <c r="I31" s="1" t="s">
        <v>32</v>
      </c>
      <c r="J31" s="1">
        <v>14</v>
      </c>
      <c r="K31" s="1">
        <f t="shared" si="1"/>
        <v>0</v>
      </c>
      <c r="L31" s="1"/>
      <c r="M31" s="1"/>
      <c r="N31" s="1">
        <v>0</v>
      </c>
      <c r="O31" s="1">
        <f t="shared" si="2"/>
        <v>2.8</v>
      </c>
      <c r="P31" s="5"/>
      <c r="Q31" s="5">
        <f t="shared" si="14"/>
        <v>0</v>
      </c>
      <c r="R31" s="5">
        <f t="shared" si="15"/>
        <v>0</v>
      </c>
      <c r="S31" s="5"/>
      <c r="T31" s="1"/>
      <c r="U31" s="1">
        <f t="shared" si="16"/>
        <v>58.571428571428577</v>
      </c>
      <c r="V31" s="1">
        <f t="shared" si="5"/>
        <v>58.571428571428577</v>
      </c>
      <c r="W31" s="1">
        <v>7.2</v>
      </c>
      <c r="X31" s="1">
        <v>7.2</v>
      </c>
      <c r="Y31" s="1">
        <v>6.2</v>
      </c>
      <c r="Z31" s="1">
        <v>10.8</v>
      </c>
      <c r="AA31" s="1">
        <v>13.2</v>
      </c>
      <c r="AB31" s="16" t="s">
        <v>166</v>
      </c>
      <c r="AC31" s="1">
        <f t="shared" si="1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34</v>
      </c>
      <c r="C32" s="1">
        <v>68.742000000000004</v>
      </c>
      <c r="D32" s="1">
        <v>530.274</v>
      </c>
      <c r="E32" s="1">
        <v>103.54900000000001</v>
      </c>
      <c r="F32" s="1">
        <v>441.90100000000001</v>
      </c>
      <c r="G32" s="6">
        <v>1</v>
      </c>
      <c r="H32" s="1">
        <v>60</v>
      </c>
      <c r="I32" s="1" t="s">
        <v>41</v>
      </c>
      <c r="J32" s="1">
        <v>90</v>
      </c>
      <c r="K32" s="1">
        <f t="shared" si="1"/>
        <v>13.549000000000007</v>
      </c>
      <c r="L32" s="1"/>
      <c r="M32" s="1"/>
      <c r="N32" s="1">
        <v>208</v>
      </c>
      <c r="O32" s="1">
        <f t="shared" si="2"/>
        <v>20.709800000000001</v>
      </c>
      <c r="P32" s="5"/>
      <c r="Q32" s="5">
        <f t="shared" si="14"/>
        <v>0</v>
      </c>
      <c r="R32" s="5">
        <f t="shared" si="15"/>
        <v>0</v>
      </c>
      <c r="S32" s="5"/>
      <c r="T32" s="1"/>
      <c r="U32" s="1">
        <f t="shared" si="16"/>
        <v>31.381326714888605</v>
      </c>
      <c r="V32" s="1">
        <f t="shared" si="5"/>
        <v>31.381326714888605</v>
      </c>
      <c r="W32" s="1">
        <v>40.444000000000003</v>
      </c>
      <c r="X32" s="1">
        <v>34.2408</v>
      </c>
      <c r="Y32" s="1">
        <v>29.244399999999999</v>
      </c>
      <c r="Z32" s="1">
        <v>33.752000000000002</v>
      </c>
      <c r="AA32" s="1">
        <v>39.189</v>
      </c>
      <c r="AB32" s="17" t="s">
        <v>46</v>
      </c>
      <c r="AC32" s="1">
        <f t="shared" si="1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31</v>
      </c>
      <c r="C33" s="1">
        <v>93</v>
      </c>
      <c r="D33" s="1">
        <v>48</v>
      </c>
      <c r="E33" s="1">
        <v>27</v>
      </c>
      <c r="F33" s="1">
        <v>89</v>
      </c>
      <c r="G33" s="6">
        <v>0.4</v>
      </c>
      <c r="H33" s="1">
        <v>60</v>
      </c>
      <c r="I33" s="1" t="s">
        <v>32</v>
      </c>
      <c r="J33" s="1">
        <v>34</v>
      </c>
      <c r="K33" s="1">
        <f t="shared" si="1"/>
        <v>-7</v>
      </c>
      <c r="L33" s="1"/>
      <c r="M33" s="1"/>
      <c r="N33" s="1">
        <v>0</v>
      </c>
      <c r="O33" s="1">
        <f t="shared" si="2"/>
        <v>5.4</v>
      </c>
      <c r="P33" s="5"/>
      <c r="Q33" s="5">
        <f t="shared" si="14"/>
        <v>0</v>
      </c>
      <c r="R33" s="5">
        <f t="shared" si="15"/>
        <v>0</v>
      </c>
      <c r="S33" s="5"/>
      <c r="T33" s="1"/>
      <c r="U33" s="1">
        <f t="shared" si="16"/>
        <v>16.481481481481481</v>
      </c>
      <c r="V33" s="1">
        <f t="shared" si="5"/>
        <v>16.481481481481481</v>
      </c>
      <c r="W33" s="1">
        <v>9.8000000000000007</v>
      </c>
      <c r="X33" s="1">
        <v>6.2</v>
      </c>
      <c r="Y33" s="1">
        <v>4.2</v>
      </c>
      <c r="Z33" s="1">
        <v>17.600000000000001</v>
      </c>
      <c r="AA33" s="1">
        <v>15</v>
      </c>
      <c r="AB33" s="1"/>
      <c r="AC33" s="1">
        <f t="shared" si="1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34</v>
      </c>
      <c r="C34" s="1"/>
      <c r="D34" s="1">
        <v>1999.298</v>
      </c>
      <c r="E34" s="18">
        <f>79.563+E110</f>
        <v>540.13</v>
      </c>
      <c r="F34" s="18">
        <f>1406.812+F110</f>
        <v>1457.067</v>
      </c>
      <c r="G34" s="6">
        <v>1</v>
      </c>
      <c r="H34" s="1">
        <v>45</v>
      </c>
      <c r="I34" s="1" t="s">
        <v>36</v>
      </c>
      <c r="J34" s="1">
        <v>74</v>
      </c>
      <c r="K34" s="1">
        <f t="shared" si="1"/>
        <v>466.13</v>
      </c>
      <c r="L34" s="1"/>
      <c r="M34" s="1"/>
      <c r="N34" s="1">
        <v>300</v>
      </c>
      <c r="O34" s="1">
        <f t="shared" si="2"/>
        <v>108.026</v>
      </c>
      <c r="P34" s="5"/>
      <c r="Q34" s="5">
        <f t="shared" si="14"/>
        <v>0</v>
      </c>
      <c r="R34" s="5">
        <f t="shared" si="15"/>
        <v>0</v>
      </c>
      <c r="S34" s="5"/>
      <c r="T34" s="1"/>
      <c r="U34" s="1">
        <f t="shared" si="16"/>
        <v>16.265223187010534</v>
      </c>
      <c r="V34" s="1">
        <f t="shared" si="5"/>
        <v>16.265223187010534</v>
      </c>
      <c r="W34" s="1">
        <v>19.7882</v>
      </c>
      <c r="X34" s="1">
        <v>124.25620000000001</v>
      </c>
      <c r="Y34" s="1">
        <v>114.13679999999999</v>
      </c>
      <c r="Z34" s="1">
        <v>124.0566</v>
      </c>
      <c r="AA34" s="1">
        <v>115.0258</v>
      </c>
      <c r="AB34" s="17" t="s">
        <v>46</v>
      </c>
      <c r="AC34" s="1">
        <f t="shared" si="1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67</v>
      </c>
      <c r="B35" s="10" t="s">
        <v>34</v>
      </c>
      <c r="C35" s="10"/>
      <c r="D35" s="13">
        <v>4.2050000000000001</v>
      </c>
      <c r="E35" s="13">
        <v>-22.983000000000001</v>
      </c>
      <c r="F35" s="13"/>
      <c r="G35" s="14">
        <v>0</v>
      </c>
      <c r="H35" s="13">
        <v>45</v>
      </c>
      <c r="I35" s="13" t="s">
        <v>38</v>
      </c>
      <c r="J35" s="13"/>
      <c r="K35" s="13">
        <f t="shared" si="1"/>
        <v>-22.983000000000001</v>
      </c>
      <c r="L35" s="13"/>
      <c r="M35" s="13"/>
      <c r="N35" s="13"/>
      <c r="O35" s="13">
        <f t="shared" si="2"/>
        <v>-4.5966000000000005</v>
      </c>
      <c r="P35" s="15"/>
      <c r="Q35" s="15"/>
      <c r="R35" s="15"/>
      <c r="S35" s="15"/>
      <c r="T35" s="13"/>
      <c r="U35" s="13">
        <f t="shared" si="7"/>
        <v>0</v>
      </c>
      <c r="V35" s="13">
        <f t="shared" si="5"/>
        <v>0</v>
      </c>
      <c r="W35" s="13">
        <v>-0.18920000000000001</v>
      </c>
      <c r="X35" s="13">
        <v>1.2864</v>
      </c>
      <c r="Y35" s="13">
        <v>18.2026</v>
      </c>
      <c r="Z35" s="13">
        <v>117.24160000000001</v>
      </c>
      <c r="AA35" s="13">
        <v>121.9572</v>
      </c>
      <c r="AB35" s="13" t="s">
        <v>68</v>
      </c>
      <c r="AC35" s="13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69</v>
      </c>
      <c r="B36" s="10" t="s">
        <v>31</v>
      </c>
      <c r="C36" s="10">
        <v>245</v>
      </c>
      <c r="D36" s="10"/>
      <c r="E36" s="10">
        <v>61</v>
      </c>
      <c r="F36" s="10">
        <v>181</v>
      </c>
      <c r="G36" s="11">
        <v>0</v>
      </c>
      <c r="H36" s="10">
        <v>45</v>
      </c>
      <c r="I36" s="28" t="s">
        <v>168</v>
      </c>
      <c r="J36" s="10">
        <v>61</v>
      </c>
      <c r="K36" s="10">
        <f t="shared" si="1"/>
        <v>0</v>
      </c>
      <c r="L36" s="10"/>
      <c r="M36" s="10"/>
      <c r="N36" s="10">
        <v>50</v>
      </c>
      <c r="O36" s="10">
        <f t="shared" si="2"/>
        <v>12.2</v>
      </c>
      <c r="P36" s="12"/>
      <c r="Q36" s="12"/>
      <c r="R36" s="12"/>
      <c r="S36" s="12"/>
      <c r="T36" s="10" t="s">
        <v>167</v>
      </c>
      <c r="U36" s="10">
        <f t="shared" si="7"/>
        <v>18.934426229508198</v>
      </c>
      <c r="V36" s="10">
        <f t="shared" si="5"/>
        <v>18.934426229508198</v>
      </c>
      <c r="W36" s="10">
        <v>5.2</v>
      </c>
      <c r="X36" s="10">
        <v>27</v>
      </c>
      <c r="Y36" s="10">
        <v>25</v>
      </c>
      <c r="Z36" s="10">
        <v>18.399999999999999</v>
      </c>
      <c r="AA36" s="10">
        <v>21.4</v>
      </c>
      <c r="AB36" s="28" t="s">
        <v>169</v>
      </c>
      <c r="AC36" s="10">
        <f t="shared" si="8"/>
        <v>0</v>
      </c>
      <c r="AD36" s="1"/>
      <c r="AE36" s="1">
        <v>2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>
        <v>60</v>
      </c>
      <c r="D37" s="1"/>
      <c r="E37" s="18">
        <f>45+E40</f>
        <v>51</v>
      </c>
      <c r="F37" s="18">
        <f>15+F40</f>
        <v>72</v>
      </c>
      <c r="G37" s="6">
        <v>0.3</v>
      </c>
      <c r="H37" s="1">
        <v>45</v>
      </c>
      <c r="I37" s="1" t="s">
        <v>32</v>
      </c>
      <c r="J37" s="1">
        <v>33</v>
      </c>
      <c r="K37" s="1">
        <f t="shared" ref="K37:K68" si="18">E37-J37</f>
        <v>18</v>
      </c>
      <c r="L37" s="1"/>
      <c r="M37" s="1"/>
      <c r="N37" s="1">
        <v>0</v>
      </c>
      <c r="O37" s="1">
        <f t="shared" si="2"/>
        <v>10.199999999999999</v>
      </c>
      <c r="P37" s="5">
        <f t="shared" ref="P37" si="19">13*O37-N37-F37</f>
        <v>60.599999999999994</v>
      </c>
      <c r="Q37" s="5">
        <f>P37</f>
        <v>60.599999999999994</v>
      </c>
      <c r="R37" s="5">
        <f>ROUND(Q37,0)</f>
        <v>61</v>
      </c>
      <c r="S37" s="5"/>
      <c r="T37" s="1"/>
      <c r="U37" s="1">
        <f>(F37+N37+Q37)/O37</f>
        <v>13</v>
      </c>
      <c r="V37" s="1">
        <f t="shared" si="5"/>
        <v>7.0588235294117654</v>
      </c>
      <c r="W37" s="1">
        <v>2.4</v>
      </c>
      <c r="X37" s="1">
        <v>0</v>
      </c>
      <c r="Y37" s="1">
        <v>0</v>
      </c>
      <c r="Z37" s="1">
        <v>0</v>
      </c>
      <c r="AA37" s="1">
        <v>0</v>
      </c>
      <c r="AB37" s="20" t="s">
        <v>158</v>
      </c>
      <c r="AC37" s="1">
        <f>R37*G37</f>
        <v>18.3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71</v>
      </c>
      <c r="B38" s="10" t="s">
        <v>34</v>
      </c>
      <c r="C38" s="10">
        <v>208.03399999999999</v>
      </c>
      <c r="D38" s="10">
        <v>226.22399999999999</v>
      </c>
      <c r="E38" s="10">
        <v>146.435</v>
      </c>
      <c r="F38" s="10">
        <v>228.80600000000001</v>
      </c>
      <c r="G38" s="11">
        <v>0</v>
      </c>
      <c r="H38" s="10">
        <v>60</v>
      </c>
      <c r="I38" s="10" t="s">
        <v>41</v>
      </c>
      <c r="J38" s="10">
        <v>138.19999999999999</v>
      </c>
      <c r="K38" s="10">
        <f t="shared" si="18"/>
        <v>8.2350000000000136</v>
      </c>
      <c r="L38" s="10"/>
      <c r="M38" s="10"/>
      <c r="N38" s="10">
        <v>176</v>
      </c>
      <c r="O38" s="10">
        <f t="shared" si="2"/>
        <v>29.286999999999999</v>
      </c>
      <c r="P38" s="12">
        <f>16*O38-N38-F38</f>
        <v>63.785999999999973</v>
      </c>
      <c r="Q38" s="12"/>
      <c r="R38" s="12"/>
      <c r="S38" s="12"/>
      <c r="T38" s="10" t="s">
        <v>164</v>
      </c>
      <c r="U38" s="10">
        <f t="shared" si="7"/>
        <v>16</v>
      </c>
      <c r="V38" s="10">
        <f t="shared" si="5"/>
        <v>13.822037081298872</v>
      </c>
      <c r="W38" s="10">
        <v>38.731999999999999</v>
      </c>
      <c r="X38" s="10">
        <v>17.268799999999999</v>
      </c>
      <c r="Y38" s="10">
        <v>30.437200000000001</v>
      </c>
      <c r="Z38" s="10">
        <v>60.054400000000001</v>
      </c>
      <c r="AA38" s="10">
        <v>24.7424</v>
      </c>
      <c r="AB38" s="29" t="s">
        <v>46</v>
      </c>
      <c r="AC38" s="10">
        <f t="shared" si="8"/>
        <v>0</v>
      </c>
      <c r="AD38" s="1"/>
      <c r="AE38" s="1">
        <v>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/>
      <c r="D39" s="1">
        <v>120</v>
      </c>
      <c r="E39" s="1">
        <v>4</v>
      </c>
      <c r="F39" s="1">
        <v>114</v>
      </c>
      <c r="G39" s="6">
        <v>0.09</v>
      </c>
      <c r="H39" s="1">
        <v>45</v>
      </c>
      <c r="I39" s="1" t="s">
        <v>32</v>
      </c>
      <c r="J39" s="1">
        <v>7</v>
      </c>
      <c r="K39" s="1">
        <f t="shared" si="18"/>
        <v>-3</v>
      </c>
      <c r="L39" s="1"/>
      <c r="M39" s="1"/>
      <c r="N39" s="1">
        <v>30</v>
      </c>
      <c r="O39" s="1">
        <f t="shared" si="2"/>
        <v>0.8</v>
      </c>
      <c r="P39" s="5"/>
      <c r="Q39" s="5">
        <f>P39</f>
        <v>0</v>
      </c>
      <c r="R39" s="5">
        <f>ROUND(Q39,0)</f>
        <v>0</v>
      </c>
      <c r="S39" s="5"/>
      <c r="T39" s="1"/>
      <c r="U39" s="1">
        <f>(F39+N39+Q39)/O39</f>
        <v>180</v>
      </c>
      <c r="V39" s="1">
        <f t="shared" si="5"/>
        <v>180</v>
      </c>
      <c r="W39" s="1">
        <v>0</v>
      </c>
      <c r="X39" s="1">
        <v>13.8</v>
      </c>
      <c r="Y39" s="1">
        <v>4.4000000000000004</v>
      </c>
      <c r="Z39" s="1">
        <v>3.4</v>
      </c>
      <c r="AA39" s="1">
        <v>1.4</v>
      </c>
      <c r="AB39" s="1"/>
      <c r="AC39" s="1">
        <f>R39*G39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73</v>
      </c>
      <c r="B40" s="10" t="s">
        <v>31</v>
      </c>
      <c r="C40" s="10">
        <v>66</v>
      </c>
      <c r="D40" s="10"/>
      <c r="E40" s="18">
        <v>6</v>
      </c>
      <c r="F40" s="18">
        <v>57</v>
      </c>
      <c r="G40" s="11">
        <v>0</v>
      </c>
      <c r="H40" s="10">
        <v>45</v>
      </c>
      <c r="I40" s="10" t="s">
        <v>38</v>
      </c>
      <c r="J40" s="10">
        <v>39</v>
      </c>
      <c r="K40" s="10">
        <f t="shared" si="18"/>
        <v>-33</v>
      </c>
      <c r="L40" s="10"/>
      <c r="M40" s="10"/>
      <c r="N40" s="10"/>
      <c r="O40" s="10">
        <f t="shared" si="2"/>
        <v>1.2</v>
      </c>
      <c r="P40" s="15"/>
      <c r="Q40" s="15"/>
      <c r="R40" s="15"/>
      <c r="S40" s="15"/>
      <c r="T40" s="13"/>
      <c r="U40" s="13">
        <f t="shared" si="7"/>
        <v>47.5</v>
      </c>
      <c r="V40" s="13">
        <f t="shared" si="5"/>
        <v>47.5</v>
      </c>
      <c r="W40" s="13">
        <v>0.2</v>
      </c>
      <c r="X40" s="13">
        <v>23</v>
      </c>
      <c r="Y40" s="13">
        <v>8.8000000000000007</v>
      </c>
      <c r="Z40" s="13">
        <v>22</v>
      </c>
      <c r="AA40" s="13">
        <v>17.8</v>
      </c>
      <c r="AB40" s="13" t="s">
        <v>74</v>
      </c>
      <c r="AC40" s="13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31</v>
      </c>
      <c r="C41" s="1">
        <v>179</v>
      </c>
      <c r="D41" s="1">
        <v>96</v>
      </c>
      <c r="E41" s="1">
        <v>56</v>
      </c>
      <c r="F41" s="1">
        <v>196</v>
      </c>
      <c r="G41" s="6">
        <v>0.27</v>
      </c>
      <c r="H41" s="1">
        <v>45</v>
      </c>
      <c r="I41" s="1" t="s">
        <v>32</v>
      </c>
      <c r="J41" s="1">
        <v>72</v>
      </c>
      <c r="K41" s="1">
        <f t="shared" si="18"/>
        <v>-16</v>
      </c>
      <c r="L41" s="1"/>
      <c r="M41" s="1"/>
      <c r="N41" s="1">
        <v>0</v>
      </c>
      <c r="O41" s="1">
        <f t="shared" si="2"/>
        <v>11.2</v>
      </c>
      <c r="P41" s="5"/>
      <c r="Q41" s="5">
        <f t="shared" ref="Q41:Q42" si="20">P41</f>
        <v>0</v>
      </c>
      <c r="R41" s="5">
        <f t="shared" ref="R41:R42" si="21">ROUND(Q41,0)</f>
        <v>0</v>
      </c>
      <c r="S41" s="5"/>
      <c r="T41" s="1"/>
      <c r="U41" s="1">
        <f t="shared" ref="U41:U42" si="22">(F41+N41+Q41)/O41</f>
        <v>17.5</v>
      </c>
      <c r="V41" s="1">
        <f t="shared" si="5"/>
        <v>17.5</v>
      </c>
      <c r="W41" s="1">
        <v>12.8</v>
      </c>
      <c r="X41" s="1">
        <v>17</v>
      </c>
      <c r="Y41" s="1">
        <v>16</v>
      </c>
      <c r="Z41" s="1">
        <v>22.4</v>
      </c>
      <c r="AA41" s="1">
        <v>24.2</v>
      </c>
      <c r="AB41" s="16" t="s">
        <v>46</v>
      </c>
      <c r="AC41" s="1">
        <f t="shared" ref="AC41:AC42" si="23">R41*G41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700.88099999999997</v>
      </c>
      <c r="D42" s="1">
        <v>118.788</v>
      </c>
      <c r="E42" s="1">
        <v>283.76600000000002</v>
      </c>
      <c r="F42" s="1">
        <v>458.16199999999998</v>
      </c>
      <c r="G42" s="6">
        <v>1</v>
      </c>
      <c r="H42" s="1">
        <v>45</v>
      </c>
      <c r="I42" s="1" t="s">
        <v>36</v>
      </c>
      <c r="J42" s="1">
        <v>264.5</v>
      </c>
      <c r="K42" s="1">
        <f t="shared" si="18"/>
        <v>19.26600000000002</v>
      </c>
      <c r="L42" s="1"/>
      <c r="M42" s="1"/>
      <c r="N42" s="1">
        <v>163</v>
      </c>
      <c r="O42" s="1">
        <f t="shared" si="2"/>
        <v>56.753200000000007</v>
      </c>
      <c r="P42" s="5">
        <f t="shared" ref="P42" si="24">13*O42-N42-F42</f>
        <v>116.62960000000015</v>
      </c>
      <c r="Q42" s="5">
        <f t="shared" si="20"/>
        <v>116.62960000000015</v>
      </c>
      <c r="R42" s="5">
        <f t="shared" si="21"/>
        <v>117</v>
      </c>
      <c r="S42" s="5"/>
      <c r="T42" s="1"/>
      <c r="U42" s="1">
        <f t="shared" si="22"/>
        <v>13.000000000000004</v>
      </c>
      <c r="V42" s="1">
        <f t="shared" si="5"/>
        <v>10.94496874185068</v>
      </c>
      <c r="W42" s="1">
        <v>60.141599999999997</v>
      </c>
      <c r="X42" s="1">
        <v>68.608000000000004</v>
      </c>
      <c r="Y42" s="1">
        <v>83.168800000000005</v>
      </c>
      <c r="Z42" s="1">
        <v>82.60560000000001</v>
      </c>
      <c r="AA42" s="1">
        <v>73.554999999999993</v>
      </c>
      <c r="AB42" s="1"/>
      <c r="AC42" s="1">
        <f t="shared" si="23"/>
        <v>117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77</v>
      </c>
      <c r="B43" s="10" t="s">
        <v>31</v>
      </c>
      <c r="C43" s="10">
        <v>656</v>
      </c>
      <c r="D43" s="10"/>
      <c r="E43" s="16">
        <v>165</v>
      </c>
      <c r="F43" s="16">
        <v>471</v>
      </c>
      <c r="G43" s="24">
        <v>0</v>
      </c>
      <c r="H43" s="16" t="e">
        <v>#N/A</v>
      </c>
      <c r="I43" s="16" t="s">
        <v>38</v>
      </c>
      <c r="J43" s="10">
        <v>157</v>
      </c>
      <c r="K43" s="10">
        <f t="shared" si="18"/>
        <v>8</v>
      </c>
      <c r="L43" s="10"/>
      <c r="M43" s="10"/>
      <c r="N43" s="10"/>
      <c r="O43" s="10">
        <f t="shared" si="2"/>
        <v>33</v>
      </c>
      <c r="P43" s="12"/>
      <c r="Q43" s="12"/>
      <c r="R43" s="12"/>
      <c r="S43" s="12"/>
      <c r="T43" s="10"/>
      <c r="U43" s="10">
        <f t="shared" si="7"/>
        <v>14.272727272727273</v>
      </c>
      <c r="V43" s="10">
        <f t="shared" si="5"/>
        <v>14.272727272727273</v>
      </c>
      <c r="W43" s="10">
        <v>24.4</v>
      </c>
      <c r="X43" s="10">
        <v>43.8</v>
      </c>
      <c r="Y43" s="10">
        <v>5.8</v>
      </c>
      <c r="Z43" s="10">
        <v>0</v>
      </c>
      <c r="AA43" s="10">
        <v>0.4</v>
      </c>
      <c r="AB43" s="19" t="s">
        <v>78</v>
      </c>
      <c r="AC43" s="10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31</v>
      </c>
      <c r="C44" s="1">
        <v>512</v>
      </c>
      <c r="D44" s="1"/>
      <c r="E44" s="1">
        <v>89.2</v>
      </c>
      <c r="F44" s="1">
        <v>383</v>
      </c>
      <c r="G44" s="6">
        <v>0.4</v>
      </c>
      <c r="H44" s="1">
        <v>60</v>
      </c>
      <c r="I44" s="1" t="s">
        <v>41</v>
      </c>
      <c r="J44" s="1">
        <v>90</v>
      </c>
      <c r="K44" s="1">
        <f t="shared" si="18"/>
        <v>-0.79999999999999716</v>
      </c>
      <c r="L44" s="1"/>
      <c r="M44" s="1"/>
      <c r="N44" s="1">
        <v>0</v>
      </c>
      <c r="O44" s="1">
        <f t="shared" si="2"/>
        <v>17.84</v>
      </c>
      <c r="P44" s="5"/>
      <c r="Q44" s="5">
        <f>P44</f>
        <v>0</v>
      </c>
      <c r="R44" s="5">
        <f>ROUND(Q44,0)</f>
        <v>0</v>
      </c>
      <c r="S44" s="5"/>
      <c r="T44" s="1"/>
      <c r="U44" s="1">
        <f>(F44+N44+Q44)/O44</f>
        <v>21.468609865470853</v>
      </c>
      <c r="V44" s="1">
        <f t="shared" si="5"/>
        <v>21.468609865470853</v>
      </c>
      <c r="W44" s="1">
        <v>32.200000000000003</v>
      </c>
      <c r="X44" s="1">
        <v>12.8</v>
      </c>
      <c r="Y44" s="1">
        <v>61.022000000000013</v>
      </c>
      <c r="Z44" s="1">
        <v>70.400000000000006</v>
      </c>
      <c r="AA44" s="1">
        <v>51.4</v>
      </c>
      <c r="AB44" s="17" t="s">
        <v>162</v>
      </c>
      <c r="AC44" s="1">
        <f>R44*G44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80</v>
      </c>
      <c r="B45" s="10" t="s">
        <v>31</v>
      </c>
      <c r="C45" s="10">
        <v>837</v>
      </c>
      <c r="D45" s="10"/>
      <c r="E45" s="16">
        <v>46</v>
      </c>
      <c r="F45" s="16">
        <v>784</v>
      </c>
      <c r="G45" s="24">
        <v>0</v>
      </c>
      <c r="H45" s="16" t="e">
        <v>#N/A</v>
      </c>
      <c r="I45" s="16" t="s">
        <v>38</v>
      </c>
      <c r="J45" s="10">
        <v>45</v>
      </c>
      <c r="K45" s="10">
        <f t="shared" si="18"/>
        <v>1</v>
      </c>
      <c r="L45" s="10"/>
      <c r="M45" s="10"/>
      <c r="N45" s="10"/>
      <c r="O45" s="10">
        <f t="shared" si="2"/>
        <v>9.1999999999999993</v>
      </c>
      <c r="P45" s="12"/>
      <c r="Q45" s="12"/>
      <c r="R45" s="12"/>
      <c r="S45" s="12"/>
      <c r="T45" s="10"/>
      <c r="U45" s="10">
        <f t="shared" si="7"/>
        <v>85.217391304347828</v>
      </c>
      <c r="V45" s="10">
        <f t="shared" si="5"/>
        <v>85.217391304347828</v>
      </c>
      <c r="W45" s="10">
        <v>8</v>
      </c>
      <c r="X45" s="10">
        <v>19.2</v>
      </c>
      <c r="Y45" s="10">
        <v>5.4</v>
      </c>
      <c r="Z45" s="10">
        <v>0</v>
      </c>
      <c r="AA45" s="10">
        <v>0.4</v>
      </c>
      <c r="AB45" s="19" t="s">
        <v>78</v>
      </c>
      <c r="AC45" s="10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31</v>
      </c>
      <c r="C46" s="1">
        <v>104</v>
      </c>
      <c r="D46" s="1">
        <v>248</v>
      </c>
      <c r="E46" s="1">
        <v>90</v>
      </c>
      <c r="F46" s="1">
        <v>214</v>
      </c>
      <c r="G46" s="6">
        <v>0.4</v>
      </c>
      <c r="H46" s="1">
        <v>60</v>
      </c>
      <c r="I46" s="1" t="s">
        <v>41</v>
      </c>
      <c r="J46" s="1">
        <v>104</v>
      </c>
      <c r="K46" s="1">
        <f t="shared" si="18"/>
        <v>-14</v>
      </c>
      <c r="L46" s="1"/>
      <c r="M46" s="1"/>
      <c r="N46" s="1">
        <v>107</v>
      </c>
      <c r="O46" s="1">
        <f t="shared" si="2"/>
        <v>18</v>
      </c>
      <c r="P46" s="5"/>
      <c r="Q46" s="5">
        <f t="shared" ref="Q46:Q52" si="25">P46</f>
        <v>0</v>
      </c>
      <c r="R46" s="5">
        <f t="shared" ref="R46:R52" si="26">ROUND(Q46,0)</f>
        <v>0</v>
      </c>
      <c r="S46" s="5"/>
      <c r="T46" s="1"/>
      <c r="U46" s="1">
        <f t="shared" ref="U46:U52" si="27">(F46+N46+Q46)/O46</f>
        <v>17.833333333333332</v>
      </c>
      <c r="V46" s="1">
        <f t="shared" si="5"/>
        <v>17.833333333333332</v>
      </c>
      <c r="W46" s="1">
        <v>25.4</v>
      </c>
      <c r="X46" s="1">
        <v>26.6</v>
      </c>
      <c r="Y46" s="1">
        <v>32.6</v>
      </c>
      <c r="Z46" s="1">
        <v>30.8</v>
      </c>
      <c r="AA46" s="1">
        <v>31.4</v>
      </c>
      <c r="AB46" s="1"/>
      <c r="AC46" s="1">
        <f t="shared" ref="AC46:AC52" si="28">R46*G46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31</v>
      </c>
      <c r="C47" s="1">
        <v>160</v>
      </c>
      <c r="D47" s="1"/>
      <c r="E47" s="1">
        <v>12</v>
      </c>
      <c r="F47" s="1">
        <v>145</v>
      </c>
      <c r="G47" s="6">
        <v>0.4</v>
      </c>
      <c r="H47" s="1">
        <v>60</v>
      </c>
      <c r="I47" s="1" t="s">
        <v>32</v>
      </c>
      <c r="J47" s="1">
        <v>13</v>
      </c>
      <c r="K47" s="1">
        <f t="shared" si="18"/>
        <v>-1</v>
      </c>
      <c r="L47" s="1"/>
      <c r="M47" s="1"/>
      <c r="N47" s="1">
        <v>0</v>
      </c>
      <c r="O47" s="1">
        <f t="shared" si="2"/>
        <v>2.4</v>
      </c>
      <c r="P47" s="5"/>
      <c r="Q47" s="5">
        <f t="shared" si="25"/>
        <v>0</v>
      </c>
      <c r="R47" s="5">
        <f t="shared" si="26"/>
        <v>0</v>
      </c>
      <c r="S47" s="5"/>
      <c r="T47" s="1"/>
      <c r="U47" s="1">
        <f t="shared" si="27"/>
        <v>60.416666666666671</v>
      </c>
      <c r="V47" s="1">
        <f t="shared" si="5"/>
        <v>60.416666666666671</v>
      </c>
      <c r="W47" s="1">
        <v>6</v>
      </c>
      <c r="X47" s="1">
        <v>10.4</v>
      </c>
      <c r="Y47" s="1">
        <v>17.8</v>
      </c>
      <c r="Z47" s="1">
        <v>21.2</v>
      </c>
      <c r="AA47" s="1">
        <v>15</v>
      </c>
      <c r="AB47" s="16" t="s">
        <v>46</v>
      </c>
      <c r="AC47" s="1">
        <f t="shared" si="28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31</v>
      </c>
      <c r="C48" s="1">
        <v>239</v>
      </c>
      <c r="D48" s="1">
        <v>130</v>
      </c>
      <c r="E48" s="1">
        <v>130</v>
      </c>
      <c r="F48" s="1">
        <v>224</v>
      </c>
      <c r="G48" s="6">
        <v>0.1</v>
      </c>
      <c r="H48" s="1">
        <v>45</v>
      </c>
      <c r="I48" s="1" t="s">
        <v>32</v>
      </c>
      <c r="J48" s="1">
        <v>132</v>
      </c>
      <c r="K48" s="1">
        <f t="shared" si="18"/>
        <v>-2</v>
      </c>
      <c r="L48" s="1"/>
      <c r="M48" s="1"/>
      <c r="N48" s="1">
        <v>0</v>
      </c>
      <c r="O48" s="1">
        <f t="shared" si="2"/>
        <v>26</v>
      </c>
      <c r="P48" s="5">
        <f t="shared" ref="P48:P51" si="29">13*O48-N48-F48</f>
        <v>114</v>
      </c>
      <c r="Q48" s="5">
        <f t="shared" si="25"/>
        <v>114</v>
      </c>
      <c r="R48" s="5">
        <f t="shared" si="26"/>
        <v>114</v>
      </c>
      <c r="S48" s="5"/>
      <c r="T48" s="1"/>
      <c r="U48" s="1">
        <f t="shared" si="27"/>
        <v>13</v>
      </c>
      <c r="V48" s="1">
        <f t="shared" si="5"/>
        <v>8.615384615384615</v>
      </c>
      <c r="W48" s="1">
        <v>7.8</v>
      </c>
      <c r="X48" s="1">
        <v>31.2</v>
      </c>
      <c r="Y48" s="1">
        <v>26</v>
      </c>
      <c r="Z48" s="1">
        <v>23.8</v>
      </c>
      <c r="AA48" s="1">
        <v>13.2</v>
      </c>
      <c r="AB48" s="1"/>
      <c r="AC48" s="1">
        <f t="shared" si="28"/>
        <v>11.4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31</v>
      </c>
      <c r="C49" s="1">
        <v>18</v>
      </c>
      <c r="D49" s="1">
        <v>56</v>
      </c>
      <c r="E49" s="1">
        <v>53</v>
      </c>
      <c r="F49" s="1">
        <v>16</v>
      </c>
      <c r="G49" s="6">
        <v>0.1</v>
      </c>
      <c r="H49" s="1">
        <v>60</v>
      </c>
      <c r="I49" s="1" t="s">
        <v>32</v>
      </c>
      <c r="J49" s="1">
        <v>58</v>
      </c>
      <c r="K49" s="1">
        <f t="shared" si="18"/>
        <v>-5</v>
      </c>
      <c r="L49" s="1"/>
      <c r="M49" s="1"/>
      <c r="N49" s="1">
        <v>0</v>
      </c>
      <c r="O49" s="1">
        <f t="shared" si="2"/>
        <v>10.6</v>
      </c>
      <c r="P49" s="5">
        <f t="shared" si="29"/>
        <v>121.79999999999998</v>
      </c>
      <c r="Q49" s="5">
        <f t="shared" si="25"/>
        <v>121.79999999999998</v>
      </c>
      <c r="R49" s="5">
        <f t="shared" si="26"/>
        <v>122</v>
      </c>
      <c r="S49" s="5"/>
      <c r="T49" s="1"/>
      <c r="U49" s="1">
        <f t="shared" si="27"/>
        <v>12.999999999999998</v>
      </c>
      <c r="V49" s="1">
        <f t="shared" si="5"/>
        <v>1.5094339622641511</v>
      </c>
      <c r="W49" s="1">
        <v>3.2</v>
      </c>
      <c r="X49" s="1">
        <v>9.8000000000000007</v>
      </c>
      <c r="Y49" s="1">
        <v>7.6</v>
      </c>
      <c r="Z49" s="1">
        <v>6.6</v>
      </c>
      <c r="AA49" s="1">
        <v>6.6</v>
      </c>
      <c r="AB49" s="1"/>
      <c r="AC49" s="1">
        <f t="shared" si="28"/>
        <v>12.200000000000001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31</v>
      </c>
      <c r="C50" s="1">
        <v>154</v>
      </c>
      <c r="D50" s="1">
        <v>10</v>
      </c>
      <c r="E50" s="1">
        <v>90</v>
      </c>
      <c r="F50" s="1">
        <v>54</v>
      </c>
      <c r="G50" s="6">
        <v>0.1</v>
      </c>
      <c r="H50" s="1">
        <v>60</v>
      </c>
      <c r="I50" s="1" t="s">
        <v>32</v>
      </c>
      <c r="J50" s="1">
        <v>91</v>
      </c>
      <c r="K50" s="1">
        <f t="shared" si="18"/>
        <v>-1</v>
      </c>
      <c r="L50" s="1"/>
      <c r="M50" s="1"/>
      <c r="N50" s="1">
        <v>125</v>
      </c>
      <c r="O50" s="1">
        <f t="shared" si="2"/>
        <v>18</v>
      </c>
      <c r="P50" s="5">
        <f t="shared" si="29"/>
        <v>55</v>
      </c>
      <c r="Q50" s="5">
        <f t="shared" si="25"/>
        <v>55</v>
      </c>
      <c r="R50" s="5">
        <f t="shared" si="26"/>
        <v>55</v>
      </c>
      <c r="S50" s="5"/>
      <c r="T50" s="1"/>
      <c r="U50" s="1">
        <f t="shared" si="27"/>
        <v>13</v>
      </c>
      <c r="V50" s="1">
        <f t="shared" si="5"/>
        <v>9.9444444444444446</v>
      </c>
      <c r="W50" s="1">
        <v>20.6</v>
      </c>
      <c r="X50" s="1">
        <v>24.2</v>
      </c>
      <c r="Y50" s="1">
        <v>22.8</v>
      </c>
      <c r="Z50" s="1">
        <v>24.6</v>
      </c>
      <c r="AA50" s="1">
        <v>25</v>
      </c>
      <c r="AB50" s="1"/>
      <c r="AC50" s="1">
        <f t="shared" si="28"/>
        <v>5.5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31</v>
      </c>
      <c r="C51" s="1">
        <v>35</v>
      </c>
      <c r="D51" s="1">
        <v>108</v>
      </c>
      <c r="E51" s="1">
        <v>49</v>
      </c>
      <c r="F51" s="1">
        <v>78</v>
      </c>
      <c r="G51" s="6">
        <v>0.4</v>
      </c>
      <c r="H51" s="1">
        <v>45</v>
      </c>
      <c r="I51" s="1" t="s">
        <v>32</v>
      </c>
      <c r="J51" s="1">
        <v>68</v>
      </c>
      <c r="K51" s="1">
        <f t="shared" si="18"/>
        <v>-19</v>
      </c>
      <c r="L51" s="1"/>
      <c r="M51" s="1"/>
      <c r="N51" s="1">
        <v>35</v>
      </c>
      <c r="O51" s="1">
        <f t="shared" si="2"/>
        <v>9.8000000000000007</v>
      </c>
      <c r="P51" s="5">
        <f t="shared" si="29"/>
        <v>14.400000000000006</v>
      </c>
      <c r="Q51" s="5">
        <f t="shared" si="25"/>
        <v>14.400000000000006</v>
      </c>
      <c r="R51" s="5">
        <f t="shared" si="26"/>
        <v>14</v>
      </c>
      <c r="S51" s="5"/>
      <c r="T51" s="1"/>
      <c r="U51" s="1">
        <f t="shared" si="27"/>
        <v>13</v>
      </c>
      <c r="V51" s="1">
        <f t="shared" si="5"/>
        <v>11.530612244897958</v>
      </c>
      <c r="W51" s="1">
        <v>12.8</v>
      </c>
      <c r="X51" s="1">
        <v>15</v>
      </c>
      <c r="Y51" s="1">
        <v>8.4</v>
      </c>
      <c r="Z51" s="1">
        <v>6</v>
      </c>
      <c r="AA51" s="1">
        <v>13.6</v>
      </c>
      <c r="AB51" s="1"/>
      <c r="AC51" s="1">
        <f t="shared" si="28"/>
        <v>5.6000000000000005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197.46700000000001</v>
      </c>
      <c r="D52" s="1">
        <v>241.15100000000001</v>
      </c>
      <c r="E52" s="1">
        <v>114.411</v>
      </c>
      <c r="F52" s="1">
        <v>292.23399999999998</v>
      </c>
      <c r="G52" s="6">
        <v>1</v>
      </c>
      <c r="H52" s="1">
        <v>60</v>
      </c>
      <c r="I52" s="1" t="s">
        <v>41</v>
      </c>
      <c r="J52" s="1">
        <v>109.8</v>
      </c>
      <c r="K52" s="1">
        <f t="shared" si="18"/>
        <v>4.6110000000000042</v>
      </c>
      <c r="L52" s="1"/>
      <c r="M52" s="1"/>
      <c r="N52" s="1">
        <v>189</v>
      </c>
      <c r="O52" s="1">
        <f t="shared" si="2"/>
        <v>22.882200000000001</v>
      </c>
      <c r="P52" s="5"/>
      <c r="Q52" s="5">
        <f t="shared" si="25"/>
        <v>0</v>
      </c>
      <c r="R52" s="5">
        <f t="shared" si="26"/>
        <v>0</v>
      </c>
      <c r="S52" s="5"/>
      <c r="T52" s="1"/>
      <c r="U52" s="1">
        <f t="shared" si="27"/>
        <v>21.03093234042181</v>
      </c>
      <c r="V52" s="1">
        <f t="shared" si="5"/>
        <v>21.03093234042181</v>
      </c>
      <c r="W52" s="1">
        <v>37.181399999999996</v>
      </c>
      <c r="X52" s="1">
        <v>28.591999999999999</v>
      </c>
      <c r="Y52" s="1">
        <v>32.0334</v>
      </c>
      <c r="Z52" s="1">
        <v>25.215599999999998</v>
      </c>
      <c r="AA52" s="1">
        <v>36.6128</v>
      </c>
      <c r="AB52" s="17" t="s">
        <v>46</v>
      </c>
      <c r="AC52" s="1">
        <f t="shared" si="28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88</v>
      </c>
      <c r="B53" s="10" t="s">
        <v>34</v>
      </c>
      <c r="C53" s="10"/>
      <c r="D53" s="10">
        <v>2</v>
      </c>
      <c r="E53" s="10"/>
      <c r="F53" s="10">
        <v>2</v>
      </c>
      <c r="G53" s="11">
        <v>0</v>
      </c>
      <c r="H53" s="10" t="e">
        <v>#N/A</v>
      </c>
      <c r="I53" s="10" t="s">
        <v>38</v>
      </c>
      <c r="J53" s="10">
        <v>2</v>
      </c>
      <c r="K53" s="10">
        <f t="shared" si="18"/>
        <v>-2</v>
      </c>
      <c r="L53" s="10"/>
      <c r="M53" s="10"/>
      <c r="N53" s="10"/>
      <c r="O53" s="10">
        <f t="shared" si="2"/>
        <v>0</v>
      </c>
      <c r="P53" s="12"/>
      <c r="Q53" s="12"/>
      <c r="R53" s="12"/>
      <c r="S53" s="12"/>
      <c r="T53" s="10"/>
      <c r="U53" s="10" t="e">
        <f t="shared" si="7"/>
        <v>#DIV/0!</v>
      </c>
      <c r="V53" s="10" t="e">
        <f t="shared" si="5"/>
        <v>#DIV/0!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/>
      <c r="AC53" s="10">
        <f t="shared" si="8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163.59700000000001</v>
      </c>
      <c r="D54" s="1"/>
      <c r="E54" s="1">
        <v>34.284999999999997</v>
      </c>
      <c r="F54" s="1">
        <v>115.714</v>
      </c>
      <c r="G54" s="6">
        <v>1</v>
      </c>
      <c r="H54" s="1">
        <v>45</v>
      </c>
      <c r="I54" s="1" t="s">
        <v>32</v>
      </c>
      <c r="J54" s="1">
        <v>36</v>
      </c>
      <c r="K54" s="1">
        <f t="shared" si="18"/>
        <v>-1.7150000000000034</v>
      </c>
      <c r="L54" s="1"/>
      <c r="M54" s="1"/>
      <c r="N54" s="1">
        <v>0</v>
      </c>
      <c r="O54" s="1">
        <f t="shared" si="2"/>
        <v>6.8569999999999993</v>
      </c>
      <c r="P54" s="5"/>
      <c r="Q54" s="5">
        <f t="shared" ref="Q54:Q55" si="30">P54</f>
        <v>0</v>
      </c>
      <c r="R54" s="5">
        <f t="shared" ref="R54:R55" si="31">ROUND(Q54,0)</f>
        <v>0</v>
      </c>
      <c r="S54" s="5"/>
      <c r="T54" s="1"/>
      <c r="U54" s="1">
        <f t="shared" ref="U54:U55" si="32">(F54+N54+Q54)/O54</f>
        <v>16.875309902289633</v>
      </c>
      <c r="V54" s="1">
        <f t="shared" si="5"/>
        <v>16.875309902289633</v>
      </c>
      <c r="W54" s="1">
        <v>9.6538000000000004</v>
      </c>
      <c r="X54" s="1">
        <v>6.9787999999999997</v>
      </c>
      <c r="Y54" s="1">
        <v>18.385000000000002</v>
      </c>
      <c r="Z54" s="1">
        <v>15.698600000000001</v>
      </c>
      <c r="AA54" s="1">
        <v>14.198399999999999</v>
      </c>
      <c r="AB54" s="16" t="s">
        <v>46</v>
      </c>
      <c r="AC54" s="1">
        <f t="shared" ref="AC54:AC55" si="33">R54*G54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34</v>
      </c>
      <c r="C55" s="1">
        <v>310.23899999999998</v>
      </c>
      <c r="D55" s="1"/>
      <c r="E55" s="1">
        <v>61.514000000000003</v>
      </c>
      <c r="F55" s="1">
        <v>220.72300000000001</v>
      </c>
      <c r="G55" s="6">
        <v>1</v>
      </c>
      <c r="H55" s="1">
        <v>45</v>
      </c>
      <c r="I55" s="1" t="s">
        <v>32</v>
      </c>
      <c r="J55" s="1">
        <v>65</v>
      </c>
      <c r="K55" s="1">
        <f t="shared" si="18"/>
        <v>-3.4859999999999971</v>
      </c>
      <c r="L55" s="1"/>
      <c r="M55" s="1"/>
      <c r="N55" s="1">
        <v>0</v>
      </c>
      <c r="O55" s="1">
        <f t="shared" si="2"/>
        <v>12.302800000000001</v>
      </c>
      <c r="P55" s="5"/>
      <c r="Q55" s="5">
        <f t="shared" si="30"/>
        <v>0</v>
      </c>
      <c r="R55" s="5">
        <f t="shared" si="31"/>
        <v>0</v>
      </c>
      <c r="S55" s="5"/>
      <c r="T55" s="1"/>
      <c r="U55" s="1">
        <f t="shared" si="32"/>
        <v>17.940875247911045</v>
      </c>
      <c r="V55" s="1">
        <f t="shared" si="5"/>
        <v>17.940875247911045</v>
      </c>
      <c r="W55" s="1">
        <v>18.7074</v>
      </c>
      <c r="X55" s="1">
        <v>10.4466</v>
      </c>
      <c r="Y55" s="1">
        <v>27.290199999999999</v>
      </c>
      <c r="Z55" s="1">
        <v>22.0474</v>
      </c>
      <c r="AA55" s="1">
        <v>17.279</v>
      </c>
      <c r="AB55" s="16" t="s">
        <v>46</v>
      </c>
      <c r="AC55" s="1">
        <f t="shared" si="33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91</v>
      </c>
      <c r="B56" s="10" t="s">
        <v>31</v>
      </c>
      <c r="C56" s="10">
        <v>58</v>
      </c>
      <c r="D56" s="10">
        <v>50</v>
      </c>
      <c r="E56" s="10">
        <v>66</v>
      </c>
      <c r="F56" s="10">
        <v>40</v>
      </c>
      <c r="G56" s="11">
        <v>0</v>
      </c>
      <c r="H56" s="10">
        <v>60</v>
      </c>
      <c r="I56" s="10" t="s">
        <v>168</v>
      </c>
      <c r="J56" s="10">
        <v>66</v>
      </c>
      <c r="K56" s="10">
        <f t="shared" si="18"/>
        <v>0</v>
      </c>
      <c r="L56" s="10"/>
      <c r="M56" s="10"/>
      <c r="N56" s="10">
        <v>30</v>
      </c>
      <c r="O56" s="10">
        <f t="shared" si="2"/>
        <v>13.2</v>
      </c>
      <c r="P56" s="12">
        <f t="shared" ref="P56" si="34">13*O56-N56-F56</f>
        <v>101.6</v>
      </c>
      <c r="Q56" s="12"/>
      <c r="R56" s="12"/>
      <c r="S56" s="12"/>
      <c r="T56" s="10" t="s">
        <v>167</v>
      </c>
      <c r="U56" s="10">
        <f t="shared" si="7"/>
        <v>13</v>
      </c>
      <c r="V56" s="10">
        <f t="shared" si="5"/>
        <v>5.3030303030303036</v>
      </c>
      <c r="W56" s="10">
        <v>4.5999999999999996</v>
      </c>
      <c r="X56" s="10">
        <v>10.199999999999999</v>
      </c>
      <c r="Y56" s="10">
        <v>10</v>
      </c>
      <c r="Z56" s="10">
        <v>7.2</v>
      </c>
      <c r="AA56" s="10">
        <v>8.4</v>
      </c>
      <c r="AB56" s="10" t="s">
        <v>170</v>
      </c>
      <c r="AC56" s="10">
        <f t="shared" si="8"/>
        <v>0</v>
      </c>
      <c r="AD56" s="1"/>
      <c r="AE56" s="1">
        <v>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92</v>
      </c>
      <c r="B57" s="10" t="s">
        <v>34</v>
      </c>
      <c r="C57" s="10">
        <v>32.152000000000001</v>
      </c>
      <c r="D57" s="10"/>
      <c r="E57" s="10">
        <v>5.6050000000000004</v>
      </c>
      <c r="F57" s="10">
        <v>19.738</v>
      </c>
      <c r="G57" s="11">
        <v>0</v>
      </c>
      <c r="H57" s="10">
        <v>45</v>
      </c>
      <c r="I57" s="10" t="s">
        <v>38</v>
      </c>
      <c r="J57" s="10">
        <v>11</v>
      </c>
      <c r="K57" s="10">
        <f t="shared" si="18"/>
        <v>-5.3949999999999996</v>
      </c>
      <c r="L57" s="10"/>
      <c r="M57" s="10"/>
      <c r="N57" s="10"/>
      <c r="O57" s="10">
        <f t="shared" si="2"/>
        <v>1.121</v>
      </c>
      <c r="P57" s="12"/>
      <c r="Q57" s="12"/>
      <c r="R57" s="12"/>
      <c r="S57" s="12"/>
      <c r="T57" s="10"/>
      <c r="U57" s="10">
        <f t="shared" si="7"/>
        <v>17.607493309545049</v>
      </c>
      <c r="V57" s="10">
        <f t="shared" si="5"/>
        <v>17.607493309545049</v>
      </c>
      <c r="W57" s="10">
        <v>7.0680000000000014</v>
      </c>
      <c r="X57" s="10">
        <v>14.5976</v>
      </c>
      <c r="Y57" s="10">
        <v>11.0482</v>
      </c>
      <c r="Z57" s="10">
        <v>2.5219999999999998</v>
      </c>
      <c r="AA57" s="10">
        <v>15.9032</v>
      </c>
      <c r="AB57" s="19" t="s">
        <v>78</v>
      </c>
      <c r="AC57" s="10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93</v>
      </c>
      <c r="B58" s="10" t="s">
        <v>31</v>
      </c>
      <c r="C58" s="10">
        <v>96</v>
      </c>
      <c r="D58" s="10"/>
      <c r="E58" s="10">
        <v>12</v>
      </c>
      <c r="F58" s="10">
        <v>79</v>
      </c>
      <c r="G58" s="11">
        <v>0</v>
      </c>
      <c r="H58" s="10">
        <v>45</v>
      </c>
      <c r="I58" s="10" t="s">
        <v>38</v>
      </c>
      <c r="J58" s="10">
        <v>12</v>
      </c>
      <c r="K58" s="10">
        <f t="shared" si="18"/>
        <v>0</v>
      </c>
      <c r="L58" s="10"/>
      <c r="M58" s="10"/>
      <c r="N58" s="10"/>
      <c r="O58" s="10">
        <f t="shared" si="2"/>
        <v>2.4</v>
      </c>
      <c r="P58" s="12"/>
      <c r="Q58" s="12"/>
      <c r="R58" s="12"/>
      <c r="S58" s="12"/>
      <c r="T58" s="10"/>
      <c r="U58" s="10">
        <f t="shared" si="7"/>
        <v>32.916666666666671</v>
      </c>
      <c r="V58" s="10">
        <f t="shared" si="5"/>
        <v>32.916666666666671</v>
      </c>
      <c r="W58" s="10">
        <v>2.2000000000000002</v>
      </c>
      <c r="X58" s="10">
        <v>2.4</v>
      </c>
      <c r="Y58" s="10">
        <v>4.8</v>
      </c>
      <c r="Z58" s="10">
        <v>9</v>
      </c>
      <c r="AA58" s="10">
        <v>4</v>
      </c>
      <c r="AB58" s="19" t="s">
        <v>78</v>
      </c>
      <c r="AC58" s="10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94</v>
      </c>
      <c r="B59" s="10" t="s">
        <v>34</v>
      </c>
      <c r="C59" s="10">
        <v>1.333</v>
      </c>
      <c r="D59" s="10">
        <v>8.0000000000000002E-3</v>
      </c>
      <c r="E59" s="10">
        <v>1.341</v>
      </c>
      <c r="F59" s="10"/>
      <c r="G59" s="11">
        <v>0</v>
      </c>
      <c r="H59" s="10">
        <v>60</v>
      </c>
      <c r="I59" s="10" t="s">
        <v>38</v>
      </c>
      <c r="J59" s="10">
        <v>2.6</v>
      </c>
      <c r="K59" s="10">
        <f t="shared" si="18"/>
        <v>-1.2590000000000001</v>
      </c>
      <c r="L59" s="10"/>
      <c r="M59" s="10"/>
      <c r="N59" s="10"/>
      <c r="O59" s="10">
        <f t="shared" si="2"/>
        <v>0.26819999999999999</v>
      </c>
      <c r="P59" s="12"/>
      <c r="Q59" s="12"/>
      <c r="R59" s="12"/>
      <c r="S59" s="12"/>
      <c r="T59" s="10"/>
      <c r="U59" s="10">
        <f t="shared" si="7"/>
        <v>0</v>
      </c>
      <c r="V59" s="10">
        <f t="shared" si="5"/>
        <v>0</v>
      </c>
      <c r="W59" s="10">
        <v>1.0828</v>
      </c>
      <c r="X59" s="10">
        <v>2.9762</v>
      </c>
      <c r="Y59" s="10">
        <v>1.0815999999999999</v>
      </c>
      <c r="Z59" s="10">
        <v>1.0728</v>
      </c>
      <c r="AA59" s="10">
        <v>2.1594000000000002</v>
      </c>
      <c r="AB59" s="10"/>
      <c r="AC59" s="10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95</v>
      </c>
      <c r="B60" s="10" t="s">
        <v>34</v>
      </c>
      <c r="C60" s="10">
        <v>2.8090000000000002</v>
      </c>
      <c r="D60" s="10">
        <v>5.8879999999999999</v>
      </c>
      <c r="E60" s="10">
        <v>7.7039999999999997</v>
      </c>
      <c r="F60" s="10"/>
      <c r="G60" s="11">
        <v>0</v>
      </c>
      <c r="H60" s="10">
        <v>60</v>
      </c>
      <c r="I60" s="10" t="s">
        <v>38</v>
      </c>
      <c r="J60" s="10">
        <v>6.2</v>
      </c>
      <c r="K60" s="10">
        <f t="shared" si="18"/>
        <v>1.5039999999999996</v>
      </c>
      <c r="L60" s="10"/>
      <c r="M60" s="10"/>
      <c r="N60" s="10"/>
      <c r="O60" s="10">
        <f t="shared" si="2"/>
        <v>1.5407999999999999</v>
      </c>
      <c r="P60" s="12"/>
      <c r="Q60" s="12"/>
      <c r="R60" s="12"/>
      <c r="S60" s="12"/>
      <c r="T60" s="10"/>
      <c r="U60" s="10">
        <f t="shared" si="7"/>
        <v>0</v>
      </c>
      <c r="V60" s="10">
        <f t="shared" si="5"/>
        <v>0</v>
      </c>
      <c r="W60" s="10">
        <v>2.2210000000000001</v>
      </c>
      <c r="X60" s="10">
        <v>6.5319999999999991</v>
      </c>
      <c r="Y60" s="10">
        <v>4.1651999999999996</v>
      </c>
      <c r="Z60" s="10">
        <v>4.4386000000000001</v>
      </c>
      <c r="AA60" s="10">
        <v>6.4409999999999998</v>
      </c>
      <c r="AB60" s="10"/>
      <c r="AC60" s="10">
        <f t="shared" si="8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31</v>
      </c>
      <c r="C61" s="1">
        <v>58</v>
      </c>
      <c r="D61" s="1">
        <v>80</v>
      </c>
      <c r="E61" s="1">
        <v>29</v>
      </c>
      <c r="F61" s="1">
        <v>97</v>
      </c>
      <c r="G61" s="6">
        <v>0.35</v>
      </c>
      <c r="H61" s="1">
        <v>45</v>
      </c>
      <c r="I61" s="1" t="s">
        <v>32</v>
      </c>
      <c r="J61" s="1">
        <v>34</v>
      </c>
      <c r="K61" s="1">
        <f t="shared" si="18"/>
        <v>-5</v>
      </c>
      <c r="L61" s="1"/>
      <c r="M61" s="1"/>
      <c r="N61" s="1">
        <v>40</v>
      </c>
      <c r="O61" s="1">
        <f t="shared" si="2"/>
        <v>5.8</v>
      </c>
      <c r="P61" s="5"/>
      <c r="Q61" s="5">
        <f t="shared" ref="Q61:Q62" si="35">P61</f>
        <v>0</v>
      </c>
      <c r="R61" s="5">
        <f t="shared" ref="R61:R62" si="36">ROUND(Q61,0)</f>
        <v>0</v>
      </c>
      <c r="S61" s="5"/>
      <c r="T61" s="1"/>
      <c r="U61" s="1">
        <f t="shared" ref="U61:U62" si="37">(F61+N61+Q61)/O61</f>
        <v>23.620689655172413</v>
      </c>
      <c r="V61" s="1">
        <f t="shared" si="5"/>
        <v>23.620689655172413</v>
      </c>
      <c r="W61" s="1">
        <v>9</v>
      </c>
      <c r="X61" s="1">
        <v>13.6</v>
      </c>
      <c r="Y61" s="1">
        <v>11.2</v>
      </c>
      <c r="Z61" s="1">
        <v>6.8</v>
      </c>
      <c r="AA61" s="1">
        <v>10.8</v>
      </c>
      <c r="AB61" s="16" t="s">
        <v>46</v>
      </c>
      <c r="AC61" s="1">
        <f t="shared" ref="AC61:AC62" si="38">R61*G61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34</v>
      </c>
      <c r="C62" s="1">
        <v>332.69799999999998</v>
      </c>
      <c r="D62" s="1"/>
      <c r="E62" s="1">
        <v>104.009</v>
      </c>
      <c r="F62" s="1">
        <v>194.512</v>
      </c>
      <c r="G62" s="6">
        <v>1</v>
      </c>
      <c r="H62" s="1">
        <v>45</v>
      </c>
      <c r="I62" s="1" t="s">
        <v>32</v>
      </c>
      <c r="J62" s="1">
        <v>117</v>
      </c>
      <c r="K62" s="1">
        <f t="shared" si="18"/>
        <v>-12.991</v>
      </c>
      <c r="L62" s="1"/>
      <c r="M62" s="1"/>
      <c r="N62" s="1">
        <v>69</v>
      </c>
      <c r="O62" s="1">
        <f t="shared" si="2"/>
        <v>20.8018</v>
      </c>
      <c r="P62" s="5"/>
      <c r="Q62" s="5">
        <f t="shared" si="35"/>
        <v>0</v>
      </c>
      <c r="R62" s="5">
        <f t="shared" si="36"/>
        <v>0</v>
      </c>
      <c r="S62" s="5"/>
      <c r="T62" s="1"/>
      <c r="U62" s="1">
        <f t="shared" si="37"/>
        <v>12.667749906258113</v>
      </c>
      <c r="V62" s="1">
        <f t="shared" si="5"/>
        <v>12.667749906258113</v>
      </c>
      <c r="W62" s="1">
        <v>27.846399999999999</v>
      </c>
      <c r="X62" s="1">
        <v>26.641999999999999</v>
      </c>
      <c r="Y62" s="1">
        <v>37.117199999999997</v>
      </c>
      <c r="Z62" s="1">
        <v>38.599600000000002</v>
      </c>
      <c r="AA62" s="1">
        <v>34.2014</v>
      </c>
      <c r="AB62" s="1"/>
      <c r="AC62" s="1">
        <f t="shared" si="3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98</v>
      </c>
      <c r="B63" s="10" t="s">
        <v>31</v>
      </c>
      <c r="C63" s="10"/>
      <c r="D63" s="10">
        <v>3</v>
      </c>
      <c r="E63" s="10">
        <v>3</v>
      </c>
      <c r="F63" s="10"/>
      <c r="G63" s="11">
        <v>0</v>
      </c>
      <c r="H63" s="10" t="e">
        <v>#N/A</v>
      </c>
      <c r="I63" s="10" t="s">
        <v>38</v>
      </c>
      <c r="J63" s="10">
        <v>3</v>
      </c>
      <c r="K63" s="10">
        <f t="shared" si="18"/>
        <v>0</v>
      </c>
      <c r="L63" s="10"/>
      <c r="M63" s="10"/>
      <c r="N63" s="10"/>
      <c r="O63" s="10">
        <f t="shared" si="2"/>
        <v>0.6</v>
      </c>
      <c r="P63" s="12"/>
      <c r="Q63" s="12"/>
      <c r="R63" s="12"/>
      <c r="S63" s="12"/>
      <c r="T63" s="10"/>
      <c r="U63" s="10">
        <f t="shared" si="7"/>
        <v>0</v>
      </c>
      <c r="V63" s="10">
        <f t="shared" si="5"/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/>
      <c r="AC63" s="10">
        <f t="shared" si="8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34</v>
      </c>
      <c r="C64" s="1">
        <v>55.134</v>
      </c>
      <c r="D64" s="1">
        <v>18.184999999999999</v>
      </c>
      <c r="E64" s="1">
        <v>58.094999999999999</v>
      </c>
      <c r="F64" s="1"/>
      <c r="G64" s="6">
        <v>1</v>
      </c>
      <c r="H64" s="1">
        <v>45</v>
      </c>
      <c r="I64" s="1" t="s">
        <v>32</v>
      </c>
      <c r="J64" s="1">
        <v>63</v>
      </c>
      <c r="K64" s="1">
        <f t="shared" si="18"/>
        <v>-4.9050000000000011</v>
      </c>
      <c r="L64" s="1"/>
      <c r="M64" s="1"/>
      <c r="N64" s="1">
        <v>69</v>
      </c>
      <c r="O64" s="1">
        <f t="shared" si="2"/>
        <v>11.619</v>
      </c>
      <c r="P64" s="5">
        <f t="shared" ref="P64:P75" si="39">13*O64-N64-F64</f>
        <v>82.046999999999997</v>
      </c>
      <c r="Q64" s="5">
        <f t="shared" ref="Q64:Q77" si="40">P64</f>
        <v>82.046999999999997</v>
      </c>
      <c r="R64" s="5">
        <f t="shared" ref="R64:R77" si="41">ROUND(Q64,0)</f>
        <v>82</v>
      </c>
      <c r="S64" s="5"/>
      <c r="T64" s="1"/>
      <c r="U64" s="1">
        <f t="shared" ref="U64:U77" si="42">(F64+N64+Q64)/O64</f>
        <v>13</v>
      </c>
      <c r="V64" s="1">
        <f t="shared" si="5"/>
        <v>5.9385489284792152</v>
      </c>
      <c r="W64" s="1">
        <v>9.7986000000000004</v>
      </c>
      <c r="X64" s="1">
        <v>4.6723999999999997</v>
      </c>
      <c r="Y64" s="1">
        <v>0.61880000000000002</v>
      </c>
      <c r="Z64" s="1">
        <v>9.4407999999999994</v>
      </c>
      <c r="AA64" s="1">
        <v>7.8335999999999997</v>
      </c>
      <c r="AB64" s="1"/>
      <c r="AC64" s="1">
        <f t="shared" ref="AC64:AC77" si="43">R64*G64</f>
        <v>82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31</v>
      </c>
      <c r="C65" s="1">
        <v>210</v>
      </c>
      <c r="D65" s="1">
        <v>48</v>
      </c>
      <c r="E65" s="1">
        <v>56</v>
      </c>
      <c r="F65" s="1">
        <v>181</v>
      </c>
      <c r="G65" s="6">
        <v>0.28000000000000003</v>
      </c>
      <c r="H65" s="1">
        <v>45</v>
      </c>
      <c r="I65" s="1" t="s">
        <v>32</v>
      </c>
      <c r="J65" s="1">
        <v>54</v>
      </c>
      <c r="K65" s="1">
        <f t="shared" si="18"/>
        <v>2</v>
      </c>
      <c r="L65" s="1"/>
      <c r="M65" s="1"/>
      <c r="N65" s="1">
        <v>38</v>
      </c>
      <c r="O65" s="1">
        <f t="shared" si="2"/>
        <v>11.2</v>
      </c>
      <c r="P65" s="5"/>
      <c r="Q65" s="5">
        <f t="shared" si="40"/>
        <v>0</v>
      </c>
      <c r="R65" s="5">
        <f t="shared" si="41"/>
        <v>0</v>
      </c>
      <c r="S65" s="5"/>
      <c r="T65" s="1"/>
      <c r="U65" s="1">
        <f t="shared" si="42"/>
        <v>19.553571428571431</v>
      </c>
      <c r="V65" s="1">
        <f t="shared" si="5"/>
        <v>19.553571428571431</v>
      </c>
      <c r="W65" s="1">
        <v>20.6</v>
      </c>
      <c r="X65" s="1">
        <v>25.6</v>
      </c>
      <c r="Y65" s="1">
        <v>20.399999999999999</v>
      </c>
      <c r="Z65" s="1">
        <v>20.399999999999999</v>
      </c>
      <c r="AA65" s="1">
        <v>32.4</v>
      </c>
      <c r="AB65" s="16" t="s">
        <v>46</v>
      </c>
      <c r="AC65" s="1">
        <f t="shared" si="4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31</v>
      </c>
      <c r="C66" s="1">
        <v>59</v>
      </c>
      <c r="D66" s="1">
        <v>144</v>
      </c>
      <c r="E66" s="1">
        <v>81</v>
      </c>
      <c r="F66" s="1">
        <v>104</v>
      </c>
      <c r="G66" s="6">
        <v>0.35</v>
      </c>
      <c r="H66" s="1">
        <v>45</v>
      </c>
      <c r="I66" s="1" t="s">
        <v>32</v>
      </c>
      <c r="J66" s="1">
        <v>82</v>
      </c>
      <c r="K66" s="1">
        <f t="shared" si="18"/>
        <v>-1</v>
      </c>
      <c r="L66" s="1"/>
      <c r="M66" s="1"/>
      <c r="N66" s="1">
        <v>102</v>
      </c>
      <c r="O66" s="1">
        <f t="shared" si="2"/>
        <v>16.2</v>
      </c>
      <c r="P66" s="5"/>
      <c r="Q66" s="5">
        <f t="shared" si="40"/>
        <v>0</v>
      </c>
      <c r="R66" s="5">
        <f t="shared" si="41"/>
        <v>0</v>
      </c>
      <c r="S66" s="5"/>
      <c r="T66" s="1"/>
      <c r="U66" s="1">
        <f t="shared" si="42"/>
        <v>12.716049382716051</v>
      </c>
      <c r="V66" s="1">
        <f t="shared" si="5"/>
        <v>12.716049382716051</v>
      </c>
      <c r="W66" s="1">
        <v>21.6</v>
      </c>
      <c r="X66" s="1">
        <v>29.2</v>
      </c>
      <c r="Y66" s="1">
        <v>26.8</v>
      </c>
      <c r="Z66" s="1">
        <v>32.6</v>
      </c>
      <c r="AA66" s="1">
        <v>29</v>
      </c>
      <c r="AB66" s="1"/>
      <c r="AC66" s="1">
        <f t="shared" si="43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31</v>
      </c>
      <c r="C67" s="1">
        <v>246</v>
      </c>
      <c r="D67" s="1">
        <v>64</v>
      </c>
      <c r="E67" s="1">
        <v>65</v>
      </c>
      <c r="F67" s="1">
        <v>225</v>
      </c>
      <c r="G67" s="6">
        <v>0.28000000000000003</v>
      </c>
      <c r="H67" s="1">
        <v>45</v>
      </c>
      <c r="I67" s="1" t="s">
        <v>32</v>
      </c>
      <c r="J67" s="1">
        <v>80</v>
      </c>
      <c r="K67" s="1">
        <f t="shared" si="18"/>
        <v>-15</v>
      </c>
      <c r="L67" s="1"/>
      <c r="M67" s="1"/>
      <c r="N67" s="1">
        <v>19</v>
      </c>
      <c r="O67" s="1">
        <f t="shared" si="2"/>
        <v>13</v>
      </c>
      <c r="P67" s="5"/>
      <c r="Q67" s="5">
        <f t="shared" si="40"/>
        <v>0</v>
      </c>
      <c r="R67" s="5">
        <f t="shared" si="41"/>
        <v>0</v>
      </c>
      <c r="S67" s="5"/>
      <c r="T67" s="1"/>
      <c r="U67" s="1">
        <f t="shared" si="42"/>
        <v>18.76923076923077</v>
      </c>
      <c r="V67" s="1">
        <f t="shared" si="5"/>
        <v>18.76923076923077</v>
      </c>
      <c r="W67" s="1">
        <v>23.2</v>
      </c>
      <c r="X67" s="1">
        <v>37.200000000000003</v>
      </c>
      <c r="Y67" s="1">
        <v>37.200000000000003</v>
      </c>
      <c r="Z67" s="1">
        <v>39.6</v>
      </c>
      <c r="AA67" s="1">
        <v>36</v>
      </c>
      <c r="AB67" s="16" t="s">
        <v>46</v>
      </c>
      <c r="AC67" s="1">
        <f t="shared" si="4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31</v>
      </c>
      <c r="C68" s="1">
        <v>395</v>
      </c>
      <c r="D68" s="1">
        <v>392</v>
      </c>
      <c r="E68" s="1">
        <v>241</v>
      </c>
      <c r="F68" s="1">
        <v>489</v>
      </c>
      <c r="G68" s="6">
        <v>0.35</v>
      </c>
      <c r="H68" s="1">
        <v>45</v>
      </c>
      <c r="I68" s="1" t="s">
        <v>36</v>
      </c>
      <c r="J68" s="1">
        <v>237</v>
      </c>
      <c r="K68" s="1">
        <f t="shared" si="18"/>
        <v>4</v>
      </c>
      <c r="L68" s="1"/>
      <c r="M68" s="1"/>
      <c r="N68" s="1">
        <v>92</v>
      </c>
      <c r="O68" s="1">
        <f t="shared" si="2"/>
        <v>48.2</v>
      </c>
      <c r="P68" s="5">
        <f t="shared" si="39"/>
        <v>45.600000000000023</v>
      </c>
      <c r="Q68" s="5">
        <f t="shared" si="40"/>
        <v>45.600000000000023</v>
      </c>
      <c r="R68" s="5">
        <f t="shared" si="41"/>
        <v>46</v>
      </c>
      <c r="S68" s="5"/>
      <c r="T68" s="1"/>
      <c r="U68" s="1">
        <f t="shared" si="42"/>
        <v>13</v>
      </c>
      <c r="V68" s="1">
        <f t="shared" si="5"/>
        <v>12.053941908713693</v>
      </c>
      <c r="W68" s="1">
        <v>61.8</v>
      </c>
      <c r="X68" s="1">
        <v>75.599999999999994</v>
      </c>
      <c r="Y68" s="1">
        <v>80.599999999999994</v>
      </c>
      <c r="Z68" s="1">
        <v>83.4</v>
      </c>
      <c r="AA68" s="1">
        <v>85.6</v>
      </c>
      <c r="AB68" s="1"/>
      <c r="AC68" s="1">
        <f t="shared" si="43"/>
        <v>16.099999999999998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31</v>
      </c>
      <c r="C69" s="1">
        <v>156</v>
      </c>
      <c r="D69" s="1">
        <v>104</v>
      </c>
      <c r="E69" s="1">
        <v>40</v>
      </c>
      <c r="F69" s="1">
        <v>204</v>
      </c>
      <c r="G69" s="6">
        <v>0.28000000000000003</v>
      </c>
      <c r="H69" s="1">
        <v>45</v>
      </c>
      <c r="I69" s="1" t="s">
        <v>32</v>
      </c>
      <c r="J69" s="1">
        <v>42</v>
      </c>
      <c r="K69" s="1">
        <f t="shared" ref="K69:K100" si="44">E69-J69</f>
        <v>-2</v>
      </c>
      <c r="L69" s="1"/>
      <c r="M69" s="1"/>
      <c r="N69" s="1">
        <v>20</v>
      </c>
      <c r="O69" s="1">
        <f t="shared" si="2"/>
        <v>8</v>
      </c>
      <c r="P69" s="5"/>
      <c r="Q69" s="5">
        <f t="shared" si="40"/>
        <v>0</v>
      </c>
      <c r="R69" s="5">
        <f t="shared" si="41"/>
        <v>0</v>
      </c>
      <c r="S69" s="5"/>
      <c r="T69" s="1"/>
      <c r="U69" s="1">
        <f t="shared" si="42"/>
        <v>28</v>
      </c>
      <c r="V69" s="1">
        <f t="shared" si="5"/>
        <v>28</v>
      </c>
      <c r="W69" s="1">
        <v>14.2</v>
      </c>
      <c r="X69" s="1">
        <v>23.8</v>
      </c>
      <c r="Y69" s="1">
        <v>20.2</v>
      </c>
      <c r="Z69" s="1">
        <v>22</v>
      </c>
      <c r="AA69" s="1">
        <v>24.2</v>
      </c>
      <c r="AB69" s="16" t="s">
        <v>46</v>
      </c>
      <c r="AC69" s="1">
        <f t="shared" si="4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31</v>
      </c>
      <c r="C70" s="1">
        <v>410</v>
      </c>
      <c r="D70" s="1">
        <v>656</v>
      </c>
      <c r="E70" s="1">
        <v>296</v>
      </c>
      <c r="F70" s="1">
        <v>703</v>
      </c>
      <c r="G70" s="6">
        <v>0.35</v>
      </c>
      <c r="H70" s="1">
        <v>45</v>
      </c>
      <c r="I70" s="1" t="s">
        <v>36</v>
      </c>
      <c r="J70" s="1">
        <v>289</v>
      </c>
      <c r="K70" s="1">
        <f t="shared" si="44"/>
        <v>7</v>
      </c>
      <c r="L70" s="1"/>
      <c r="M70" s="1"/>
      <c r="N70" s="1">
        <v>100</v>
      </c>
      <c r="O70" s="1">
        <f t="shared" si="2"/>
        <v>59.2</v>
      </c>
      <c r="P70" s="5">
        <f>15*O70-N70-F70</f>
        <v>85</v>
      </c>
      <c r="Q70" s="5">
        <f t="shared" si="40"/>
        <v>85</v>
      </c>
      <c r="R70" s="5">
        <f t="shared" si="41"/>
        <v>85</v>
      </c>
      <c r="S70" s="5"/>
      <c r="T70" s="1"/>
      <c r="U70" s="1">
        <f t="shared" si="42"/>
        <v>15</v>
      </c>
      <c r="V70" s="1">
        <f t="shared" si="5"/>
        <v>13.564189189189188</v>
      </c>
      <c r="W70" s="1">
        <v>58.2</v>
      </c>
      <c r="X70" s="1">
        <v>91.8</v>
      </c>
      <c r="Y70" s="1">
        <v>77.569000000000003</v>
      </c>
      <c r="Z70" s="1">
        <v>96.6</v>
      </c>
      <c r="AA70" s="1">
        <v>94.6</v>
      </c>
      <c r="AB70" s="1"/>
      <c r="AC70" s="1">
        <f t="shared" si="43"/>
        <v>29.749999999999996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31</v>
      </c>
      <c r="C71" s="1">
        <v>133</v>
      </c>
      <c r="D71" s="1">
        <v>48</v>
      </c>
      <c r="E71" s="1">
        <v>34</v>
      </c>
      <c r="F71" s="1">
        <v>126</v>
      </c>
      <c r="G71" s="6">
        <v>0.28000000000000003</v>
      </c>
      <c r="H71" s="1">
        <v>45</v>
      </c>
      <c r="I71" s="1" t="s">
        <v>32</v>
      </c>
      <c r="J71" s="1">
        <v>34</v>
      </c>
      <c r="K71" s="1">
        <f t="shared" si="44"/>
        <v>0</v>
      </c>
      <c r="L71" s="1"/>
      <c r="M71" s="1"/>
      <c r="N71" s="1">
        <v>40</v>
      </c>
      <c r="O71" s="1">
        <f t="shared" ref="O71:O110" si="45">E71/5</f>
        <v>6.8</v>
      </c>
      <c r="P71" s="5"/>
      <c r="Q71" s="5">
        <f t="shared" si="40"/>
        <v>0</v>
      </c>
      <c r="R71" s="5">
        <f t="shared" si="41"/>
        <v>0</v>
      </c>
      <c r="S71" s="5"/>
      <c r="T71" s="1"/>
      <c r="U71" s="1">
        <f t="shared" si="42"/>
        <v>24.411764705882355</v>
      </c>
      <c r="V71" s="1">
        <f t="shared" ref="V71:V110" si="46">(F71+N71)/O71</f>
        <v>24.411764705882355</v>
      </c>
      <c r="W71" s="1">
        <v>15</v>
      </c>
      <c r="X71" s="1">
        <v>5</v>
      </c>
      <c r="Y71" s="1">
        <v>0</v>
      </c>
      <c r="Z71" s="1">
        <v>8.1999999999999993</v>
      </c>
      <c r="AA71" s="1">
        <v>22</v>
      </c>
      <c r="AB71" s="16" t="s">
        <v>46</v>
      </c>
      <c r="AC71" s="1">
        <f t="shared" si="43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31</v>
      </c>
      <c r="C72" s="1">
        <v>374</v>
      </c>
      <c r="D72" s="1"/>
      <c r="E72" s="1">
        <v>151</v>
      </c>
      <c r="F72" s="1">
        <v>180</v>
      </c>
      <c r="G72" s="6">
        <v>0.41</v>
      </c>
      <c r="H72" s="1">
        <v>45</v>
      </c>
      <c r="I72" s="1" t="s">
        <v>32</v>
      </c>
      <c r="J72" s="1">
        <v>163</v>
      </c>
      <c r="K72" s="1">
        <f t="shared" si="44"/>
        <v>-12</v>
      </c>
      <c r="L72" s="1"/>
      <c r="M72" s="1"/>
      <c r="N72" s="1">
        <v>156</v>
      </c>
      <c r="O72" s="1">
        <f t="shared" si="45"/>
        <v>30.2</v>
      </c>
      <c r="P72" s="5">
        <f t="shared" si="39"/>
        <v>56.599999999999966</v>
      </c>
      <c r="Q72" s="5">
        <v>90</v>
      </c>
      <c r="R72" s="5">
        <f t="shared" si="41"/>
        <v>90</v>
      </c>
      <c r="S72" s="5">
        <v>120</v>
      </c>
      <c r="T72" s="1"/>
      <c r="U72" s="1">
        <f t="shared" si="42"/>
        <v>14.105960264900663</v>
      </c>
      <c r="V72" s="1">
        <f t="shared" si="46"/>
        <v>11.125827814569536</v>
      </c>
      <c r="W72" s="1">
        <v>37.6</v>
      </c>
      <c r="X72" s="1">
        <v>23.6</v>
      </c>
      <c r="Y72" s="1">
        <v>46.6</v>
      </c>
      <c r="Z72" s="1">
        <v>33.4</v>
      </c>
      <c r="AA72" s="1">
        <v>17.8</v>
      </c>
      <c r="AB72" s="1"/>
      <c r="AC72" s="1">
        <f t="shared" si="43"/>
        <v>36.9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31</v>
      </c>
      <c r="C73" s="1">
        <v>38</v>
      </c>
      <c r="D73" s="1">
        <v>33</v>
      </c>
      <c r="E73" s="18">
        <f>38+E108</f>
        <v>40</v>
      </c>
      <c r="F73" s="18">
        <f>26+F108</f>
        <v>55</v>
      </c>
      <c r="G73" s="6">
        <v>0.5</v>
      </c>
      <c r="H73" s="1">
        <v>45</v>
      </c>
      <c r="I73" s="1" t="s">
        <v>32</v>
      </c>
      <c r="J73" s="1">
        <v>37</v>
      </c>
      <c r="K73" s="1">
        <f t="shared" si="44"/>
        <v>3</v>
      </c>
      <c r="L73" s="1"/>
      <c r="M73" s="1"/>
      <c r="N73" s="1">
        <v>62</v>
      </c>
      <c r="O73" s="1">
        <f t="shared" si="45"/>
        <v>8</v>
      </c>
      <c r="P73" s="5"/>
      <c r="Q73" s="5">
        <f t="shared" si="40"/>
        <v>0</v>
      </c>
      <c r="R73" s="5">
        <f t="shared" si="41"/>
        <v>0</v>
      </c>
      <c r="S73" s="5"/>
      <c r="T73" s="1"/>
      <c r="U73" s="1">
        <f t="shared" si="42"/>
        <v>14.625</v>
      </c>
      <c r="V73" s="1">
        <f t="shared" si="46"/>
        <v>14.625</v>
      </c>
      <c r="W73" s="1">
        <v>11.6</v>
      </c>
      <c r="X73" s="1">
        <v>6.4</v>
      </c>
      <c r="Y73" s="1">
        <v>17.399999999999999</v>
      </c>
      <c r="Z73" s="1">
        <v>11.4</v>
      </c>
      <c r="AA73" s="1">
        <v>15.6</v>
      </c>
      <c r="AB73" s="21" t="s">
        <v>160</v>
      </c>
      <c r="AC73" s="1">
        <f t="shared" si="4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31</v>
      </c>
      <c r="C74" s="1">
        <v>300</v>
      </c>
      <c r="D74" s="1"/>
      <c r="E74" s="18">
        <f>191.999+E106+E109</f>
        <v>331.17499999999995</v>
      </c>
      <c r="F74" s="18">
        <f>63+F106+F109</f>
        <v>330</v>
      </c>
      <c r="G74" s="6">
        <v>0.41</v>
      </c>
      <c r="H74" s="1">
        <v>45</v>
      </c>
      <c r="I74" s="1" t="s">
        <v>36</v>
      </c>
      <c r="J74" s="1">
        <v>192</v>
      </c>
      <c r="K74" s="1">
        <f t="shared" si="44"/>
        <v>139.17499999999995</v>
      </c>
      <c r="L74" s="1"/>
      <c r="M74" s="1"/>
      <c r="N74" s="1">
        <v>600</v>
      </c>
      <c r="O74" s="1">
        <f t="shared" si="45"/>
        <v>66.234999999999985</v>
      </c>
      <c r="P74" s="5"/>
      <c r="Q74" s="5">
        <f t="shared" si="40"/>
        <v>0</v>
      </c>
      <c r="R74" s="5">
        <f t="shared" si="41"/>
        <v>0</v>
      </c>
      <c r="S74" s="5"/>
      <c r="T74" s="1"/>
      <c r="U74" s="1">
        <f t="shared" si="42"/>
        <v>14.040914924133769</v>
      </c>
      <c r="V74" s="1">
        <f t="shared" si="46"/>
        <v>14.040914924133769</v>
      </c>
      <c r="W74" s="1">
        <v>74</v>
      </c>
      <c r="X74" s="1">
        <v>38.628399999999999</v>
      </c>
      <c r="Y74" s="1">
        <v>82.2</v>
      </c>
      <c r="Z74" s="1">
        <v>48.8</v>
      </c>
      <c r="AA74" s="1">
        <v>53.6</v>
      </c>
      <c r="AB74" s="1" t="s">
        <v>110</v>
      </c>
      <c r="AC74" s="1">
        <f t="shared" si="4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31</v>
      </c>
      <c r="C75" s="1">
        <v>179</v>
      </c>
      <c r="D75" s="1">
        <v>120</v>
      </c>
      <c r="E75" s="1">
        <v>110</v>
      </c>
      <c r="F75" s="1">
        <v>188</v>
      </c>
      <c r="G75" s="6">
        <v>0.41</v>
      </c>
      <c r="H75" s="1">
        <v>45</v>
      </c>
      <c r="I75" s="1" t="s">
        <v>32</v>
      </c>
      <c r="J75" s="1">
        <v>110</v>
      </c>
      <c r="K75" s="1">
        <f t="shared" si="44"/>
        <v>0</v>
      </c>
      <c r="L75" s="1"/>
      <c r="M75" s="1"/>
      <c r="N75" s="1">
        <v>0</v>
      </c>
      <c r="O75" s="1">
        <f t="shared" si="45"/>
        <v>22</v>
      </c>
      <c r="P75" s="5">
        <f t="shared" si="39"/>
        <v>98</v>
      </c>
      <c r="Q75" s="5">
        <f t="shared" si="40"/>
        <v>98</v>
      </c>
      <c r="R75" s="5">
        <f t="shared" si="41"/>
        <v>98</v>
      </c>
      <c r="S75" s="5"/>
      <c r="T75" s="1"/>
      <c r="U75" s="1">
        <f t="shared" si="42"/>
        <v>13</v>
      </c>
      <c r="V75" s="1">
        <f t="shared" si="46"/>
        <v>8.545454545454545</v>
      </c>
      <c r="W75" s="1">
        <v>3.4</v>
      </c>
      <c r="X75" s="1">
        <v>26.8</v>
      </c>
      <c r="Y75" s="1">
        <v>23</v>
      </c>
      <c r="Z75" s="1">
        <v>17.2</v>
      </c>
      <c r="AA75" s="1">
        <v>14.8</v>
      </c>
      <c r="AB75" s="1"/>
      <c r="AC75" s="1">
        <f t="shared" si="43"/>
        <v>40.18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31</v>
      </c>
      <c r="C76" s="1">
        <v>10</v>
      </c>
      <c r="D76" s="1">
        <v>72</v>
      </c>
      <c r="E76" s="1">
        <v>3.956</v>
      </c>
      <c r="F76" s="1">
        <v>78</v>
      </c>
      <c r="G76" s="6">
        <v>0.5</v>
      </c>
      <c r="H76" s="1">
        <v>45</v>
      </c>
      <c r="I76" s="1" t="s">
        <v>32</v>
      </c>
      <c r="J76" s="1">
        <v>7</v>
      </c>
      <c r="K76" s="1">
        <f t="shared" si="44"/>
        <v>-3.044</v>
      </c>
      <c r="L76" s="1"/>
      <c r="M76" s="1"/>
      <c r="N76" s="1">
        <v>10</v>
      </c>
      <c r="O76" s="1">
        <f t="shared" si="45"/>
        <v>0.79120000000000001</v>
      </c>
      <c r="P76" s="5"/>
      <c r="Q76" s="5">
        <f t="shared" si="40"/>
        <v>0</v>
      </c>
      <c r="R76" s="5">
        <f t="shared" si="41"/>
        <v>0</v>
      </c>
      <c r="S76" s="5"/>
      <c r="T76" s="1"/>
      <c r="U76" s="1">
        <f t="shared" si="42"/>
        <v>111.22345803842265</v>
      </c>
      <c r="V76" s="1">
        <f t="shared" si="46"/>
        <v>111.22345803842265</v>
      </c>
      <c r="W76" s="1">
        <v>0</v>
      </c>
      <c r="X76" s="1">
        <v>8</v>
      </c>
      <c r="Y76" s="1">
        <v>3.6</v>
      </c>
      <c r="Z76" s="1">
        <v>3</v>
      </c>
      <c r="AA76" s="1">
        <v>6.8</v>
      </c>
      <c r="AB76" s="21" t="s">
        <v>161</v>
      </c>
      <c r="AC76" s="1">
        <f t="shared" si="4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31</v>
      </c>
      <c r="C77" s="1">
        <v>124</v>
      </c>
      <c r="D77" s="1"/>
      <c r="E77" s="1">
        <v>18</v>
      </c>
      <c r="F77" s="1">
        <v>87</v>
      </c>
      <c r="G77" s="6">
        <v>0.4</v>
      </c>
      <c r="H77" s="1">
        <v>60</v>
      </c>
      <c r="I77" s="1" t="s">
        <v>32</v>
      </c>
      <c r="J77" s="1">
        <v>19</v>
      </c>
      <c r="K77" s="1">
        <f t="shared" si="44"/>
        <v>-1</v>
      </c>
      <c r="L77" s="1"/>
      <c r="M77" s="1"/>
      <c r="N77" s="1">
        <v>34</v>
      </c>
      <c r="O77" s="1">
        <f t="shared" si="45"/>
        <v>3.6</v>
      </c>
      <c r="P77" s="5"/>
      <c r="Q77" s="5">
        <f t="shared" si="40"/>
        <v>0</v>
      </c>
      <c r="R77" s="5">
        <f t="shared" si="41"/>
        <v>0</v>
      </c>
      <c r="S77" s="5"/>
      <c r="T77" s="1"/>
      <c r="U77" s="1">
        <f t="shared" si="42"/>
        <v>33.611111111111107</v>
      </c>
      <c r="V77" s="1">
        <f t="shared" si="46"/>
        <v>33.611111111111107</v>
      </c>
      <c r="W77" s="1">
        <v>10</v>
      </c>
      <c r="X77" s="1">
        <v>12.6</v>
      </c>
      <c r="Y77" s="1">
        <v>13</v>
      </c>
      <c r="Z77" s="1">
        <v>4.4000000000000004</v>
      </c>
      <c r="AA77" s="1">
        <v>9.1999999999999993</v>
      </c>
      <c r="AB77" s="22" t="s">
        <v>114</v>
      </c>
      <c r="AC77" s="1">
        <f t="shared" si="4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115</v>
      </c>
      <c r="B78" s="10" t="s">
        <v>34</v>
      </c>
      <c r="C78" s="13">
        <v>117.16500000000001</v>
      </c>
      <c r="D78" s="13"/>
      <c r="E78" s="13">
        <v>79.352999999999994</v>
      </c>
      <c r="F78" s="13">
        <v>27.332000000000001</v>
      </c>
      <c r="G78" s="14">
        <v>0</v>
      </c>
      <c r="H78" s="13">
        <v>60</v>
      </c>
      <c r="I78" s="23" t="s">
        <v>38</v>
      </c>
      <c r="J78" s="13">
        <v>76.5</v>
      </c>
      <c r="K78" s="13">
        <f t="shared" si="44"/>
        <v>2.8529999999999944</v>
      </c>
      <c r="L78" s="13"/>
      <c r="M78" s="13"/>
      <c r="N78" s="13"/>
      <c r="O78" s="13">
        <f t="shared" si="45"/>
        <v>15.8706</v>
      </c>
      <c r="P78" s="15"/>
      <c r="Q78" s="15"/>
      <c r="R78" s="15"/>
      <c r="S78" s="15"/>
      <c r="T78" s="13"/>
      <c r="U78" s="13">
        <f t="shared" ref="U78:U110" si="47">(F78+N78+P78)/O78</f>
        <v>1.7221781155091807</v>
      </c>
      <c r="V78" s="13">
        <f t="shared" si="46"/>
        <v>1.7221781155091807</v>
      </c>
      <c r="W78" s="13">
        <v>11.038399999999999</v>
      </c>
      <c r="X78" s="13">
        <v>27.104399999999998</v>
      </c>
      <c r="Y78" s="13">
        <v>17.771999999999998</v>
      </c>
      <c r="Z78" s="13">
        <v>28.261600000000001</v>
      </c>
      <c r="AA78" s="13">
        <v>23.132999999999999</v>
      </c>
      <c r="AB78" s="13" t="s">
        <v>116</v>
      </c>
      <c r="AC78" s="10">
        <f t="shared" ref="AC78:AC110" si="48">P78*G78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24.823</v>
      </c>
      <c r="D79" s="1"/>
      <c r="E79" s="1">
        <v>20.690999999999999</v>
      </c>
      <c r="F79" s="1">
        <v>1.05</v>
      </c>
      <c r="G79" s="6">
        <v>1</v>
      </c>
      <c r="H79" s="1">
        <v>30</v>
      </c>
      <c r="I79" s="1" t="s">
        <v>32</v>
      </c>
      <c r="J79" s="1">
        <v>21</v>
      </c>
      <c r="K79" s="1">
        <f t="shared" si="44"/>
        <v>-0.30900000000000105</v>
      </c>
      <c r="L79" s="1"/>
      <c r="M79" s="1"/>
      <c r="N79" s="1">
        <v>65</v>
      </c>
      <c r="O79" s="1">
        <f t="shared" si="45"/>
        <v>4.1381999999999994</v>
      </c>
      <c r="P79" s="5"/>
      <c r="Q79" s="5">
        <f t="shared" ref="Q79:Q81" si="49">P79</f>
        <v>0</v>
      </c>
      <c r="R79" s="5">
        <f t="shared" ref="R79:R81" si="50">ROUND(Q79,0)</f>
        <v>0</v>
      </c>
      <c r="S79" s="5"/>
      <c r="T79" s="1"/>
      <c r="U79" s="1">
        <f t="shared" ref="U79:U81" si="51">(F79+N79+Q79)/O79</f>
        <v>15.961045865352087</v>
      </c>
      <c r="V79" s="1">
        <f t="shared" si="46"/>
        <v>15.961045865352087</v>
      </c>
      <c r="W79" s="1">
        <v>4.4931999999999999</v>
      </c>
      <c r="X79" s="1">
        <v>2.4718</v>
      </c>
      <c r="Y79" s="1">
        <v>0</v>
      </c>
      <c r="Z79" s="1">
        <v>0</v>
      </c>
      <c r="AA79" s="1">
        <v>0</v>
      </c>
      <c r="AB79" s="1"/>
      <c r="AC79" s="1">
        <f t="shared" ref="AC79:AC81" si="52">R79*G79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34</v>
      </c>
      <c r="C80" s="1">
        <v>63.921999999999997</v>
      </c>
      <c r="D80" s="1"/>
      <c r="E80" s="1">
        <v>14.61</v>
      </c>
      <c r="F80" s="1">
        <v>47.219000000000001</v>
      </c>
      <c r="G80" s="6">
        <v>1</v>
      </c>
      <c r="H80" s="1">
        <v>45</v>
      </c>
      <c r="I80" s="1" t="s">
        <v>32</v>
      </c>
      <c r="J80" s="1">
        <v>16</v>
      </c>
      <c r="K80" s="1">
        <f t="shared" si="44"/>
        <v>-1.3900000000000006</v>
      </c>
      <c r="L80" s="1"/>
      <c r="M80" s="1"/>
      <c r="N80" s="1">
        <v>0</v>
      </c>
      <c r="O80" s="1">
        <f t="shared" si="45"/>
        <v>2.9219999999999997</v>
      </c>
      <c r="P80" s="5"/>
      <c r="Q80" s="5">
        <f t="shared" si="49"/>
        <v>0</v>
      </c>
      <c r="R80" s="5">
        <f t="shared" si="50"/>
        <v>0</v>
      </c>
      <c r="S80" s="5"/>
      <c r="T80" s="1"/>
      <c r="U80" s="1">
        <f t="shared" si="51"/>
        <v>16.159822039698838</v>
      </c>
      <c r="V80" s="1">
        <f t="shared" si="46"/>
        <v>16.159822039698838</v>
      </c>
      <c r="W80" s="1">
        <v>2.5082</v>
      </c>
      <c r="X80" s="1">
        <v>2.6932</v>
      </c>
      <c r="Y80" s="1">
        <v>0</v>
      </c>
      <c r="Z80" s="1">
        <v>0</v>
      </c>
      <c r="AA80" s="1">
        <v>0</v>
      </c>
      <c r="AB80" s="16" t="s">
        <v>46</v>
      </c>
      <c r="AC80" s="1">
        <f t="shared" si="52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34</v>
      </c>
      <c r="C81" s="1">
        <v>62.813000000000002</v>
      </c>
      <c r="D81" s="1"/>
      <c r="E81" s="1">
        <v>29.902999999999999</v>
      </c>
      <c r="F81" s="1">
        <v>28.640999999999998</v>
      </c>
      <c r="G81" s="6">
        <v>1</v>
      </c>
      <c r="H81" s="1">
        <v>45</v>
      </c>
      <c r="I81" s="1" t="s">
        <v>32</v>
      </c>
      <c r="J81" s="1">
        <v>25.009</v>
      </c>
      <c r="K81" s="1">
        <f t="shared" si="44"/>
        <v>4.8939999999999984</v>
      </c>
      <c r="L81" s="1"/>
      <c r="M81" s="1"/>
      <c r="N81" s="1">
        <v>0</v>
      </c>
      <c r="O81" s="1">
        <f t="shared" si="45"/>
        <v>5.9805999999999999</v>
      </c>
      <c r="P81" s="5">
        <f>12*O81-N81-F81</f>
        <v>43.126200000000004</v>
      </c>
      <c r="Q81" s="5">
        <f t="shared" si="49"/>
        <v>43.126200000000004</v>
      </c>
      <c r="R81" s="5">
        <f t="shared" si="50"/>
        <v>43</v>
      </c>
      <c r="S81" s="5"/>
      <c r="T81" s="1"/>
      <c r="U81" s="1">
        <f t="shared" si="51"/>
        <v>12</v>
      </c>
      <c r="V81" s="1">
        <f t="shared" si="46"/>
        <v>4.7889843828378424</v>
      </c>
      <c r="W81" s="1">
        <v>3.3730000000000002</v>
      </c>
      <c r="X81" s="1">
        <v>2.2913999999999999</v>
      </c>
      <c r="Y81" s="1">
        <v>0</v>
      </c>
      <c r="Z81" s="1">
        <v>0</v>
      </c>
      <c r="AA81" s="1">
        <v>0</v>
      </c>
      <c r="AB81" s="1"/>
      <c r="AC81" s="1">
        <f t="shared" si="52"/>
        <v>43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120</v>
      </c>
      <c r="B82" s="10" t="s">
        <v>34</v>
      </c>
      <c r="C82" s="10">
        <v>126.96899999999999</v>
      </c>
      <c r="D82" s="10"/>
      <c r="E82" s="10">
        <v>30.706</v>
      </c>
      <c r="F82" s="10">
        <v>94.930999999999997</v>
      </c>
      <c r="G82" s="11">
        <v>0</v>
      </c>
      <c r="H82" s="10">
        <v>60</v>
      </c>
      <c r="I82" s="10" t="s">
        <v>32</v>
      </c>
      <c r="J82" s="10">
        <v>30</v>
      </c>
      <c r="K82" s="10">
        <f t="shared" si="44"/>
        <v>0.70599999999999952</v>
      </c>
      <c r="L82" s="10"/>
      <c r="M82" s="10"/>
      <c r="N82" s="10">
        <v>0</v>
      </c>
      <c r="O82" s="10">
        <f t="shared" si="45"/>
        <v>6.1411999999999995</v>
      </c>
      <c r="P82" s="12"/>
      <c r="Q82" s="12"/>
      <c r="R82" s="12"/>
      <c r="S82" s="12"/>
      <c r="T82" s="10" t="s">
        <v>164</v>
      </c>
      <c r="U82" s="10">
        <f t="shared" si="47"/>
        <v>15.458053800560151</v>
      </c>
      <c r="V82" s="10">
        <f t="shared" si="46"/>
        <v>15.458053800560151</v>
      </c>
      <c r="W82" s="10">
        <v>4.5502000000000002</v>
      </c>
      <c r="X82" s="10">
        <v>1.6184000000000001</v>
      </c>
      <c r="Y82" s="10">
        <v>2.9660000000000002</v>
      </c>
      <c r="Z82" s="10">
        <v>8.879999999999999</v>
      </c>
      <c r="AA82" s="10">
        <v>18.889600000000002</v>
      </c>
      <c r="AB82" s="10" t="s">
        <v>46</v>
      </c>
      <c r="AC82" s="10">
        <f t="shared" si="48"/>
        <v>0</v>
      </c>
      <c r="AD82" s="1"/>
      <c r="AE82" s="1">
        <v>5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31</v>
      </c>
      <c r="C83" s="1">
        <v>313</v>
      </c>
      <c r="D83" s="1"/>
      <c r="E83" s="1">
        <v>10</v>
      </c>
      <c r="F83" s="1">
        <v>299</v>
      </c>
      <c r="G83" s="6">
        <v>0.28000000000000003</v>
      </c>
      <c r="H83" s="1">
        <v>45</v>
      </c>
      <c r="I83" s="1" t="s">
        <v>32</v>
      </c>
      <c r="J83" s="1">
        <v>12</v>
      </c>
      <c r="K83" s="1">
        <f t="shared" si="44"/>
        <v>-2</v>
      </c>
      <c r="L83" s="1"/>
      <c r="M83" s="1"/>
      <c r="N83" s="1">
        <v>0</v>
      </c>
      <c r="O83" s="1">
        <f t="shared" si="45"/>
        <v>2</v>
      </c>
      <c r="P83" s="5"/>
      <c r="Q83" s="5">
        <f t="shared" ref="Q83:Q85" si="53">P83</f>
        <v>0</v>
      </c>
      <c r="R83" s="5">
        <f t="shared" ref="R83:R85" si="54">ROUND(Q83,0)</f>
        <v>0</v>
      </c>
      <c r="S83" s="5"/>
      <c r="T83" s="1"/>
      <c r="U83" s="1">
        <f t="shared" ref="U83:U85" si="55">(F83+N83+Q83)/O83</f>
        <v>149.5</v>
      </c>
      <c r="V83" s="1">
        <f t="shared" si="46"/>
        <v>149.5</v>
      </c>
      <c r="W83" s="1">
        <v>4.5999999999999996</v>
      </c>
      <c r="X83" s="1">
        <v>12.8</v>
      </c>
      <c r="Y83" s="1">
        <v>3</v>
      </c>
      <c r="Z83" s="1">
        <v>2.2000000000000002</v>
      </c>
      <c r="AA83" s="1">
        <v>7.2</v>
      </c>
      <c r="AB83" s="16" t="s">
        <v>122</v>
      </c>
      <c r="AC83" s="1">
        <f t="shared" ref="AC83:AC85" si="56">R83*G83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31</v>
      </c>
      <c r="C84" s="1">
        <v>168</v>
      </c>
      <c r="D84" s="1"/>
      <c r="E84" s="1">
        <v>47</v>
      </c>
      <c r="F84" s="1">
        <v>114</v>
      </c>
      <c r="G84" s="6">
        <v>0.35</v>
      </c>
      <c r="H84" s="1">
        <v>45</v>
      </c>
      <c r="I84" s="1" t="s">
        <v>32</v>
      </c>
      <c r="J84" s="1">
        <v>48</v>
      </c>
      <c r="K84" s="1">
        <f t="shared" si="44"/>
        <v>-1</v>
      </c>
      <c r="L84" s="1"/>
      <c r="M84" s="1"/>
      <c r="N84" s="1">
        <v>50</v>
      </c>
      <c r="O84" s="1">
        <f t="shared" si="45"/>
        <v>9.4</v>
      </c>
      <c r="P84" s="5"/>
      <c r="Q84" s="5">
        <f t="shared" si="53"/>
        <v>0</v>
      </c>
      <c r="R84" s="5">
        <f t="shared" si="54"/>
        <v>0</v>
      </c>
      <c r="S84" s="5"/>
      <c r="T84" s="1"/>
      <c r="U84" s="1">
        <f t="shared" si="55"/>
        <v>17.446808510638299</v>
      </c>
      <c r="V84" s="1">
        <f t="shared" si="46"/>
        <v>17.446808510638299</v>
      </c>
      <c r="W84" s="1">
        <v>9.8000000000000007</v>
      </c>
      <c r="X84" s="1">
        <v>17.399999999999999</v>
      </c>
      <c r="Y84" s="1">
        <v>22.6</v>
      </c>
      <c r="Z84" s="1">
        <v>13.8</v>
      </c>
      <c r="AA84" s="1">
        <v>17.2</v>
      </c>
      <c r="AB84" s="16" t="s">
        <v>46</v>
      </c>
      <c r="AC84" s="1">
        <f t="shared" si="5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31</v>
      </c>
      <c r="C85" s="1">
        <v>286</v>
      </c>
      <c r="D85" s="1">
        <v>170</v>
      </c>
      <c r="E85" s="1">
        <v>151</v>
      </c>
      <c r="F85" s="1">
        <v>278</v>
      </c>
      <c r="G85" s="6">
        <v>0.4</v>
      </c>
      <c r="H85" s="1">
        <v>45</v>
      </c>
      <c r="I85" s="1" t="s">
        <v>32</v>
      </c>
      <c r="J85" s="1">
        <v>149</v>
      </c>
      <c r="K85" s="1">
        <f t="shared" si="44"/>
        <v>2</v>
      </c>
      <c r="L85" s="1"/>
      <c r="M85" s="1"/>
      <c r="N85" s="1">
        <v>200</v>
      </c>
      <c r="O85" s="1">
        <f t="shared" si="45"/>
        <v>30.2</v>
      </c>
      <c r="P85" s="5"/>
      <c r="Q85" s="5">
        <f t="shared" si="53"/>
        <v>0</v>
      </c>
      <c r="R85" s="5">
        <f t="shared" si="54"/>
        <v>0</v>
      </c>
      <c r="S85" s="5"/>
      <c r="T85" s="1"/>
      <c r="U85" s="1">
        <f t="shared" si="55"/>
        <v>15.827814569536423</v>
      </c>
      <c r="V85" s="1">
        <f t="shared" si="46"/>
        <v>15.827814569536423</v>
      </c>
      <c r="W85" s="1">
        <v>28.8</v>
      </c>
      <c r="X85" s="1">
        <v>44</v>
      </c>
      <c r="Y85" s="1">
        <v>59</v>
      </c>
      <c r="Z85" s="1">
        <v>54.6</v>
      </c>
      <c r="AA85" s="1">
        <v>50.8</v>
      </c>
      <c r="AB85" s="16" t="s">
        <v>46</v>
      </c>
      <c r="AC85" s="1">
        <f t="shared" si="5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125</v>
      </c>
      <c r="B86" s="10" t="s">
        <v>31</v>
      </c>
      <c r="C86" s="10">
        <v>237</v>
      </c>
      <c r="D86" s="10"/>
      <c r="E86" s="10">
        <v>-1</v>
      </c>
      <c r="F86" s="10">
        <v>237</v>
      </c>
      <c r="G86" s="11">
        <v>0</v>
      </c>
      <c r="H86" s="10">
        <v>30</v>
      </c>
      <c r="I86" s="10" t="s">
        <v>38</v>
      </c>
      <c r="J86" s="10">
        <v>6</v>
      </c>
      <c r="K86" s="10">
        <f t="shared" si="44"/>
        <v>-7</v>
      </c>
      <c r="L86" s="10"/>
      <c r="M86" s="10"/>
      <c r="N86" s="10"/>
      <c r="O86" s="10">
        <f t="shared" si="45"/>
        <v>-0.2</v>
      </c>
      <c r="P86" s="12"/>
      <c r="Q86" s="12"/>
      <c r="R86" s="12"/>
      <c r="S86" s="12"/>
      <c r="T86" s="10" t="s">
        <v>164</v>
      </c>
      <c r="U86" s="10">
        <f t="shared" si="47"/>
        <v>-1185</v>
      </c>
      <c r="V86" s="10">
        <f t="shared" si="46"/>
        <v>-1185</v>
      </c>
      <c r="W86" s="10">
        <v>-0.2</v>
      </c>
      <c r="X86" s="10">
        <v>-0.2</v>
      </c>
      <c r="Y86" s="10">
        <v>0</v>
      </c>
      <c r="Z86" s="10">
        <v>2.4</v>
      </c>
      <c r="AA86" s="10">
        <v>1</v>
      </c>
      <c r="AB86" s="29" t="s">
        <v>157</v>
      </c>
      <c r="AC86" s="10">
        <f t="shared" si="48"/>
        <v>0</v>
      </c>
      <c r="AD86" s="1"/>
      <c r="AE86" s="1">
        <v>6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31</v>
      </c>
      <c r="C87" s="1">
        <v>16</v>
      </c>
      <c r="D87" s="1">
        <v>8</v>
      </c>
      <c r="E87" s="1">
        <v>15</v>
      </c>
      <c r="F87" s="1">
        <v>7</v>
      </c>
      <c r="G87" s="6">
        <v>0.5</v>
      </c>
      <c r="H87" s="1">
        <v>120</v>
      </c>
      <c r="I87" s="1" t="s">
        <v>32</v>
      </c>
      <c r="J87" s="1">
        <v>14</v>
      </c>
      <c r="K87" s="1">
        <f t="shared" si="44"/>
        <v>1</v>
      </c>
      <c r="L87" s="1"/>
      <c r="M87" s="1"/>
      <c r="N87" s="1">
        <v>24</v>
      </c>
      <c r="O87" s="1">
        <f t="shared" si="45"/>
        <v>3</v>
      </c>
      <c r="P87" s="5">
        <f t="shared" ref="P87:P93" si="57">13*O87-N87-F87</f>
        <v>8</v>
      </c>
      <c r="Q87" s="5">
        <f t="shared" ref="Q87:Q94" si="58">P87</f>
        <v>8</v>
      </c>
      <c r="R87" s="5">
        <f t="shared" ref="R87:R94" si="59">ROUND(Q87,0)</f>
        <v>8</v>
      </c>
      <c r="S87" s="5"/>
      <c r="T87" s="1"/>
      <c r="U87" s="1">
        <f t="shared" ref="U87:U94" si="60">(F87+N87+Q87)/O87</f>
        <v>13</v>
      </c>
      <c r="V87" s="1">
        <f t="shared" si="46"/>
        <v>10.333333333333334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/>
      <c r="AC87" s="1">
        <f t="shared" ref="AC87:AC94" si="61">R87*G87</f>
        <v>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34</v>
      </c>
      <c r="C88" s="1">
        <v>32.539000000000001</v>
      </c>
      <c r="D88" s="1"/>
      <c r="E88" s="1">
        <v>8.5950000000000006</v>
      </c>
      <c r="F88" s="1">
        <v>23.276</v>
      </c>
      <c r="G88" s="6">
        <v>1</v>
      </c>
      <c r="H88" s="1">
        <v>45</v>
      </c>
      <c r="I88" s="1" t="s">
        <v>32</v>
      </c>
      <c r="J88" s="1">
        <v>9.1</v>
      </c>
      <c r="K88" s="1">
        <f t="shared" si="44"/>
        <v>-0.50499999999999901</v>
      </c>
      <c r="L88" s="1"/>
      <c r="M88" s="1"/>
      <c r="N88" s="1">
        <v>17</v>
      </c>
      <c r="O88" s="1">
        <f t="shared" si="45"/>
        <v>1.7190000000000001</v>
      </c>
      <c r="P88" s="5"/>
      <c r="Q88" s="5">
        <f t="shared" si="58"/>
        <v>0</v>
      </c>
      <c r="R88" s="5">
        <f t="shared" si="59"/>
        <v>0</v>
      </c>
      <c r="S88" s="5"/>
      <c r="T88" s="1"/>
      <c r="U88" s="1">
        <f t="shared" si="60"/>
        <v>23.429901105293773</v>
      </c>
      <c r="V88" s="1">
        <f t="shared" si="46"/>
        <v>23.429901105293773</v>
      </c>
      <c r="W88" s="1">
        <v>3.7437999999999998</v>
      </c>
      <c r="X88" s="1">
        <v>1.6028</v>
      </c>
      <c r="Y88" s="1">
        <v>2.3450000000000002</v>
      </c>
      <c r="Z88" s="1">
        <v>4.3015999999999996</v>
      </c>
      <c r="AA88" s="1">
        <v>0</v>
      </c>
      <c r="AB88" s="1"/>
      <c r="AC88" s="1">
        <f t="shared" si="6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31</v>
      </c>
      <c r="C89" s="1">
        <v>50</v>
      </c>
      <c r="D89" s="1"/>
      <c r="E89" s="1">
        <v>32</v>
      </c>
      <c r="F89" s="1">
        <v>17</v>
      </c>
      <c r="G89" s="6">
        <v>0.33</v>
      </c>
      <c r="H89" s="1">
        <v>45</v>
      </c>
      <c r="I89" s="1" t="s">
        <v>32</v>
      </c>
      <c r="J89" s="1">
        <v>31</v>
      </c>
      <c r="K89" s="1">
        <f t="shared" si="44"/>
        <v>1</v>
      </c>
      <c r="L89" s="1"/>
      <c r="M89" s="1"/>
      <c r="N89" s="1">
        <v>24</v>
      </c>
      <c r="O89" s="1">
        <f t="shared" si="45"/>
        <v>6.4</v>
      </c>
      <c r="P89" s="5">
        <f t="shared" si="57"/>
        <v>42.2</v>
      </c>
      <c r="Q89" s="5">
        <f t="shared" si="58"/>
        <v>42.2</v>
      </c>
      <c r="R89" s="5">
        <f t="shared" si="59"/>
        <v>42</v>
      </c>
      <c r="S89" s="5"/>
      <c r="T89" s="1"/>
      <c r="U89" s="1">
        <f t="shared" si="60"/>
        <v>13</v>
      </c>
      <c r="V89" s="1">
        <f t="shared" si="46"/>
        <v>6.40625</v>
      </c>
      <c r="W89" s="1">
        <v>5.6</v>
      </c>
      <c r="X89" s="1">
        <v>3.8</v>
      </c>
      <c r="Y89" s="1">
        <v>6.2</v>
      </c>
      <c r="Z89" s="1">
        <v>9.6</v>
      </c>
      <c r="AA89" s="1">
        <v>0</v>
      </c>
      <c r="AB89" s="1"/>
      <c r="AC89" s="1">
        <f t="shared" si="61"/>
        <v>13.860000000000001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34</v>
      </c>
      <c r="C90" s="1"/>
      <c r="D90" s="1"/>
      <c r="E90" s="1"/>
      <c r="F90" s="1"/>
      <c r="G90" s="6">
        <v>1</v>
      </c>
      <c r="H90" s="1">
        <v>45</v>
      </c>
      <c r="I90" s="1" t="s">
        <v>32</v>
      </c>
      <c r="J90" s="1"/>
      <c r="K90" s="1">
        <f t="shared" si="44"/>
        <v>0</v>
      </c>
      <c r="L90" s="1"/>
      <c r="M90" s="1"/>
      <c r="N90" s="1">
        <v>50</v>
      </c>
      <c r="O90" s="1">
        <f t="shared" si="45"/>
        <v>0</v>
      </c>
      <c r="P90" s="5">
        <v>50</v>
      </c>
      <c r="Q90" s="5">
        <f t="shared" si="58"/>
        <v>50</v>
      </c>
      <c r="R90" s="5">
        <f t="shared" si="59"/>
        <v>50</v>
      </c>
      <c r="S90" s="5"/>
      <c r="T90" s="1"/>
      <c r="U90" s="1" t="e">
        <f t="shared" si="60"/>
        <v>#DIV/0!</v>
      </c>
      <c r="V90" s="1" t="e">
        <f t="shared" si="46"/>
        <v>#DIV/0!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 t="s">
        <v>130</v>
      </c>
      <c r="AC90" s="1">
        <f t="shared" si="61"/>
        <v>50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31</v>
      </c>
      <c r="C91" s="1">
        <v>24</v>
      </c>
      <c r="D91" s="1">
        <v>32</v>
      </c>
      <c r="E91" s="1">
        <v>47</v>
      </c>
      <c r="F91" s="1">
        <v>2</v>
      </c>
      <c r="G91" s="6">
        <v>0.33</v>
      </c>
      <c r="H91" s="1">
        <v>45</v>
      </c>
      <c r="I91" s="1" t="s">
        <v>32</v>
      </c>
      <c r="J91" s="1">
        <v>50</v>
      </c>
      <c r="K91" s="1">
        <f t="shared" si="44"/>
        <v>-3</v>
      </c>
      <c r="L91" s="1"/>
      <c r="M91" s="1"/>
      <c r="N91" s="1">
        <v>110</v>
      </c>
      <c r="O91" s="1">
        <f t="shared" si="45"/>
        <v>9.4</v>
      </c>
      <c r="P91" s="5">
        <f t="shared" si="57"/>
        <v>10.200000000000003</v>
      </c>
      <c r="Q91" s="5">
        <f t="shared" si="58"/>
        <v>10.200000000000003</v>
      </c>
      <c r="R91" s="5">
        <f t="shared" si="59"/>
        <v>10</v>
      </c>
      <c r="S91" s="5"/>
      <c r="T91" s="1"/>
      <c r="U91" s="1">
        <f t="shared" si="60"/>
        <v>13</v>
      </c>
      <c r="V91" s="1">
        <f t="shared" si="46"/>
        <v>11.914893617021276</v>
      </c>
      <c r="W91" s="1">
        <v>12.2</v>
      </c>
      <c r="X91" s="1">
        <v>5.2</v>
      </c>
      <c r="Y91" s="1">
        <v>5</v>
      </c>
      <c r="Z91" s="1">
        <v>10.6</v>
      </c>
      <c r="AA91" s="1">
        <v>0</v>
      </c>
      <c r="AB91" s="1"/>
      <c r="AC91" s="1">
        <f t="shared" si="61"/>
        <v>3.3000000000000003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34</v>
      </c>
      <c r="C92" s="1">
        <v>77.974999999999994</v>
      </c>
      <c r="D92" s="1"/>
      <c r="E92" s="1">
        <v>30.835999999999999</v>
      </c>
      <c r="F92" s="1">
        <v>33.524999999999999</v>
      </c>
      <c r="G92" s="6">
        <v>1</v>
      </c>
      <c r="H92" s="1">
        <v>45</v>
      </c>
      <c r="I92" s="1" t="s">
        <v>32</v>
      </c>
      <c r="J92" s="1">
        <v>32.36</v>
      </c>
      <c r="K92" s="1">
        <f t="shared" si="44"/>
        <v>-1.5240000000000009</v>
      </c>
      <c r="L92" s="1"/>
      <c r="M92" s="1"/>
      <c r="N92" s="1">
        <v>30</v>
      </c>
      <c r="O92" s="1">
        <f t="shared" si="45"/>
        <v>6.1671999999999993</v>
      </c>
      <c r="P92" s="5">
        <f t="shared" si="57"/>
        <v>16.648599999999995</v>
      </c>
      <c r="Q92" s="5">
        <f t="shared" si="58"/>
        <v>16.648599999999995</v>
      </c>
      <c r="R92" s="5">
        <f t="shared" si="59"/>
        <v>17</v>
      </c>
      <c r="S92" s="5"/>
      <c r="T92" s="1"/>
      <c r="U92" s="1">
        <f t="shared" si="60"/>
        <v>13</v>
      </c>
      <c r="V92" s="1">
        <f t="shared" si="46"/>
        <v>10.300460500713452</v>
      </c>
      <c r="W92" s="1">
        <v>7.2510000000000003</v>
      </c>
      <c r="X92" s="1">
        <v>2.9857999999999998</v>
      </c>
      <c r="Y92" s="1">
        <v>8.9117999999999995</v>
      </c>
      <c r="Z92" s="1">
        <v>7.9261999999999997</v>
      </c>
      <c r="AA92" s="1">
        <v>0</v>
      </c>
      <c r="AB92" s="1"/>
      <c r="AC92" s="1">
        <f t="shared" si="61"/>
        <v>17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31</v>
      </c>
      <c r="C93" s="1">
        <v>29</v>
      </c>
      <c r="D93" s="1">
        <v>24</v>
      </c>
      <c r="E93" s="1">
        <v>22</v>
      </c>
      <c r="F93" s="1">
        <v>28</v>
      </c>
      <c r="G93" s="6">
        <v>0.33</v>
      </c>
      <c r="H93" s="1">
        <v>45</v>
      </c>
      <c r="I93" s="1" t="s">
        <v>32</v>
      </c>
      <c r="J93" s="1">
        <v>25</v>
      </c>
      <c r="K93" s="1">
        <f t="shared" si="44"/>
        <v>-3</v>
      </c>
      <c r="L93" s="1"/>
      <c r="M93" s="1"/>
      <c r="N93" s="1">
        <v>8</v>
      </c>
      <c r="O93" s="1">
        <f t="shared" si="45"/>
        <v>4.4000000000000004</v>
      </c>
      <c r="P93" s="5">
        <f t="shared" si="57"/>
        <v>21.200000000000003</v>
      </c>
      <c r="Q93" s="5">
        <f t="shared" si="58"/>
        <v>21.200000000000003</v>
      </c>
      <c r="R93" s="5">
        <f t="shared" si="59"/>
        <v>21</v>
      </c>
      <c r="S93" s="5"/>
      <c r="T93" s="1"/>
      <c r="U93" s="1">
        <f t="shared" si="60"/>
        <v>13</v>
      </c>
      <c r="V93" s="1">
        <f t="shared" si="46"/>
        <v>8.1818181818181817</v>
      </c>
      <c r="W93" s="1">
        <v>4.4000000000000004</v>
      </c>
      <c r="X93" s="1">
        <v>6</v>
      </c>
      <c r="Y93" s="1">
        <v>6.2</v>
      </c>
      <c r="Z93" s="1">
        <v>6.4</v>
      </c>
      <c r="AA93" s="1">
        <v>0</v>
      </c>
      <c r="AB93" s="1"/>
      <c r="AC93" s="1">
        <f t="shared" si="61"/>
        <v>6.9300000000000006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34</v>
      </c>
      <c r="C94" s="1">
        <v>40.039000000000001</v>
      </c>
      <c r="D94" s="1"/>
      <c r="E94" s="1">
        <v>11.22</v>
      </c>
      <c r="F94" s="1">
        <v>21.527999999999999</v>
      </c>
      <c r="G94" s="6">
        <v>1</v>
      </c>
      <c r="H94" s="1">
        <v>45</v>
      </c>
      <c r="I94" s="1" t="s">
        <v>32</v>
      </c>
      <c r="J94" s="1">
        <v>13.4</v>
      </c>
      <c r="K94" s="1">
        <f t="shared" si="44"/>
        <v>-2.1799999999999997</v>
      </c>
      <c r="L94" s="1"/>
      <c r="M94" s="1"/>
      <c r="N94" s="1">
        <v>21</v>
      </c>
      <c r="O94" s="1">
        <f t="shared" si="45"/>
        <v>2.2440000000000002</v>
      </c>
      <c r="P94" s="5"/>
      <c r="Q94" s="5">
        <f t="shared" si="58"/>
        <v>0</v>
      </c>
      <c r="R94" s="5">
        <f t="shared" si="59"/>
        <v>0</v>
      </c>
      <c r="S94" s="5"/>
      <c r="T94" s="1"/>
      <c r="U94" s="1">
        <f t="shared" si="60"/>
        <v>18.951871657754008</v>
      </c>
      <c r="V94" s="1">
        <f t="shared" si="46"/>
        <v>18.951871657754008</v>
      </c>
      <c r="W94" s="1">
        <v>4.1932</v>
      </c>
      <c r="X94" s="1">
        <v>3.2494000000000001</v>
      </c>
      <c r="Y94" s="1">
        <v>5.3601999999999999</v>
      </c>
      <c r="Z94" s="1">
        <v>3.5175999999999998</v>
      </c>
      <c r="AA94" s="1">
        <v>0</v>
      </c>
      <c r="AB94" s="1"/>
      <c r="AC94" s="1">
        <f t="shared" si="6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135</v>
      </c>
      <c r="B95" s="10" t="s">
        <v>31</v>
      </c>
      <c r="C95" s="10">
        <v>141</v>
      </c>
      <c r="D95" s="10"/>
      <c r="E95" s="10">
        <v>20</v>
      </c>
      <c r="F95" s="10">
        <v>118</v>
      </c>
      <c r="G95" s="11">
        <v>0</v>
      </c>
      <c r="H95" s="10">
        <v>60</v>
      </c>
      <c r="I95" s="10" t="s">
        <v>38</v>
      </c>
      <c r="J95" s="10">
        <v>20</v>
      </c>
      <c r="K95" s="10">
        <f t="shared" si="44"/>
        <v>0</v>
      </c>
      <c r="L95" s="10"/>
      <c r="M95" s="10"/>
      <c r="N95" s="10"/>
      <c r="O95" s="10">
        <f t="shared" si="45"/>
        <v>4</v>
      </c>
      <c r="P95" s="12"/>
      <c r="Q95" s="12"/>
      <c r="R95" s="12"/>
      <c r="S95" s="12"/>
      <c r="T95" s="10"/>
      <c r="U95" s="10">
        <f t="shared" si="47"/>
        <v>29.5</v>
      </c>
      <c r="V95" s="10">
        <f t="shared" si="46"/>
        <v>29.5</v>
      </c>
      <c r="W95" s="10">
        <v>5</v>
      </c>
      <c r="X95" s="10">
        <v>5.8</v>
      </c>
      <c r="Y95" s="10">
        <v>0.6</v>
      </c>
      <c r="Z95" s="10">
        <v>1</v>
      </c>
      <c r="AA95" s="10">
        <v>0.4</v>
      </c>
      <c r="AB95" s="19" t="s">
        <v>143</v>
      </c>
      <c r="AC95" s="10">
        <f t="shared" si="4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31</v>
      </c>
      <c r="C96" s="1"/>
      <c r="D96" s="1">
        <v>8</v>
      </c>
      <c r="E96" s="1">
        <v>5</v>
      </c>
      <c r="F96" s="1">
        <v>3</v>
      </c>
      <c r="G96" s="6">
        <v>0.66</v>
      </c>
      <c r="H96" s="1">
        <v>45</v>
      </c>
      <c r="I96" s="1" t="s">
        <v>32</v>
      </c>
      <c r="J96" s="1">
        <v>5</v>
      </c>
      <c r="K96" s="1">
        <f t="shared" si="44"/>
        <v>0</v>
      </c>
      <c r="L96" s="1"/>
      <c r="M96" s="1"/>
      <c r="N96" s="1">
        <v>120</v>
      </c>
      <c r="O96" s="1">
        <f t="shared" si="45"/>
        <v>1</v>
      </c>
      <c r="P96" s="5"/>
      <c r="Q96" s="5">
        <f t="shared" ref="Q96:Q105" si="62">P96</f>
        <v>0</v>
      </c>
      <c r="R96" s="5">
        <f t="shared" ref="R96:R105" si="63">ROUND(Q96,0)</f>
        <v>0</v>
      </c>
      <c r="S96" s="5"/>
      <c r="T96" s="1"/>
      <c r="U96" s="1">
        <f t="shared" ref="U96:U105" si="64">(F96+N96+Q96)/O96</f>
        <v>123</v>
      </c>
      <c r="V96" s="1">
        <f t="shared" si="46"/>
        <v>123</v>
      </c>
      <c r="W96" s="1">
        <v>0</v>
      </c>
      <c r="X96" s="1">
        <v>6</v>
      </c>
      <c r="Y96" s="1">
        <v>9.4</v>
      </c>
      <c r="Z96" s="1">
        <v>1</v>
      </c>
      <c r="AA96" s="1">
        <v>0</v>
      </c>
      <c r="AB96" s="1"/>
      <c r="AC96" s="1">
        <f t="shared" ref="AC96:AC105" si="65">R96*G96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31</v>
      </c>
      <c r="C97" s="1">
        <v>56</v>
      </c>
      <c r="D97" s="1"/>
      <c r="E97" s="1">
        <v>9</v>
      </c>
      <c r="F97" s="1">
        <v>43</v>
      </c>
      <c r="G97" s="6">
        <v>0.66</v>
      </c>
      <c r="H97" s="1">
        <v>45</v>
      </c>
      <c r="I97" s="1" t="s">
        <v>32</v>
      </c>
      <c r="J97" s="1">
        <v>19.5</v>
      </c>
      <c r="K97" s="1">
        <f t="shared" si="44"/>
        <v>-10.5</v>
      </c>
      <c r="L97" s="1"/>
      <c r="M97" s="1"/>
      <c r="N97" s="1">
        <v>50</v>
      </c>
      <c r="O97" s="1">
        <f t="shared" si="45"/>
        <v>1.8</v>
      </c>
      <c r="P97" s="5"/>
      <c r="Q97" s="5">
        <f t="shared" si="62"/>
        <v>0</v>
      </c>
      <c r="R97" s="5">
        <f t="shared" si="63"/>
        <v>0</v>
      </c>
      <c r="S97" s="5"/>
      <c r="T97" s="1"/>
      <c r="U97" s="1">
        <f t="shared" si="64"/>
        <v>51.666666666666664</v>
      </c>
      <c r="V97" s="1">
        <f t="shared" si="46"/>
        <v>51.666666666666664</v>
      </c>
      <c r="W97" s="1">
        <v>0</v>
      </c>
      <c r="X97" s="1">
        <v>6.8</v>
      </c>
      <c r="Y97" s="1">
        <v>7.2</v>
      </c>
      <c r="Z97" s="1">
        <v>1</v>
      </c>
      <c r="AA97" s="1">
        <v>0</v>
      </c>
      <c r="AB97" s="16" t="s">
        <v>46</v>
      </c>
      <c r="AC97" s="1">
        <f t="shared" si="65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31</v>
      </c>
      <c r="C98" s="1">
        <v>37</v>
      </c>
      <c r="D98" s="1"/>
      <c r="E98" s="1">
        <v>8</v>
      </c>
      <c r="F98" s="1">
        <v>29</v>
      </c>
      <c r="G98" s="6">
        <v>0.66</v>
      </c>
      <c r="H98" s="1">
        <v>45</v>
      </c>
      <c r="I98" s="1" t="s">
        <v>32</v>
      </c>
      <c r="J98" s="1">
        <v>8</v>
      </c>
      <c r="K98" s="1">
        <f t="shared" si="44"/>
        <v>0</v>
      </c>
      <c r="L98" s="1"/>
      <c r="M98" s="1"/>
      <c r="N98" s="1">
        <v>0</v>
      </c>
      <c r="O98" s="1">
        <f t="shared" si="45"/>
        <v>1.6</v>
      </c>
      <c r="P98" s="5"/>
      <c r="Q98" s="5">
        <f t="shared" si="62"/>
        <v>0</v>
      </c>
      <c r="R98" s="5">
        <f t="shared" si="63"/>
        <v>0</v>
      </c>
      <c r="S98" s="5"/>
      <c r="T98" s="1"/>
      <c r="U98" s="1">
        <f t="shared" si="64"/>
        <v>18.125</v>
      </c>
      <c r="V98" s="1">
        <f t="shared" si="46"/>
        <v>18.125</v>
      </c>
      <c r="W98" s="1">
        <v>2.2000000000000002</v>
      </c>
      <c r="X98" s="1">
        <v>1.2</v>
      </c>
      <c r="Y98" s="1">
        <v>0</v>
      </c>
      <c r="Z98" s="1">
        <v>0</v>
      </c>
      <c r="AA98" s="1">
        <v>0</v>
      </c>
      <c r="AB98" s="1" t="s">
        <v>139</v>
      </c>
      <c r="AC98" s="1">
        <f t="shared" si="65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140</v>
      </c>
      <c r="B99" s="1" t="s">
        <v>31</v>
      </c>
      <c r="C99" s="1">
        <v>103</v>
      </c>
      <c r="D99" s="1">
        <v>32</v>
      </c>
      <c r="E99" s="1">
        <v>39</v>
      </c>
      <c r="F99" s="1">
        <v>93</v>
      </c>
      <c r="G99" s="6">
        <v>0.33</v>
      </c>
      <c r="H99" s="1">
        <v>45</v>
      </c>
      <c r="I99" s="1" t="s">
        <v>32</v>
      </c>
      <c r="J99" s="1">
        <v>39</v>
      </c>
      <c r="K99" s="1">
        <f t="shared" si="44"/>
        <v>0</v>
      </c>
      <c r="L99" s="1"/>
      <c r="M99" s="1"/>
      <c r="N99" s="1">
        <v>0</v>
      </c>
      <c r="O99" s="1">
        <f t="shared" si="45"/>
        <v>7.8</v>
      </c>
      <c r="P99" s="5">
        <f t="shared" ref="P99" si="66">13*O99-N99-F99</f>
        <v>8.3999999999999915</v>
      </c>
      <c r="Q99" s="5">
        <f t="shared" si="62"/>
        <v>8.3999999999999915</v>
      </c>
      <c r="R99" s="5">
        <f t="shared" si="63"/>
        <v>8</v>
      </c>
      <c r="S99" s="5"/>
      <c r="T99" s="1"/>
      <c r="U99" s="1">
        <f t="shared" si="64"/>
        <v>13</v>
      </c>
      <c r="V99" s="1">
        <f t="shared" si="46"/>
        <v>11.923076923076923</v>
      </c>
      <c r="W99" s="1">
        <v>6.6</v>
      </c>
      <c r="X99" s="1">
        <v>6</v>
      </c>
      <c r="Y99" s="1">
        <v>1.4</v>
      </c>
      <c r="Z99" s="1">
        <v>14.6</v>
      </c>
      <c r="AA99" s="1">
        <v>0</v>
      </c>
      <c r="AB99" s="1"/>
      <c r="AC99" s="1">
        <f t="shared" si="65"/>
        <v>2.64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141</v>
      </c>
      <c r="B100" s="1" t="s">
        <v>31</v>
      </c>
      <c r="C100" s="1">
        <v>80</v>
      </c>
      <c r="D100" s="1">
        <v>88</v>
      </c>
      <c r="E100" s="1">
        <v>53</v>
      </c>
      <c r="F100" s="1">
        <v>114</v>
      </c>
      <c r="G100" s="6">
        <v>0.36</v>
      </c>
      <c r="H100" s="1">
        <v>45</v>
      </c>
      <c r="I100" s="1" t="s">
        <v>32</v>
      </c>
      <c r="J100" s="1">
        <v>58</v>
      </c>
      <c r="K100" s="1">
        <f t="shared" si="44"/>
        <v>-5</v>
      </c>
      <c r="L100" s="1"/>
      <c r="M100" s="1"/>
      <c r="N100" s="1">
        <v>30</v>
      </c>
      <c r="O100" s="1">
        <f t="shared" si="45"/>
        <v>10.6</v>
      </c>
      <c r="P100" s="5"/>
      <c r="Q100" s="5">
        <f t="shared" si="62"/>
        <v>0</v>
      </c>
      <c r="R100" s="5">
        <f t="shared" si="63"/>
        <v>0</v>
      </c>
      <c r="S100" s="5"/>
      <c r="T100" s="1"/>
      <c r="U100" s="1">
        <f t="shared" si="64"/>
        <v>13.584905660377359</v>
      </c>
      <c r="V100" s="1">
        <f t="shared" si="46"/>
        <v>13.584905660377359</v>
      </c>
      <c r="W100" s="1">
        <v>0</v>
      </c>
      <c r="X100" s="1">
        <v>17</v>
      </c>
      <c r="Y100" s="1">
        <v>14.6</v>
      </c>
      <c r="Z100" s="1">
        <v>8</v>
      </c>
      <c r="AA100" s="1">
        <v>15.6</v>
      </c>
      <c r="AB100" s="1"/>
      <c r="AC100" s="1">
        <f t="shared" si="65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142</v>
      </c>
      <c r="B101" s="1" t="s">
        <v>31</v>
      </c>
      <c r="C101" s="1">
        <v>21</v>
      </c>
      <c r="D101" s="1"/>
      <c r="E101" s="1"/>
      <c r="F101" s="1">
        <v>21</v>
      </c>
      <c r="G101" s="6">
        <v>0.15</v>
      </c>
      <c r="H101" s="1">
        <v>60</v>
      </c>
      <c r="I101" s="1" t="s">
        <v>32</v>
      </c>
      <c r="J101" s="1"/>
      <c r="K101" s="1">
        <f t="shared" ref="K101:K110" si="67">E101-J101</f>
        <v>0</v>
      </c>
      <c r="L101" s="1"/>
      <c r="M101" s="1"/>
      <c r="N101" s="1">
        <v>0</v>
      </c>
      <c r="O101" s="1">
        <f t="shared" si="45"/>
        <v>0</v>
      </c>
      <c r="P101" s="5"/>
      <c r="Q101" s="5">
        <f t="shared" si="62"/>
        <v>0</v>
      </c>
      <c r="R101" s="5">
        <f t="shared" si="63"/>
        <v>0</v>
      </c>
      <c r="S101" s="5"/>
      <c r="T101" s="1"/>
      <c r="U101" s="1" t="e">
        <f t="shared" si="64"/>
        <v>#DIV/0!</v>
      </c>
      <c r="V101" s="1" t="e">
        <f t="shared" si="46"/>
        <v>#DIV/0!</v>
      </c>
      <c r="W101" s="1">
        <v>0.6</v>
      </c>
      <c r="X101" s="1">
        <v>1.6</v>
      </c>
      <c r="Y101" s="1">
        <v>2.6</v>
      </c>
      <c r="Z101" s="1">
        <v>0.2</v>
      </c>
      <c r="AA101" s="1">
        <v>4.8</v>
      </c>
      <c r="AB101" s="19" t="s">
        <v>143</v>
      </c>
      <c r="AC101" s="1">
        <f t="shared" si="65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144</v>
      </c>
      <c r="B102" s="1" t="s">
        <v>31</v>
      </c>
      <c r="C102" s="1">
        <v>29</v>
      </c>
      <c r="D102" s="1"/>
      <c r="E102" s="1">
        <v>1</v>
      </c>
      <c r="F102" s="1">
        <v>28</v>
      </c>
      <c r="G102" s="6">
        <v>0.15</v>
      </c>
      <c r="H102" s="1">
        <v>60</v>
      </c>
      <c r="I102" s="1" t="s">
        <v>32</v>
      </c>
      <c r="J102" s="1"/>
      <c r="K102" s="1">
        <f t="shared" si="67"/>
        <v>1</v>
      </c>
      <c r="L102" s="1"/>
      <c r="M102" s="1"/>
      <c r="N102" s="1">
        <v>0</v>
      </c>
      <c r="O102" s="1">
        <f t="shared" si="45"/>
        <v>0.2</v>
      </c>
      <c r="P102" s="5"/>
      <c r="Q102" s="5">
        <f t="shared" si="62"/>
        <v>0</v>
      </c>
      <c r="R102" s="5">
        <f t="shared" si="63"/>
        <v>0</v>
      </c>
      <c r="S102" s="5"/>
      <c r="T102" s="1"/>
      <c r="U102" s="1">
        <f t="shared" si="64"/>
        <v>140</v>
      </c>
      <c r="V102" s="1">
        <f t="shared" si="46"/>
        <v>140</v>
      </c>
      <c r="W102" s="1">
        <v>0</v>
      </c>
      <c r="X102" s="1">
        <v>0.4</v>
      </c>
      <c r="Y102" s="1">
        <v>1.8</v>
      </c>
      <c r="Z102" s="1">
        <v>2.6</v>
      </c>
      <c r="AA102" s="1">
        <v>1.4</v>
      </c>
      <c r="AB102" s="19" t="s">
        <v>143</v>
      </c>
      <c r="AC102" s="1">
        <f t="shared" si="65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145</v>
      </c>
      <c r="B103" s="1" t="s">
        <v>31</v>
      </c>
      <c r="C103" s="1">
        <v>24</v>
      </c>
      <c r="D103" s="1"/>
      <c r="E103" s="1"/>
      <c r="F103" s="1">
        <v>24</v>
      </c>
      <c r="G103" s="6">
        <v>0.15</v>
      </c>
      <c r="H103" s="1">
        <v>60</v>
      </c>
      <c r="I103" s="1" t="s">
        <v>32</v>
      </c>
      <c r="J103" s="1"/>
      <c r="K103" s="1">
        <f t="shared" si="67"/>
        <v>0</v>
      </c>
      <c r="L103" s="1"/>
      <c r="M103" s="1"/>
      <c r="N103" s="1">
        <v>0</v>
      </c>
      <c r="O103" s="1">
        <f t="shared" si="45"/>
        <v>0</v>
      </c>
      <c r="P103" s="5"/>
      <c r="Q103" s="5">
        <f t="shared" si="62"/>
        <v>0</v>
      </c>
      <c r="R103" s="5">
        <f t="shared" si="63"/>
        <v>0</v>
      </c>
      <c r="S103" s="5"/>
      <c r="T103" s="1"/>
      <c r="U103" s="1" t="e">
        <f t="shared" si="64"/>
        <v>#DIV/0!</v>
      </c>
      <c r="V103" s="1" t="e">
        <f t="shared" si="46"/>
        <v>#DIV/0!</v>
      </c>
      <c r="W103" s="1">
        <v>0.6</v>
      </c>
      <c r="X103" s="1">
        <v>0.4</v>
      </c>
      <c r="Y103" s="1">
        <v>1.8</v>
      </c>
      <c r="Z103" s="1">
        <v>0.2</v>
      </c>
      <c r="AA103" s="1">
        <v>1.6</v>
      </c>
      <c r="AB103" s="19" t="s">
        <v>143</v>
      </c>
      <c r="AC103" s="1">
        <f t="shared" si="65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146</v>
      </c>
      <c r="B104" s="1" t="s">
        <v>34</v>
      </c>
      <c r="C104" s="1">
        <v>977.654</v>
      </c>
      <c r="D104" s="1">
        <v>425.197</v>
      </c>
      <c r="E104" s="1">
        <v>242.58500000000001</v>
      </c>
      <c r="F104" s="1">
        <v>1074.05</v>
      </c>
      <c r="G104" s="6">
        <v>1</v>
      </c>
      <c r="H104" s="1">
        <v>45</v>
      </c>
      <c r="I104" s="1" t="s">
        <v>36</v>
      </c>
      <c r="J104" s="1">
        <v>242.3</v>
      </c>
      <c r="K104" s="1">
        <f t="shared" si="67"/>
        <v>0.28499999999999659</v>
      </c>
      <c r="L104" s="1"/>
      <c r="M104" s="1"/>
      <c r="N104" s="1">
        <v>0</v>
      </c>
      <c r="O104" s="1">
        <f t="shared" si="45"/>
        <v>48.517000000000003</v>
      </c>
      <c r="P104" s="5"/>
      <c r="Q104" s="5">
        <f t="shared" si="62"/>
        <v>0</v>
      </c>
      <c r="R104" s="5">
        <f t="shared" si="63"/>
        <v>0</v>
      </c>
      <c r="S104" s="5"/>
      <c r="T104" s="1"/>
      <c r="U104" s="1">
        <f t="shared" si="64"/>
        <v>22.137601253168992</v>
      </c>
      <c r="V104" s="1">
        <f t="shared" si="46"/>
        <v>22.137601253168992</v>
      </c>
      <c r="W104" s="1">
        <v>50.809199999999997</v>
      </c>
      <c r="X104" s="1">
        <v>92.6828</v>
      </c>
      <c r="Y104" s="1">
        <v>63.276000000000003</v>
      </c>
      <c r="Z104" s="1">
        <v>0</v>
      </c>
      <c r="AA104" s="1">
        <v>0.4</v>
      </c>
      <c r="AB104" s="19" t="s">
        <v>143</v>
      </c>
      <c r="AC104" s="1">
        <f t="shared" si="65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147</v>
      </c>
      <c r="B105" s="1" t="s">
        <v>34</v>
      </c>
      <c r="C105" s="1"/>
      <c r="D105" s="1">
        <v>239.185</v>
      </c>
      <c r="E105" s="1"/>
      <c r="F105" s="1">
        <v>239.185</v>
      </c>
      <c r="G105" s="6">
        <v>1</v>
      </c>
      <c r="H105" s="1">
        <v>60</v>
      </c>
      <c r="I105" s="1" t="s">
        <v>41</v>
      </c>
      <c r="J105" s="1"/>
      <c r="K105" s="1">
        <f t="shared" si="67"/>
        <v>0</v>
      </c>
      <c r="L105" s="1"/>
      <c r="M105" s="1"/>
      <c r="N105" s="1">
        <v>0</v>
      </c>
      <c r="O105" s="1">
        <f t="shared" si="45"/>
        <v>0</v>
      </c>
      <c r="P105" s="5"/>
      <c r="Q105" s="5">
        <f t="shared" si="62"/>
        <v>0</v>
      </c>
      <c r="R105" s="5">
        <f t="shared" si="63"/>
        <v>0</v>
      </c>
      <c r="S105" s="5"/>
      <c r="T105" s="1"/>
      <c r="U105" s="1" t="e">
        <f t="shared" si="64"/>
        <v>#DIV/0!</v>
      </c>
      <c r="V105" s="1" t="e">
        <f t="shared" si="46"/>
        <v>#DIV/0!</v>
      </c>
      <c r="W105" s="1">
        <v>0</v>
      </c>
      <c r="X105" s="1">
        <v>0.4</v>
      </c>
      <c r="Y105" s="1">
        <v>0.4</v>
      </c>
      <c r="Z105" s="1">
        <v>0.4</v>
      </c>
      <c r="AA105" s="1">
        <v>0.4</v>
      </c>
      <c r="AB105" s="1" t="s">
        <v>148</v>
      </c>
      <c r="AC105" s="1">
        <f t="shared" si="65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3" t="s">
        <v>149</v>
      </c>
      <c r="B106" s="13" t="s">
        <v>31</v>
      </c>
      <c r="C106" s="13"/>
      <c r="D106" s="13">
        <v>50</v>
      </c>
      <c r="E106" s="18">
        <v>1</v>
      </c>
      <c r="F106" s="18">
        <v>49</v>
      </c>
      <c r="G106" s="14">
        <v>0</v>
      </c>
      <c r="H106" s="13" t="e">
        <v>#N/A</v>
      </c>
      <c r="I106" s="13" t="s">
        <v>38</v>
      </c>
      <c r="J106" s="13">
        <v>3</v>
      </c>
      <c r="K106" s="13">
        <f t="shared" si="67"/>
        <v>-2</v>
      </c>
      <c r="L106" s="13"/>
      <c r="M106" s="13"/>
      <c r="N106" s="13"/>
      <c r="O106" s="13">
        <f t="shared" si="45"/>
        <v>0.2</v>
      </c>
      <c r="P106" s="15"/>
      <c r="Q106" s="15"/>
      <c r="R106" s="15"/>
      <c r="S106" s="15"/>
      <c r="T106" s="13"/>
      <c r="U106" s="13">
        <f t="shared" si="47"/>
        <v>245</v>
      </c>
      <c r="V106" s="13">
        <f t="shared" si="46"/>
        <v>245</v>
      </c>
      <c r="W106" s="13">
        <v>0</v>
      </c>
      <c r="X106" s="13">
        <v>0.4</v>
      </c>
      <c r="Y106" s="13">
        <v>0.4</v>
      </c>
      <c r="Z106" s="13">
        <v>0.4</v>
      </c>
      <c r="AA106" s="13">
        <v>0.4</v>
      </c>
      <c r="AB106" s="13" t="s">
        <v>150</v>
      </c>
      <c r="AC106" s="13">
        <f t="shared" si="48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151</v>
      </c>
      <c r="B107" s="1" t="s">
        <v>31</v>
      </c>
      <c r="C107" s="1"/>
      <c r="D107" s="1"/>
      <c r="E107" s="1"/>
      <c r="F107" s="1"/>
      <c r="G107" s="6">
        <v>0.18</v>
      </c>
      <c r="H107" s="1">
        <v>45</v>
      </c>
      <c r="I107" s="1" t="s">
        <v>32</v>
      </c>
      <c r="J107" s="1"/>
      <c r="K107" s="1">
        <f t="shared" si="67"/>
        <v>0</v>
      </c>
      <c r="L107" s="1"/>
      <c r="M107" s="1"/>
      <c r="N107" s="1">
        <v>50</v>
      </c>
      <c r="O107" s="1">
        <f t="shared" si="45"/>
        <v>0</v>
      </c>
      <c r="P107" s="5">
        <v>50</v>
      </c>
      <c r="Q107" s="5">
        <f>P107</f>
        <v>50</v>
      </c>
      <c r="R107" s="5">
        <f>ROUND(Q107,0)</f>
        <v>50</v>
      </c>
      <c r="S107" s="5"/>
      <c r="T107" s="1"/>
      <c r="U107" s="1" t="e">
        <f>(F107+N107+Q107)/O107</f>
        <v>#DIV/0!</v>
      </c>
      <c r="V107" s="1" t="e">
        <f t="shared" si="46"/>
        <v>#DIV/0!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 t="s">
        <v>152</v>
      </c>
      <c r="AC107" s="1">
        <f>R107*G107</f>
        <v>9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154</v>
      </c>
      <c r="B108" s="1" t="s">
        <v>31</v>
      </c>
      <c r="C108" s="1">
        <v>65</v>
      </c>
      <c r="D108" s="1"/>
      <c r="E108" s="18">
        <v>2</v>
      </c>
      <c r="F108" s="18">
        <v>29</v>
      </c>
      <c r="G108" s="6">
        <v>0</v>
      </c>
      <c r="H108" s="1" t="e">
        <v>#N/A</v>
      </c>
      <c r="I108" s="1" t="s">
        <v>153</v>
      </c>
      <c r="J108" s="1">
        <v>2</v>
      </c>
      <c r="K108" s="1">
        <f t="shared" si="67"/>
        <v>0</v>
      </c>
      <c r="L108" s="1"/>
      <c r="M108" s="1"/>
      <c r="N108" s="1"/>
      <c r="O108" s="1">
        <f t="shared" si="45"/>
        <v>0.4</v>
      </c>
      <c r="P108" s="5"/>
      <c r="Q108" s="5"/>
      <c r="R108" s="5"/>
      <c r="S108" s="5"/>
      <c r="T108" s="1"/>
      <c r="U108" s="1">
        <f t="shared" si="47"/>
        <v>72.5</v>
      </c>
      <c r="V108" s="1">
        <f t="shared" si="46"/>
        <v>72.5</v>
      </c>
      <c r="W108" s="1">
        <v>1.4</v>
      </c>
      <c r="X108" s="1">
        <v>1.2</v>
      </c>
      <c r="Y108" s="1">
        <v>1.8</v>
      </c>
      <c r="Z108" s="1">
        <v>1.4</v>
      </c>
      <c r="AA108" s="1">
        <v>2.6</v>
      </c>
      <c r="AB108" s="1"/>
      <c r="AC108" s="1">
        <f t="shared" si="48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155</v>
      </c>
      <c r="B109" s="1" t="s">
        <v>31</v>
      </c>
      <c r="C109" s="1">
        <v>389</v>
      </c>
      <c r="D109" s="1"/>
      <c r="E109" s="18">
        <v>138.17599999999999</v>
      </c>
      <c r="F109" s="18">
        <v>218</v>
      </c>
      <c r="G109" s="6">
        <v>0</v>
      </c>
      <c r="H109" s="1">
        <v>45</v>
      </c>
      <c r="I109" s="1" t="s">
        <v>153</v>
      </c>
      <c r="J109" s="1">
        <v>144</v>
      </c>
      <c r="K109" s="1">
        <f t="shared" si="67"/>
        <v>-5.8240000000000123</v>
      </c>
      <c r="L109" s="1"/>
      <c r="M109" s="1"/>
      <c r="N109" s="1"/>
      <c r="O109" s="1">
        <f t="shared" si="45"/>
        <v>27.635199999999998</v>
      </c>
      <c r="P109" s="5"/>
      <c r="Q109" s="5"/>
      <c r="R109" s="5"/>
      <c r="S109" s="5"/>
      <c r="T109" s="1"/>
      <c r="U109" s="1">
        <f t="shared" si="47"/>
        <v>7.8884900416859667</v>
      </c>
      <c r="V109" s="1">
        <f t="shared" si="46"/>
        <v>7.8884900416859667</v>
      </c>
      <c r="W109" s="1">
        <v>33</v>
      </c>
      <c r="X109" s="1">
        <v>21.828399999999998</v>
      </c>
      <c r="Y109" s="1">
        <v>40.200000000000003</v>
      </c>
      <c r="Z109" s="1">
        <v>28.8</v>
      </c>
      <c r="AA109" s="1">
        <v>32.799999999999997</v>
      </c>
      <c r="AB109" s="1"/>
      <c r="AC109" s="1">
        <f t="shared" si="48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156</v>
      </c>
      <c r="B110" s="1" t="s">
        <v>34</v>
      </c>
      <c r="C110" s="1">
        <v>1.1359999999999999</v>
      </c>
      <c r="D110" s="1">
        <v>512.923</v>
      </c>
      <c r="E110" s="18">
        <v>460.56700000000001</v>
      </c>
      <c r="F110" s="18">
        <v>50.255000000000003</v>
      </c>
      <c r="G110" s="6">
        <v>0</v>
      </c>
      <c r="H110" s="1">
        <v>45</v>
      </c>
      <c r="I110" s="1" t="s">
        <v>153</v>
      </c>
      <c r="J110" s="1">
        <v>440.13</v>
      </c>
      <c r="K110" s="1">
        <f t="shared" si="67"/>
        <v>20.437000000000012</v>
      </c>
      <c r="L110" s="1"/>
      <c r="M110" s="1"/>
      <c r="N110" s="1"/>
      <c r="O110" s="1">
        <f t="shared" si="45"/>
        <v>92.113399999999999</v>
      </c>
      <c r="P110" s="5"/>
      <c r="Q110" s="5"/>
      <c r="R110" s="5"/>
      <c r="S110" s="5"/>
      <c r="T110" s="1"/>
      <c r="U110" s="1">
        <f t="shared" si="47"/>
        <v>0.54557751640912189</v>
      </c>
      <c r="V110" s="1">
        <f t="shared" si="46"/>
        <v>0.54557751640912189</v>
      </c>
      <c r="W110" s="1">
        <v>10.189</v>
      </c>
      <c r="X110" s="1">
        <v>78.171400000000006</v>
      </c>
      <c r="Y110" s="1">
        <v>90.400599999999997</v>
      </c>
      <c r="Z110" s="1">
        <v>80.840599999999995</v>
      </c>
      <c r="AA110" s="1">
        <v>57.991399999999999</v>
      </c>
      <c r="AB110" s="1"/>
      <c r="AC110" s="1">
        <f t="shared" si="48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25" t="s">
        <v>172</v>
      </c>
      <c r="B111" s="25" t="s">
        <v>31</v>
      </c>
      <c r="C111" s="25"/>
      <c r="D111" s="25"/>
      <c r="E111" s="25"/>
      <c r="F111" s="25"/>
      <c r="G111" s="26">
        <v>0.41</v>
      </c>
      <c r="H111" s="25" t="e">
        <v>#N/A</v>
      </c>
      <c r="I111" s="25" t="s">
        <v>32</v>
      </c>
      <c r="J111" s="25"/>
      <c r="K111" s="25"/>
      <c r="L111" s="25"/>
      <c r="M111" s="25"/>
      <c r="N111" s="25"/>
      <c r="O111" s="25"/>
      <c r="P111" s="25"/>
      <c r="Q111" s="5">
        <v>40</v>
      </c>
      <c r="R111" s="5">
        <f t="shared" ref="R111:R116" si="68">ROUND(Q111,0)</f>
        <v>40</v>
      </c>
      <c r="S111" s="25">
        <v>50</v>
      </c>
      <c r="T111" s="25"/>
      <c r="U111" s="1"/>
      <c r="V111" s="1"/>
      <c r="W111" s="1"/>
      <c r="X111" s="1"/>
      <c r="Y111" s="1"/>
      <c r="Z111" s="1"/>
      <c r="AA111" s="1"/>
      <c r="AB111" s="1"/>
      <c r="AC111" s="1">
        <f t="shared" ref="AC111:AC115" si="69">R111*G111</f>
        <v>16.399999999999999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25" t="s">
        <v>173</v>
      </c>
      <c r="B112" s="25" t="s">
        <v>31</v>
      </c>
      <c r="C112" s="25"/>
      <c r="D112" s="25"/>
      <c r="E112" s="25"/>
      <c r="F112" s="25"/>
      <c r="G112" s="26">
        <v>0.41</v>
      </c>
      <c r="H112" s="25" t="e">
        <v>#N/A</v>
      </c>
      <c r="I112" s="25" t="s">
        <v>32</v>
      </c>
      <c r="J112" s="25"/>
      <c r="K112" s="25"/>
      <c r="L112" s="25"/>
      <c r="M112" s="25"/>
      <c r="N112" s="25"/>
      <c r="O112" s="25"/>
      <c r="P112" s="25"/>
      <c r="Q112" s="5">
        <v>40</v>
      </c>
      <c r="R112" s="5">
        <f t="shared" si="68"/>
        <v>40</v>
      </c>
      <c r="S112" s="25">
        <v>50</v>
      </c>
      <c r="T112" s="25"/>
      <c r="U112" s="1"/>
      <c r="V112" s="1"/>
      <c r="W112" s="1"/>
      <c r="X112" s="1"/>
      <c r="Y112" s="1"/>
      <c r="Z112" s="1"/>
      <c r="AA112" s="1"/>
      <c r="AB112" s="1"/>
      <c r="AC112" s="1">
        <f t="shared" si="69"/>
        <v>16.399999999999999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25" t="s">
        <v>174</v>
      </c>
      <c r="B113" s="25" t="s">
        <v>31</v>
      </c>
      <c r="C113" s="25"/>
      <c r="D113" s="25"/>
      <c r="E113" s="25"/>
      <c r="F113" s="25"/>
      <c r="G113" s="26">
        <v>0.41</v>
      </c>
      <c r="H113" s="25" t="e">
        <v>#N/A</v>
      </c>
      <c r="I113" s="25" t="s">
        <v>32</v>
      </c>
      <c r="J113" s="25"/>
      <c r="K113" s="25"/>
      <c r="L113" s="25"/>
      <c r="M113" s="25"/>
      <c r="N113" s="25"/>
      <c r="O113" s="25"/>
      <c r="P113" s="25"/>
      <c r="Q113" s="5">
        <v>40</v>
      </c>
      <c r="R113" s="5">
        <f t="shared" si="68"/>
        <v>40</v>
      </c>
      <c r="S113" s="25">
        <v>50</v>
      </c>
      <c r="T113" s="25"/>
      <c r="U113" s="1"/>
      <c r="V113" s="1"/>
      <c r="W113" s="1"/>
      <c r="X113" s="1"/>
      <c r="Y113" s="1"/>
      <c r="Z113" s="1"/>
      <c r="AA113" s="1"/>
      <c r="AB113" s="1"/>
      <c r="AC113" s="1">
        <f t="shared" si="69"/>
        <v>16.399999999999999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25" t="s">
        <v>175</v>
      </c>
      <c r="B114" s="25" t="s">
        <v>31</v>
      </c>
      <c r="C114" s="25"/>
      <c r="D114" s="25"/>
      <c r="E114" s="25"/>
      <c r="F114" s="25"/>
      <c r="G114" s="26">
        <v>0.36</v>
      </c>
      <c r="H114" s="25" t="e">
        <v>#N/A</v>
      </c>
      <c r="I114" s="25" t="s">
        <v>32</v>
      </c>
      <c r="J114" s="25"/>
      <c r="K114" s="25"/>
      <c r="L114" s="25"/>
      <c r="M114" s="25"/>
      <c r="N114" s="25"/>
      <c r="O114" s="25"/>
      <c r="P114" s="25"/>
      <c r="Q114" s="5">
        <v>40</v>
      </c>
      <c r="R114" s="5">
        <f t="shared" si="68"/>
        <v>40</v>
      </c>
      <c r="S114" s="25">
        <v>50</v>
      </c>
      <c r="T114" s="25"/>
      <c r="U114" s="1"/>
      <c r="V114" s="1"/>
      <c r="W114" s="1"/>
      <c r="X114" s="1"/>
      <c r="Y114" s="1"/>
      <c r="Z114" s="1"/>
      <c r="AA114" s="1"/>
      <c r="AB114" s="1"/>
      <c r="AC114" s="1">
        <f t="shared" si="69"/>
        <v>14.399999999999999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25" t="s">
        <v>176</v>
      </c>
      <c r="B115" s="25" t="s">
        <v>31</v>
      </c>
      <c r="C115" s="25"/>
      <c r="D115" s="25"/>
      <c r="E115" s="25"/>
      <c r="F115" s="25"/>
      <c r="G115" s="26">
        <v>0.4</v>
      </c>
      <c r="H115" s="25" t="e">
        <v>#N/A</v>
      </c>
      <c r="I115" s="25" t="s">
        <v>32</v>
      </c>
      <c r="J115" s="25"/>
      <c r="K115" s="25"/>
      <c r="L115" s="25"/>
      <c r="M115" s="25"/>
      <c r="N115" s="25"/>
      <c r="O115" s="25"/>
      <c r="P115" s="25"/>
      <c r="Q115" s="5">
        <v>40</v>
      </c>
      <c r="R115" s="5">
        <f t="shared" si="68"/>
        <v>40</v>
      </c>
      <c r="S115" s="25">
        <v>50</v>
      </c>
      <c r="T115" s="25"/>
      <c r="U115" s="1"/>
      <c r="V115" s="1"/>
      <c r="W115" s="1"/>
      <c r="X115" s="1"/>
      <c r="Y115" s="1"/>
      <c r="Z115" s="1"/>
      <c r="AA115" s="1"/>
      <c r="AB115" s="1"/>
      <c r="AC115" s="1">
        <f t="shared" si="69"/>
        <v>16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27" t="s">
        <v>177</v>
      </c>
      <c r="B116" s="25"/>
      <c r="C116" s="25"/>
      <c r="D116" s="25"/>
      <c r="E116" s="25"/>
      <c r="F116" s="25"/>
      <c r="G116" s="26"/>
      <c r="H116" s="25"/>
      <c r="I116" s="25"/>
      <c r="J116" s="25"/>
      <c r="K116" s="25"/>
      <c r="L116" s="25"/>
      <c r="M116" s="25"/>
      <c r="N116" s="25"/>
      <c r="O116" s="25"/>
      <c r="P116" s="25"/>
      <c r="Q116" s="5">
        <f t="shared" ref="Q116" si="70">P116</f>
        <v>0</v>
      </c>
      <c r="R116" s="5">
        <f t="shared" si="68"/>
        <v>0</v>
      </c>
      <c r="S116" s="25">
        <v>50</v>
      </c>
      <c r="T116" s="25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116" xr:uid="{2A69152A-BBAB-4F76-BB94-49BFF4AF2E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2024-06-25T13:21:52Z</dcterms:created>
  <dcterms:modified xsi:type="dcterms:W3CDTF">2024-06-26T09:54:50Z</dcterms:modified>
</cp:coreProperties>
</file>