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A82F3043-F0A1-4360-A185-D43733F1D5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Q5" i="1"/>
  <c r="O41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6" i="1"/>
  <c r="Q11" i="1" l="1"/>
  <c r="Q12" i="1"/>
  <c r="Q13" i="1"/>
  <c r="Q21" i="1"/>
  <c r="Q23" i="1"/>
  <c r="Q24" i="1"/>
  <c r="Q25" i="1"/>
  <c r="Q26" i="1"/>
  <c r="Q27" i="1"/>
  <c r="Q28" i="1"/>
  <c r="Q37" i="1"/>
  <c r="O43" i="1" l="1"/>
  <c r="U43" i="1" s="1"/>
  <c r="O42" i="1"/>
  <c r="U41" i="1"/>
  <c r="O7" i="1"/>
  <c r="U7" i="1" s="1"/>
  <c r="O8" i="1"/>
  <c r="U8" i="1" s="1"/>
  <c r="O9" i="1"/>
  <c r="U9" i="1" s="1"/>
  <c r="O10" i="1"/>
  <c r="U10" i="1" s="1"/>
  <c r="O25" i="1"/>
  <c r="U25" i="1" s="1"/>
  <c r="O13" i="1"/>
  <c r="U13" i="1" s="1"/>
  <c r="O11" i="1"/>
  <c r="U11" i="1" s="1"/>
  <c r="O12" i="1"/>
  <c r="U12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4" i="1"/>
  <c r="U24" i="1" s="1"/>
  <c r="O27" i="1"/>
  <c r="U27" i="1" s="1"/>
  <c r="O29" i="1"/>
  <c r="U29" i="1" s="1"/>
  <c r="O30" i="1"/>
  <c r="U30" i="1" s="1"/>
  <c r="O31" i="1"/>
  <c r="U31" i="1" s="1"/>
  <c r="O32" i="1"/>
  <c r="U32" i="1" s="1"/>
  <c r="O23" i="1"/>
  <c r="U23" i="1" s="1"/>
  <c r="O26" i="1"/>
  <c r="U26" i="1" s="1"/>
  <c r="O33" i="1"/>
  <c r="U33" i="1" s="1"/>
  <c r="O28" i="1"/>
  <c r="U28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6" i="1"/>
  <c r="P6" i="1" s="1"/>
  <c r="Q6" i="1" s="1"/>
  <c r="P30" i="1" l="1"/>
  <c r="P8" i="1"/>
  <c r="Q8" i="1" s="1"/>
  <c r="P17" i="1"/>
  <c r="P33" i="1"/>
  <c r="P7" i="1"/>
  <c r="Q7" i="1" s="1"/>
  <c r="P10" i="1"/>
  <c r="Q10" i="1" s="1"/>
  <c r="P20" i="1"/>
  <c r="P31" i="1"/>
  <c r="Q31" i="1" s="1"/>
  <c r="P9" i="1"/>
  <c r="Q9" i="1" s="1"/>
  <c r="P36" i="1"/>
  <c r="P38" i="1"/>
  <c r="P15" i="1"/>
  <c r="P39" i="1"/>
  <c r="P22" i="1"/>
  <c r="P16" i="1"/>
  <c r="P14" i="1"/>
  <c r="P29" i="1"/>
  <c r="P32" i="1"/>
  <c r="P18" i="1"/>
  <c r="P19" i="1"/>
  <c r="P34" i="1"/>
  <c r="P35" i="1"/>
  <c r="U6" i="1"/>
  <c r="U42" i="1"/>
  <c r="K39" i="1"/>
  <c r="K38" i="1"/>
  <c r="K37" i="1"/>
  <c r="K36" i="1"/>
  <c r="K35" i="1"/>
  <c r="K34" i="1"/>
  <c r="K28" i="1"/>
  <c r="K33" i="1"/>
  <c r="K26" i="1"/>
  <c r="K23" i="1"/>
  <c r="K32" i="1"/>
  <c r="K31" i="1"/>
  <c r="K30" i="1"/>
  <c r="K29" i="1"/>
  <c r="K27" i="1"/>
  <c r="K24" i="1"/>
  <c r="K22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3" i="1"/>
  <c r="K41" i="1"/>
  <c r="K8" i="1"/>
  <c r="K7" i="1"/>
  <c r="K6" i="1"/>
  <c r="K42" i="1"/>
  <c r="AF5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H5" i="1" l="1"/>
  <c r="Q22" i="1"/>
  <c r="P5" i="1"/>
  <c r="K5" i="1"/>
</calcChain>
</file>

<file path=xl/sharedStrings.xml><?xml version="1.0" encoding="utf-8"?>
<sst xmlns="http://schemas.openxmlformats.org/spreadsheetml/2006/main" count="146" uniqueCount="88">
  <si>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</si>
  <si>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</si>
  <si>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</si>
  <si>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</si>
  <si>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</si>
  <si>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</si>
  <si>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</si>
  <si>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</si>
  <si>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</si>
  <si>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</si>
  <si>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</si>
  <si>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</si>
  <si>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</si>
  <si>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</si>
  <si>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</si>
  <si>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</si>
  <si>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</si>
  <si>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</si>
  <si>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</si>
  <si>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</si>
  <si>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</si>
  <si>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</si>
  <si>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</si>
  <si>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</si>
  <si>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14,04,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</si>
  <si>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</si>
  <si>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</si>
  <si>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</si>
  <si>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</si>
  <si>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</si>
  <si>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</si>
  <si>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</si>
  <si>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</si>
  <si>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</si>
  <si>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</si>
  <si>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</si>
  <si>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</si>
  <si>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</si>
  <si>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</si>
  <si>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</si>
  <si>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</si>
  <si>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</si>
  <si>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</si>
  <si>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</si>
  <si>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</si>
  <si>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</si>
  <si>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/ 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</si>
  <si>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</si>
  <si>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</si>
  <si>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</si>
  <si>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</si>
  <si>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</si>
  <si>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13,01,25 завод не отгрузил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</si>
  <si>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</si>
  <si>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</si>
  <si>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</si>
  <si>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</si>
  <si>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</si>
  <si>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</si>
  <si>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</si>
  <si>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</si>
  <si>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</si>
  <si>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</si>
  <si>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/ 13,01,25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</si>
  <si>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</si>
  <si>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</si>
  <si>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</si>
  <si>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</si>
  <si>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</si>
  <si>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</si>
  <si>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</si>
  <si>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</si>
  <si>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</si>
  <si>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</si>
  <si>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</si>
  <si>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</si>
  <si>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</si>
  <si>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</si>
  <si>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</si>
  <si>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</si>
  <si>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</si>
  <si>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</si>
  <si>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</si>
  <si>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отгрузил / 17,02,25 завод не отгрузил</t>
  </si>
  <si>
    <t>07,04,25 завод не отгрузил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</si>
  <si>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</si>
  <si>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t>заказ</t>
  </si>
  <si>
    <t>21,04,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</si>
</sst>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2" width="6" customWidth="1"/>
    <col min="33" max="33" width="38.57031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87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8964.2360000000008</v>
      </c>
      <c r="F5" s="4">
        <f>SUM(F6:F497)</f>
        <v>15827.844000000001</v>
      </c>
      <c r="G5" s="7"/>
      <c r="H5" s="1"/>
      <c r="I5" s="1"/>
      <c r="J5" s="4">
        <f t="shared" ref="J5:R5" si="0">SUM(J6:J497)</f>
        <v>9188</v>
      </c>
      <c r="K5" s="4">
        <f t="shared" si="0"/>
        <v>-223.76399999999998</v>
      </c>
      <c r="L5" s="4">
        <f t="shared" si="0"/>
        <v>0</v>
      </c>
      <c r="M5" s="4">
        <f t="shared" si="0"/>
        <v>0</v>
      </c>
      <c r="N5" s="4">
        <f t="shared" si="0"/>
        <v>7892.0855999999985</v>
      </c>
      <c r="O5" s="4">
        <f t="shared" si="0"/>
        <v>1998.6471999999999</v>
      </c>
      <c r="P5" s="4">
        <f t="shared" si="0"/>
        <v>10993.320400000001</v>
      </c>
      <c r="Q5" s="4">
        <f>SUM(Q6:Q39)</f>
        <v>7423</v>
      </c>
      <c r="R5" s="4">
        <f t="shared" si="0"/>
        <v>6150</v>
      </c>
      <c r="S5" s="1"/>
      <c r="T5" s="1"/>
      <c r="U5" s="1"/>
      <c r="V5" s="4">
        <f t="shared" ref="V5:AF5" si="1">SUM(V6:V497)</f>
        <v>1400.508</v>
      </c>
      <c r="W5" s="4">
        <f t="shared" si="1"/>
        <v>1424.5581999999999</v>
      </c>
      <c r="X5" s="4">
        <f t="shared" si="1"/>
        <v>1481.0039999999999</v>
      </c>
      <c r="Y5" s="4">
        <f t="shared" si="1"/>
        <v>1251.7156</v>
      </c>
      <c r="Z5" s="4">
        <f t="shared" si="1"/>
        <v>1522.732</v>
      </c>
      <c r="AA5" s="4">
        <f t="shared" si="1"/>
        <v>1505.7162000000001</v>
      </c>
      <c r="AB5" s="4">
        <f t="shared" si="1"/>
        <v>1805.3904</v>
      </c>
      <c r="AC5" s="4">
        <f t="shared" si="1"/>
        <v>1917.7432000000001</v>
      </c>
      <c r="AD5" s="4">
        <f t="shared" si="1"/>
        <v>1509.2801999999997</v>
      </c>
      <c r="AE5" s="4">
        <f t="shared" si="1"/>
        <v>1523.6088</v>
      </c>
      <c r="AF5" s="4">
        <f t="shared" si="1"/>
        <v>1753.4</v>
      </c>
      <c r="AG5" s="1"/>
      <c r="AH5" s="4">
        <f>SUM(AH6:AH497)</f>
        <v>2411.16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36</v>
      </c>
      <c r="C6" s="1">
        <v>107</v>
      </c>
      <c r="D6" s="1">
        <v>48</v>
      </c>
      <c r="E6" s="1">
        <v>49</v>
      </c>
      <c r="F6" s="1">
        <v>105</v>
      </c>
      <c r="G6" s="7">
        <v>0.14000000000000001</v>
      </c>
      <c r="H6" s="1">
        <v>180</v>
      </c>
      <c r="I6" s="1">
        <v>9988421</v>
      </c>
      <c r="J6" s="1">
        <v>55</v>
      </c>
      <c r="K6" s="1">
        <f t="shared" ref="K6:K39" si="2">E6-J6</f>
        <v>-6</v>
      </c>
      <c r="L6" s="1"/>
      <c r="M6" s="1"/>
      <c r="N6" s="1"/>
      <c r="O6" s="1">
        <f>E6/5</f>
        <v>9.8000000000000007</v>
      </c>
      <c r="P6" s="5">
        <f>22*O6-N6-F6</f>
        <v>110.60000000000002</v>
      </c>
      <c r="Q6" s="5">
        <f>ROUND(P6,0)</f>
        <v>111</v>
      </c>
      <c r="R6" s="5"/>
      <c r="S6" s="1"/>
      <c r="T6" s="1">
        <f>(F6+N6+Q6)/O6</f>
        <v>22.04081632653061</v>
      </c>
      <c r="U6" s="1">
        <f>(F6+N6)/O6</f>
        <v>10.714285714285714</v>
      </c>
      <c r="V6" s="1">
        <v>2.4</v>
      </c>
      <c r="W6" s="1">
        <v>6</v>
      </c>
      <c r="X6" s="1">
        <v>8.4</v>
      </c>
      <c r="Y6" s="1">
        <v>8.6</v>
      </c>
      <c r="Z6" s="1">
        <v>10</v>
      </c>
      <c r="AA6" s="1">
        <v>5.6</v>
      </c>
      <c r="AB6" s="1">
        <v>14.8</v>
      </c>
      <c r="AC6" s="1">
        <v>10</v>
      </c>
      <c r="AD6" s="1">
        <v>4.8</v>
      </c>
      <c r="AE6" s="1">
        <v>12.2</v>
      </c>
      <c r="AF6" s="1">
        <v>0</v>
      </c>
      <c r="AG6" s="29" t="s">
        <v>52</v>
      </c>
      <c r="AH6" s="1">
        <f>G6*Q6</f>
        <v>15.540000000000001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197</v>
      </c>
      <c r="D7" s="1">
        <v>192</v>
      </c>
      <c r="E7" s="1">
        <v>142</v>
      </c>
      <c r="F7" s="1">
        <v>247</v>
      </c>
      <c r="G7" s="7">
        <v>0.18</v>
      </c>
      <c r="H7" s="1">
        <v>270</v>
      </c>
      <c r="I7" s="1">
        <v>9988438</v>
      </c>
      <c r="J7" s="1">
        <v>145</v>
      </c>
      <c r="K7" s="1">
        <f t="shared" si="2"/>
        <v>-3</v>
      </c>
      <c r="L7" s="1"/>
      <c r="M7" s="1"/>
      <c r="N7" s="1"/>
      <c r="O7" s="1">
        <f t="shared" ref="O7:O39" si="3">E7/5</f>
        <v>28.4</v>
      </c>
      <c r="P7" s="5">
        <f t="shared" ref="P7:P10" si="4">22*O7-N7-F7</f>
        <v>377.79999999999995</v>
      </c>
      <c r="Q7" s="5">
        <f t="shared" ref="Q7:Q37" si="5">ROUND(P7,0)</f>
        <v>378</v>
      </c>
      <c r="R7" s="5"/>
      <c r="S7" s="1"/>
      <c r="T7" s="1">
        <f t="shared" ref="T7:T43" si="6">(F7+N7+Q7)/O7</f>
        <v>22.007042253521128</v>
      </c>
      <c r="U7" s="1">
        <f t="shared" ref="U7:U39" si="7">(F7+N7)/O7</f>
        <v>8.6971830985915499</v>
      </c>
      <c r="V7" s="1">
        <v>11.2</v>
      </c>
      <c r="W7" s="1">
        <v>17</v>
      </c>
      <c r="X7" s="1">
        <v>23.8</v>
      </c>
      <c r="Y7" s="1">
        <v>19.8</v>
      </c>
      <c r="Z7" s="1">
        <v>25</v>
      </c>
      <c r="AA7" s="1">
        <v>19.8</v>
      </c>
      <c r="AB7" s="1">
        <v>29.4</v>
      </c>
      <c r="AC7" s="1">
        <v>26.4</v>
      </c>
      <c r="AD7" s="1">
        <v>18.8</v>
      </c>
      <c r="AE7" s="1">
        <v>31.4</v>
      </c>
      <c r="AF7" s="1">
        <v>28.6</v>
      </c>
      <c r="AG7" s="1"/>
      <c r="AH7" s="1">
        <f t="shared" ref="AH7:AH39" si="8">G7*Q7</f>
        <v>68.039999999999992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36</v>
      </c>
      <c r="C8" s="1">
        <v>260</v>
      </c>
      <c r="D8" s="1">
        <v>144</v>
      </c>
      <c r="E8" s="1">
        <v>141</v>
      </c>
      <c r="F8" s="1">
        <v>263</v>
      </c>
      <c r="G8" s="7">
        <v>0.18</v>
      </c>
      <c r="H8" s="1">
        <v>270</v>
      </c>
      <c r="I8" s="1">
        <v>9988445</v>
      </c>
      <c r="J8" s="1">
        <v>146</v>
      </c>
      <c r="K8" s="1">
        <f t="shared" si="2"/>
        <v>-5</v>
      </c>
      <c r="L8" s="1"/>
      <c r="M8" s="1"/>
      <c r="N8" s="1"/>
      <c r="O8" s="1">
        <f t="shared" si="3"/>
        <v>28.2</v>
      </c>
      <c r="P8" s="5">
        <f t="shared" si="4"/>
        <v>357.4</v>
      </c>
      <c r="Q8" s="5">
        <f t="shared" si="5"/>
        <v>357</v>
      </c>
      <c r="R8" s="5"/>
      <c r="S8" s="1"/>
      <c r="T8" s="1">
        <f t="shared" si="6"/>
        <v>21.98581560283688</v>
      </c>
      <c r="U8" s="1">
        <f t="shared" si="7"/>
        <v>9.3262411347517737</v>
      </c>
      <c r="V8" s="1">
        <v>10.8</v>
      </c>
      <c r="W8" s="1">
        <v>14.4</v>
      </c>
      <c r="X8" s="1">
        <v>23.6</v>
      </c>
      <c r="Y8" s="1">
        <v>22.8</v>
      </c>
      <c r="Z8" s="1">
        <v>20.399999999999999</v>
      </c>
      <c r="AA8" s="1">
        <v>19.2</v>
      </c>
      <c r="AB8" s="1">
        <v>26</v>
      </c>
      <c r="AC8" s="1">
        <v>28</v>
      </c>
      <c r="AD8" s="1">
        <v>20.2</v>
      </c>
      <c r="AE8" s="1">
        <v>28.4</v>
      </c>
      <c r="AF8" s="1">
        <v>29.8</v>
      </c>
      <c r="AG8" s="1"/>
      <c r="AH8" s="1">
        <f t="shared" si="8"/>
        <v>64.259999999999991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36</v>
      </c>
      <c r="C9" s="1">
        <v>191</v>
      </c>
      <c r="D9" s="1"/>
      <c r="E9" s="1">
        <v>42</v>
      </c>
      <c r="F9" s="1">
        <v>149</v>
      </c>
      <c r="G9" s="7">
        <v>0.4</v>
      </c>
      <c r="H9" s="1">
        <v>270</v>
      </c>
      <c r="I9" s="1">
        <v>9988452</v>
      </c>
      <c r="J9" s="1">
        <v>42</v>
      </c>
      <c r="K9" s="1">
        <f t="shared" si="2"/>
        <v>0</v>
      </c>
      <c r="L9" s="1"/>
      <c r="M9" s="1"/>
      <c r="N9" s="1"/>
      <c r="O9" s="1">
        <f t="shared" si="3"/>
        <v>8.4</v>
      </c>
      <c r="P9" s="5">
        <f t="shared" si="4"/>
        <v>35.800000000000011</v>
      </c>
      <c r="Q9" s="5">
        <f t="shared" si="5"/>
        <v>36</v>
      </c>
      <c r="R9" s="5"/>
      <c r="S9" s="1"/>
      <c r="T9" s="1">
        <f t="shared" si="6"/>
        <v>22.023809523809522</v>
      </c>
      <c r="U9" s="1">
        <f t="shared" si="7"/>
        <v>17.738095238095237</v>
      </c>
      <c r="V9" s="1">
        <v>2.8</v>
      </c>
      <c r="W9" s="1">
        <v>8.1999999999999993</v>
      </c>
      <c r="X9" s="1">
        <v>10.199999999999999</v>
      </c>
      <c r="Y9" s="1">
        <v>13.8</v>
      </c>
      <c r="Z9" s="1">
        <v>10.8</v>
      </c>
      <c r="AA9" s="1">
        <v>2</v>
      </c>
      <c r="AB9" s="1">
        <v>8.4</v>
      </c>
      <c r="AC9" s="1">
        <v>6</v>
      </c>
      <c r="AD9" s="1">
        <v>3.6</v>
      </c>
      <c r="AE9" s="1">
        <v>8</v>
      </c>
      <c r="AF9" s="1">
        <v>16.600000000000001</v>
      </c>
      <c r="AG9" s="30" t="s">
        <v>54</v>
      </c>
      <c r="AH9" s="1">
        <f t="shared" si="8"/>
        <v>14.4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36</v>
      </c>
      <c r="C10" s="1">
        <v>85</v>
      </c>
      <c r="D10" s="1">
        <v>28</v>
      </c>
      <c r="E10" s="1">
        <v>30</v>
      </c>
      <c r="F10" s="1">
        <v>83</v>
      </c>
      <c r="G10" s="7">
        <v>0.4</v>
      </c>
      <c r="H10" s="1">
        <v>270</v>
      </c>
      <c r="I10" s="1">
        <v>9988476</v>
      </c>
      <c r="J10" s="1">
        <v>32</v>
      </c>
      <c r="K10" s="1">
        <f t="shared" si="2"/>
        <v>-2</v>
      </c>
      <c r="L10" s="1"/>
      <c r="M10" s="1"/>
      <c r="N10" s="1"/>
      <c r="O10" s="1">
        <f t="shared" si="3"/>
        <v>6</v>
      </c>
      <c r="P10" s="5">
        <f t="shared" si="4"/>
        <v>49</v>
      </c>
      <c r="Q10" s="5">
        <f t="shared" si="5"/>
        <v>49</v>
      </c>
      <c r="R10" s="5"/>
      <c r="S10" s="1"/>
      <c r="T10" s="1">
        <f t="shared" si="6"/>
        <v>22</v>
      </c>
      <c r="U10" s="1">
        <f t="shared" si="7"/>
        <v>13.833333333333334</v>
      </c>
      <c r="V10" s="1">
        <v>2.6</v>
      </c>
      <c r="W10" s="1">
        <v>2.8</v>
      </c>
      <c r="X10" s="1">
        <v>0</v>
      </c>
      <c r="Y10" s="1">
        <v>0</v>
      </c>
      <c r="Z10" s="1">
        <v>3.6</v>
      </c>
      <c r="AA10" s="1">
        <v>2.8</v>
      </c>
      <c r="AB10" s="1">
        <v>9.4</v>
      </c>
      <c r="AC10" s="1">
        <v>3.2</v>
      </c>
      <c r="AD10" s="1">
        <v>3.4</v>
      </c>
      <c r="AE10" s="1">
        <v>6.2</v>
      </c>
      <c r="AF10" s="1">
        <v>6</v>
      </c>
      <c r="AG10" s="1" t="s">
        <v>46</v>
      </c>
      <c r="AH10" s="1">
        <f t="shared" si="8"/>
        <v>19.600000000000001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" t="s">
        <v>50</v>
      </c>
      <c r="B11" s="1" t="s">
        <v>36</v>
      </c>
      <c r="C11" s="1">
        <v>66</v>
      </c>
      <c r="D11" s="1">
        <v>1</v>
      </c>
      <c r="E11" s="1">
        <v>59</v>
      </c>
      <c r="F11" s="1"/>
      <c r="G11" s="7">
        <v>0.18</v>
      </c>
      <c r="H11" s="1">
        <v>150</v>
      </c>
      <c r="I11" s="1">
        <v>5034819</v>
      </c>
      <c r="J11" s="1">
        <v>122</v>
      </c>
      <c r="K11" s="1">
        <f t="shared" si="2"/>
        <v>-63</v>
      </c>
      <c r="L11" s="1"/>
      <c r="M11" s="1"/>
      <c r="N11" s="1">
        <v>470.8</v>
      </c>
      <c r="O11" s="1">
        <f t="shared" si="3"/>
        <v>11.8</v>
      </c>
      <c r="P11" s="5">
        <v>100</v>
      </c>
      <c r="Q11" s="5">
        <f t="shared" si="5"/>
        <v>100</v>
      </c>
      <c r="R11" s="5">
        <v>100</v>
      </c>
      <c r="S11" s="1"/>
      <c r="T11" s="1">
        <f t="shared" si="6"/>
        <v>48.372881355932194</v>
      </c>
      <c r="U11" s="1">
        <f t="shared" si="7"/>
        <v>39.898305084745765</v>
      </c>
      <c r="V11" s="1">
        <v>24.4</v>
      </c>
      <c r="W11" s="1">
        <v>40.200000000000003</v>
      </c>
      <c r="X11" s="1">
        <v>40.799999999999997</v>
      </c>
      <c r="Y11" s="1">
        <v>31.4</v>
      </c>
      <c r="Z11" s="1">
        <v>35.4</v>
      </c>
      <c r="AA11" s="1">
        <v>36.6</v>
      </c>
      <c r="AB11" s="1">
        <v>33</v>
      </c>
      <c r="AC11" s="1">
        <v>78.599999999999994</v>
      </c>
      <c r="AD11" s="1">
        <v>42.4</v>
      </c>
      <c r="AE11" s="1">
        <v>11.2</v>
      </c>
      <c r="AF11" s="1">
        <v>51.6</v>
      </c>
      <c r="AG11" s="29" t="s">
        <v>84</v>
      </c>
      <c r="AH11" s="1">
        <f t="shared" si="8"/>
        <v>18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0" t="s">
        <v>51</v>
      </c>
      <c r="B12" s="18" t="s">
        <v>48</v>
      </c>
      <c r="C12" s="18"/>
      <c r="D12" s="18"/>
      <c r="E12" s="18"/>
      <c r="F12" s="1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5"/>
        <v>0</v>
      </c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52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21" t="s">
        <v>49</v>
      </c>
      <c r="B13" s="22" t="s">
        <v>48</v>
      </c>
      <c r="C13" s="22">
        <v>132</v>
      </c>
      <c r="D13" s="22"/>
      <c r="E13" s="22">
        <v>11.87</v>
      </c>
      <c r="F13" s="23">
        <v>120.13</v>
      </c>
      <c r="G13" s="24">
        <v>0</v>
      </c>
      <c r="H13" s="25" t="e">
        <v>#N/A</v>
      </c>
      <c r="I13" s="25" t="s">
        <v>37</v>
      </c>
      <c r="J13" s="25">
        <v>14.5</v>
      </c>
      <c r="K13" s="25">
        <f>E13-J13</f>
        <v>-2.6300000000000008</v>
      </c>
      <c r="L13" s="25"/>
      <c r="M13" s="25"/>
      <c r="N13" s="25"/>
      <c r="O13" s="25">
        <f>E13/5</f>
        <v>2.3739999999999997</v>
      </c>
      <c r="P13" s="26"/>
      <c r="Q13" s="5">
        <f t="shared" si="5"/>
        <v>0</v>
      </c>
      <c r="R13" s="26"/>
      <c r="S13" s="25"/>
      <c r="T13" s="1">
        <f t="shared" si="6"/>
        <v>50.602358887952825</v>
      </c>
      <c r="U13" s="25">
        <f>(F13+N13)/O13</f>
        <v>50.602358887952825</v>
      </c>
      <c r="V13" s="25">
        <v>0.51680000000000004</v>
      </c>
      <c r="W13" s="25">
        <v>0.90879999999999994</v>
      </c>
      <c r="X13" s="25">
        <v>1.9148000000000001</v>
      </c>
      <c r="Y13" s="25">
        <v>3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32" t="s">
        <v>40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36</v>
      </c>
      <c r="C14" s="1">
        <v>71</v>
      </c>
      <c r="D14" s="1">
        <v>112</v>
      </c>
      <c r="E14" s="1">
        <v>85</v>
      </c>
      <c r="F14" s="1">
        <v>97</v>
      </c>
      <c r="G14" s="7">
        <v>0.1</v>
      </c>
      <c r="H14" s="1">
        <v>90</v>
      </c>
      <c r="I14" s="1">
        <v>8444163</v>
      </c>
      <c r="J14" s="1">
        <v>76</v>
      </c>
      <c r="K14" s="1">
        <f t="shared" si="2"/>
        <v>9</v>
      </c>
      <c r="L14" s="1"/>
      <c r="M14" s="1"/>
      <c r="N14" s="1"/>
      <c r="O14" s="1">
        <f t="shared" si="3"/>
        <v>17</v>
      </c>
      <c r="P14" s="5">
        <f>20*O14-N14-F14</f>
        <v>243</v>
      </c>
      <c r="Q14" s="5">
        <v>150</v>
      </c>
      <c r="R14" s="5">
        <v>150</v>
      </c>
      <c r="S14" s="1"/>
      <c r="T14" s="1">
        <f t="shared" si="6"/>
        <v>14.529411764705882</v>
      </c>
      <c r="U14" s="1">
        <f t="shared" si="7"/>
        <v>5.7058823529411766</v>
      </c>
      <c r="V14" s="1">
        <v>7.2</v>
      </c>
      <c r="W14" s="1">
        <v>10.4</v>
      </c>
      <c r="X14" s="1">
        <v>10.4</v>
      </c>
      <c r="Y14" s="1">
        <v>7.2</v>
      </c>
      <c r="Z14" s="1">
        <v>11.4</v>
      </c>
      <c r="AA14" s="1">
        <v>14.6</v>
      </c>
      <c r="AB14" s="1">
        <v>19.8</v>
      </c>
      <c r="AC14" s="1">
        <v>11.4</v>
      </c>
      <c r="AD14" s="1">
        <v>7.8</v>
      </c>
      <c r="AE14" s="1">
        <v>21</v>
      </c>
      <c r="AF14" s="1">
        <v>10.4</v>
      </c>
      <c r="AG14" s="1"/>
      <c r="AH14" s="1">
        <f t="shared" si="8"/>
        <v>15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36</v>
      </c>
      <c r="C15" s="1">
        <v>448</v>
      </c>
      <c r="D15" s="1">
        <v>900</v>
      </c>
      <c r="E15" s="1">
        <v>429</v>
      </c>
      <c r="F15" s="1">
        <v>915</v>
      </c>
      <c r="G15" s="7">
        <v>0.18</v>
      </c>
      <c r="H15" s="1">
        <v>150</v>
      </c>
      <c r="I15" s="1">
        <v>5038411</v>
      </c>
      <c r="J15" s="1">
        <v>435</v>
      </c>
      <c r="K15" s="1">
        <f t="shared" si="2"/>
        <v>-6</v>
      </c>
      <c r="L15" s="1"/>
      <c r="M15" s="1"/>
      <c r="N15" s="1">
        <v>74.399999999999636</v>
      </c>
      <c r="O15" s="1">
        <f t="shared" si="3"/>
        <v>85.8</v>
      </c>
      <c r="P15" s="5">
        <f t="shared" ref="P15:P20" si="9">22*O15-N15-F15</f>
        <v>898.20000000000027</v>
      </c>
      <c r="Q15" s="5">
        <v>400</v>
      </c>
      <c r="R15" s="5">
        <v>400</v>
      </c>
      <c r="S15" s="1"/>
      <c r="T15" s="1">
        <f t="shared" si="6"/>
        <v>16.193473193473189</v>
      </c>
      <c r="U15" s="1">
        <f t="shared" si="7"/>
        <v>11.531468531468528</v>
      </c>
      <c r="V15" s="1">
        <v>64.599999999999994</v>
      </c>
      <c r="W15" s="1">
        <v>76.400000000000006</v>
      </c>
      <c r="X15" s="1">
        <v>72.599999999999994</v>
      </c>
      <c r="Y15" s="1">
        <v>67.2</v>
      </c>
      <c r="Z15" s="1">
        <v>79.400000000000006</v>
      </c>
      <c r="AA15" s="1">
        <v>91.4</v>
      </c>
      <c r="AB15" s="1">
        <v>83.2</v>
      </c>
      <c r="AC15" s="1">
        <v>96.6</v>
      </c>
      <c r="AD15" s="1">
        <v>61.2</v>
      </c>
      <c r="AE15" s="1">
        <v>59.2</v>
      </c>
      <c r="AF15" s="1">
        <v>107.8</v>
      </c>
      <c r="AG15" s="1"/>
      <c r="AH15" s="1">
        <f t="shared" si="8"/>
        <v>72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36</v>
      </c>
      <c r="C16" s="1">
        <v>1011</v>
      </c>
      <c r="D16" s="1">
        <v>280</v>
      </c>
      <c r="E16" s="1">
        <v>550</v>
      </c>
      <c r="F16" s="1">
        <v>740</v>
      </c>
      <c r="G16" s="7">
        <v>0.18</v>
      </c>
      <c r="H16" s="1">
        <v>150</v>
      </c>
      <c r="I16" s="1">
        <v>5038459</v>
      </c>
      <c r="J16" s="1">
        <v>564</v>
      </c>
      <c r="K16" s="1">
        <f t="shared" si="2"/>
        <v>-14</v>
      </c>
      <c r="L16" s="1"/>
      <c r="M16" s="1"/>
      <c r="N16" s="1">
        <v>381</v>
      </c>
      <c r="O16" s="1">
        <f t="shared" si="3"/>
        <v>110</v>
      </c>
      <c r="P16" s="5">
        <f t="shared" si="9"/>
        <v>1299</v>
      </c>
      <c r="Q16" s="5">
        <v>600</v>
      </c>
      <c r="R16" s="5">
        <v>600</v>
      </c>
      <c r="S16" s="1"/>
      <c r="T16" s="1">
        <f t="shared" si="6"/>
        <v>15.645454545454545</v>
      </c>
      <c r="U16" s="1">
        <f t="shared" si="7"/>
        <v>10.190909090909091</v>
      </c>
      <c r="V16" s="1">
        <v>76</v>
      </c>
      <c r="W16" s="1">
        <v>68.8</v>
      </c>
      <c r="X16" s="1">
        <v>92.2</v>
      </c>
      <c r="Y16" s="1">
        <v>1.8</v>
      </c>
      <c r="Z16" s="1">
        <v>28.2</v>
      </c>
      <c r="AA16" s="1">
        <v>103.2</v>
      </c>
      <c r="AB16" s="1">
        <v>97</v>
      </c>
      <c r="AC16" s="1">
        <v>114.6</v>
      </c>
      <c r="AD16" s="1">
        <v>76.599999999999994</v>
      </c>
      <c r="AE16" s="1">
        <v>56.8</v>
      </c>
      <c r="AF16" s="1">
        <v>121.4</v>
      </c>
      <c r="AG16" s="1" t="s">
        <v>57</v>
      </c>
      <c r="AH16" s="1">
        <f t="shared" si="8"/>
        <v>108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36</v>
      </c>
      <c r="C17" s="1">
        <v>647</v>
      </c>
      <c r="D17" s="1">
        <v>210</v>
      </c>
      <c r="E17" s="1">
        <v>373</v>
      </c>
      <c r="F17" s="1">
        <v>483</v>
      </c>
      <c r="G17" s="7">
        <v>0.18</v>
      </c>
      <c r="H17" s="1">
        <v>150</v>
      </c>
      <c r="I17" s="1">
        <v>5038831</v>
      </c>
      <c r="J17" s="1">
        <v>409</v>
      </c>
      <c r="K17" s="1">
        <f t="shared" si="2"/>
        <v>-36</v>
      </c>
      <c r="L17" s="1"/>
      <c r="M17" s="1"/>
      <c r="N17" s="1">
        <v>168.8</v>
      </c>
      <c r="O17" s="1">
        <f t="shared" si="3"/>
        <v>74.599999999999994</v>
      </c>
      <c r="P17" s="5">
        <f t="shared" si="9"/>
        <v>989.39999999999986</v>
      </c>
      <c r="Q17" s="5">
        <v>600</v>
      </c>
      <c r="R17" s="5">
        <v>600</v>
      </c>
      <c r="S17" s="1"/>
      <c r="T17" s="1">
        <f t="shared" si="6"/>
        <v>16.780160857908847</v>
      </c>
      <c r="U17" s="1">
        <f t="shared" si="7"/>
        <v>8.7372654155495972</v>
      </c>
      <c r="V17" s="1">
        <v>46.4</v>
      </c>
      <c r="W17" s="1">
        <v>50</v>
      </c>
      <c r="X17" s="1">
        <v>44.8</v>
      </c>
      <c r="Y17" s="1">
        <v>49.8</v>
      </c>
      <c r="Z17" s="1">
        <v>39.799999999999997</v>
      </c>
      <c r="AA17" s="1">
        <v>72.8</v>
      </c>
      <c r="AB17" s="1">
        <v>50.4</v>
      </c>
      <c r="AC17" s="1">
        <v>76</v>
      </c>
      <c r="AD17" s="1">
        <v>32.799999999999997</v>
      </c>
      <c r="AE17" s="1">
        <v>23.6</v>
      </c>
      <c r="AF17" s="1">
        <v>65.8</v>
      </c>
      <c r="AG17" s="1" t="s">
        <v>54</v>
      </c>
      <c r="AH17" s="1">
        <f t="shared" si="8"/>
        <v>108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36</v>
      </c>
      <c r="C18" s="1">
        <v>776</v>
      </c>
      <c r="D18" s="1"/>
      <c r="E18" s="1">
        <v>335</v>
      </c>
      <c r="F18" s="1">
        <v>435</v>
      </c>
      <c r="G18" s="7">
        <v>0.18</v>
      </c>
      <c r="H18" s="1">
        <v>120</v>
      </c>
      <c r="I18" s="1">
        <v>5038855</v>
      </c>
      <c r="J18" s="1">
        <v>373</v>
      </c>
      <c r="K18" s="1">
        <f t="shared" si="2"/>
        <v>-38</v>
      </c>
      <c r="L18" s="1"/>
      <c r="M18" s="1"/>
      <c r="N18" s="1">
        <v>134.80000000000001</v>
      </c>
      <c r="O18" s="1">
        <f t="shared" si="3"/>
        <v>67</v>
      </c>
      <c r="P18" s="5">
        <f t="shared" si="9"/>
        <v>904.2</v>
      </c>
      <c r="Q18" s="5">
        <v>500</v>
      </c>
      <c r="R18" s="5">
        <v>500</v>
      </c>
      <c r="S18" s="1"/>
      <c r="T18" s="1">
        <f t="shared" si="6"/>
        <v>15.967164179104477</v>
      </c>
      <c r="U18" s="1">
        <f t="shared" si="7"/>
        <v>8.5044776119402972</v>
      </c>
      <c r="V18" s="1">
        <v>41.4</v>
      </c>
      <c r="W18" s="1">
        <v>26.4</v>
      </c>
      <c r="X18" s="1">
        <v>22.6</v>
      </c>
      <c r="Y18" s="1">
        <v>55.8</v>
      </c>
      <c r="Z18" s="1">
        <v>64.8</v>
      </c>
      <c r="AA18" s="1">
        <v>31</v>
      </c>
      <c r="AB18" s="1">
        <v>46.2</v>
      </c>
      <c r="AC18" s="1">
        <v>70.400000000000006</v>
      </c>
      <c r="AD18" s="1">
        <v>46.8</v>
      </c>
      <c r="AE18" s="1">
        <v>35.799999999999997</v>
      </c>
      <c r="AF18" s="1">
        <v>58.6</v>
      </c>
      <c r="AG18" s="1"/>
      <c r="AH18" s="1">
        <f t="shared" si="8"/>
        <v>90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36</v>
      </c>
      <c r="C19" s="1">
        <v>710</v>
      </c>
      <c r="D19" s="1">
        <v>1180</v>
      </c>
      <c r="E19" s="1">
        <v>708</v>
      </c>
      <c r="F19" s="1">
        <v>1178</v>
      </c>
      <c r="G19" s="7">
        <v>0.18</v>
      </c>
      <c r="H19" s="1">
        <v>150</v>
      </c>
      <c r="I19" s="1">
        <v>5038435</v>
      </c>
      <c r="J19" s="1">
        <v>717</v>
      </c>
      <c r="K19" s="1">
        <f t="shared" si="2"/>
        <v>-9</v>
      </c>
      <c r="L19" s="1"/>
      <c r="M19" s="1"/>
      <c r="N19" s="1">
        <v>363.40000000000009</v>
      </c>
      <c r="O19" s="1">
        <f t="shared" si="3"/>
        <v>141.6</v>
      </c>
      <c r="P19" s="5">
        <f t="shared" si="9"/>
        <v>1573.7999999999997</v>
      </c>
      <c r="Q19" s="5">
        <v>800</v>
      </c>
      <c r="R19" s="5">
        <v>800</v>
      </c>
      <c r="S19" s="1"/>
      <c r="T19" s="1">
        <f t="shared" si="6"/>
        <v>16.535310734463277</v>
      </c>
      <c r="U19" s="1">
        <f t="shared" si="7"/>
        <v>10.885593220338984</v>
      </c>
      <c r="V19" s="1">
        <v>102.4</v>
      </c>
      <c r="W19" s="1">
        <v>110.2</v>
      </c>
      <c r="X19" s="1">
        <v>126.4</v>
      </c>
      <c r="Y19" s="1">
        <v>95</v>
      </c>
      <c r="Z19" s="1">
        <v>122.4</v>
      </c>
      <c r="AA19" s="1">
        <v>141</v>
      </c>
      <c r="AB19" s="1">
        <v>142.4</v>
      </c>
      <c r="AC19" s="1">
        <v>157.80000000000001</v>
      </c>
      <c r="AD19" s="1">
        <v>75</v>
      </c>
      <c r="AE19" s="1">
        <v>99.2</v>
      </c>
      <c r="AF19" s="1">
        <v>160.80000000000001</v>
      </c>
      <c r="AG19" s="1"/>
      <c r="AH19" s="1">
        <f t="shared" si="8"/>
        <v>144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36</v>
      </c>
      <c r="C20" s="1">
        <v>348</v>
      </c>
      <c r="D20" s="1">
        <v>310</v>
      </c>
      <c r="E20" s="1">
        <v>344</v>
      </c>
      <c r="F20" s="1">
        <v>314</v>
      </c>
      <c r="G20" s="7">
        <v>0.18</v>
      </c>
      <c r="H20" s="1">
        <v>120</v>
      </c>
      <c r="I20" s="1">
        <v>5038398</v>
      </c>
      <c r="J20" s="1">
        <v>346</v>
      </c>
      <c r="K20" s="1">
        <f t="shared" si="2"/>
        <v>-2</v>
      </c>
      <c r="L20" s="1"/>
      <c r="M20" s="1"/>
      <c r="N20" s="1">
        <v>541.40000000000009</v>
      </c>
      <c r="O20" s="1">
        <f t="shared" si="3"/>
        <v>68.8</v>
      </c>
      <c r="P20" s="5">
        <f t="shared" si="9"/>
        <v>658.19999999999982</v>
      </c>
      <c r="Q20" s="5">
        <v>500</v>
      </c>
      <c r="R20" s="5">
        <v>500</v>
      </c>
      <c r="S20" s="1"/>
      <c r="T20" s="1">
        <f t="shared" si="6"/>
        <v>19.700581395348838</v>
      </c>
      <c r="U20" s="1">
        <f t="shared" si="7"/>
        <v>12.433139534883722</v>
      </c>
      <c r="V20" s="1">
        <v>54.6</v>
      </c>
      <c r="W20" s="1">
        <v>42.4</v>
      </c>
      <c r="X20" s="1">
        <v>50.2</v>
      </c>
      <c r="Y20" s="1">
        <v>49.4</v>
      </c>
      <c r="Z20" s="1">
        <v>29.8</v>
      </c>
      <c r="AA20" s="1">
        <v>44.4</v>
      </c>
      <c r="AB20" s="1">
        <v>38.4</v>
      </c>
      <c r="AC20" s="1">
        <v>59.6</v>
      </c>
      <c r="AD20" s="1">
        <v>43.4</v>
      </c>
      <c r="AE20" s="1">
        <v>25</v>
      </c>
      <c r="AF20" s="1">
        <v>53.8</v>
      </c>
      <c r="AG20" s="1"/>
      <c r="AH20" s="1">
        <f t="shared" si="8"/>
        <v>90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" t="s">
        <v>62</v>
      </c>
      <c r="B21" s="1" t="s">
        <v>48</v>
      </c>
      <c r="C21" s="1">
        <v>277</v>
      </c>
      <c r="D21" s="1">
        <v>177.18</v>
      </c>
      <c r="E21" s="1">
        <v>67.850999999999999</v>
      </c>
      <c r="F21" s="1">
        <v>382.93900000000002</v>
      </c>
      <c r="G21" s="7">
        <v>1</v>
      </c>
      <c r="H21" s="1">
        <v>150</v>
      </c>
      <c r="I21" s="1">
        <v>5038572</v>
      </c>
      <c r="J21" s="1">
        <v>70</v>
      </c>
      <c r="K21" s="1">
        <f t="shared" si="2"/>
        <v>-2.1490000000000009</v>
      </c>
      <c r="L21" s="1"/>
      <c r="M21" s="1"/>
      <c r="N21" s="1"/>
      <c r="O21" s="1">
        <f t="shared" si="3"/>
        <v>13.5702</v>
      </c>
      <c r="P21" s="5"/>
      <c r="Q21" s="5">
        <f t="shared" si="5"/>
        <v>0</v>
      </c>
      <c r="R21" s="5"/>
      <c r="S21" s="1"/>
      <c r="T21" s="1">
        <f t="shared" si="6"/>
        <v>28.219112467023333</v>
      </c>
      <c r="U21" s="1">
        <f t="shared" si="7"/>
        <v>28.219112467023333</v>
      </c>
      <c r="V21" s="1">
        <v>8.004999999999999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31" t="s">
        <v>63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0" t="s">
        <v>64</v>
      </c>
      <c r="B22" s="18" t="s">
        <v>48</v>
      </c>
      <c r="C22" s="18">
        <v>80</v>
      </c>
      <c r="D22" s="18"/>
      <c r="E22" s="18">
        <v>31.47</v>
      </c>
      <c r="F22" s="19">
        <v>47.914000000000001</v>
      </c>
      <c r="G22" s="7">
        <v>1</v>
      </c>
      <c r="H22" s="1">
        <v>150</v>
      </c>
      <c r="I22" s="1">
        <v>5038596</v>
      </c>
      <c r="J22" s="1">
        <v>31.5</v>
      </c>
      <c r="K22" s="1">
        <f t="shared" si="2"/>
        <v>-3.0000000000001137E-2</v>
      </c>
      <c r="L22" s="1"/>
      <c r="M22" s="1"/>
      <c r="N22" s="1"/>
      <c r="O22" s="1">
        <f t="shared" si="3"/>
        <v>6.2939999999999996</v>
      </c>
      <c r="P22" s="5">
        <f>22*(O22+O23)-N22-N23-F22-F23</f>
        <v>153.83559999999997</v>
      </c>
      <c r="Q22" s="5">
        <f t="shared" si="5"/>
        <v>154</v>
      </c>
      <c r="R22" s="5"/>
      <c r="S22" s="1"/>
      <c r="T22" s="1">
        <f t="shared" si="6"/>
        <v>32.08039402605656</v>
      </c>
      <c r="U22" s="1">
        <f t="shared" si="7"/>
        <v>7.6126469653638393</v>
      </c>
      <c r="V22" s="1">
        <v>2.0529999999999999</v>
      </c>
      <c r="W22" s="1">
        <v>7.4847999999999999</v>
      </c>
      <c r="X22" s="1">
        <v>18.3734</v>
      </c>
      <c r="Y22" s="1">
        <v>15.5282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9" t="s">
        <v>52</v>
      </c>
      <c r="AH22" s="1">
        <f t="shared" si="8"/>
        <v>154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21" t="s">
        <v>72</v>
      </c>
      <c r="B23" s="22" t="s">
        <v>48</v>
      </c>
      <c r="C23" s="22">
        <v>82</v>
      </c>
      <c r="D23" s="22">
        <v>148.77000000000001</v>
      </c>
      <c r="E23" s="22">
        <v>54.454000000000001</v>
      </c>
      <c r="F23" s="23">
        <v>176.316</v>
      </c>
      <c r="G23" s="24">
        <v>0</v>
      </c>
      <c r="H23" s="25" t="e">
        <v>#N/A</v>
      </c>
      <c r="I23" s="25" t="s">
        <v>37</v>
      </c>
      <c r="J23" s="25">
        <v>49</v>
      </c>
      <c r="K23" s="25">
        <f>E23-J23</f>
        <v>5.4540000000000006</v>
      </c>
      <c r="L23" s="25"/>
      <c r="M23" s="25"/>
      <c r="N23" s="25"/>
      <c r="O23" s="25">
        <f>E23/5</f>
        <v>10.8908</v>
      </c>
      <c r="P23" s="26"/>
      <c r="Q23" s="5">
        <f t="shared" si="5"/>
        <v>0</v>
      </c>
      <c r="R23" s="26"/>
      <c r="S23" s="25"/>
      <c r="T23" s="1">
        <f t="shared" si="6"/>
        <v>16.189444301612369</v>
      </c>
      <c r="U23" s="25">
        <f>(F23+N23)/O23</f>
        <v>16.189444301612369</v>
      </c>
      <c r="V23" s="25">
        <v>7.9144000000000014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31" t="s">
        <v>54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65</v>
      </c>
      <c r="B24" s="16" t="s">
        <v>48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5">
        <f t="shared" si="5"/>
        <v>0</v>
      </c>
      <c r="R24" s="14"/>
      <c r="S24" s="12"/>
      <c r="T24" s="1" t="e">
        <f t="shared" si="6"/>
        <v>#DIV/0!</v>
      </c>
      <c r="U24" s="12" t="e">
        <f t="shared" si="7"/>
        <v>#DIV/0!</v>
      </c>
      <c r="V24" s="12">
        <v>0</v>
      </c>
      <c r="W24" s="12">
        <v>-0.5776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 t="s">
        <v>66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7" t="s">
        <v>47</v>
      </c>
      <c r="B25" s="25" t="s">
        <v>48</v>
      </c>
      <c r="C25" s="25">
        <v>12.8</v>
      </c>
      <c r="D25" s="25"/>
      <c r="E25" s="25"/>
      <c r="F25" s="28"/>
      <c r="G25" s="24">
        <v>0</v>
      </c>
      <c r="H25" s="25" t="e">
        <v>#N/A</v>
      </c>
      <c r="I25" s="25" t="s">
        <v>37</v>
      </c>
      <c r="J25" s="25">
        <v>8</v>
      </c>
      <c r="K25" s="25">
        <f>E25-J25</f>
        <v>-8</v>
      </c>
      <c r="L25" s="25"/>
      <c r="M25" s="25"/>
      <c r="N25" s="25"/>
      <c r="O25" s="25">
        <f>E25/5</f>
        <v>0</v>
      </c>
      <c r="P25" s="26"/>
      <c r="Q25" s="5">
        <f t="shared" si="5"/>
        <v>0</v>
      </c>
      <c r="R25" s="26"/>
      <c r="S25" s="25"/>
      <c r="T25" s="1" t="e">
        <f t="shared" si="6"/>
        <v>#DIV/0!</v>
      </c>
      <c r="U25" s="25" t="e">
        <f>(F25+N25)/O25</f>
        <v>#DIV/0!</v>
      </c>
      <c r="V25" s="25">
        <v>-0.59060000000000001</v>
      </c>
      <c r="W25" s="25">
        <v>0</v>
      </c>
      <c r="X25" s="25">
        <v>10.961399999999999</v>
      </c>
      <c r="Y25" s="25">
        <v>16.047000000000001</v>
      </c>
      <c r="Z25" s="25">
        <v>0</v>
      </c>
      <c r="AA25" s="25">
        <v>1.8520000000000001</v>
      </c>
      <c r="AB25" s="25">
        <v>5.3258000000000001</v>
      </c>
      <c r="AC25" s="25">
        <v>14.0402</v>
      </c>
      <c r="AD25" s="25">
        <v>35.132399999999997</v>
      </c>
      <c r="AE25" s="25">
        <v>3.2271999999999998</v>
      </c>
      <c r="AF25" s="25">
        <v>0</v>
      </c>
      <c r="AG25" s="25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21" t="s">
        <v>73</v>
      </c>
      <c r="B26" s="22" t="s">
        <v>48</v>
      </c>
      <c r="C26" s="22">
        <v>164</v>
      </c>
      <c r="D26" s="22"/>
      <c r="E26" s="22">
        <v>164.46700000000001</v>
      </c>
      <c r="F26" s="23">
        <v>-0.46700000000000003</v>
      </c>
      <c r="G26" s="24">
        <v>0</v>
      </c>
      <c r="H26" s="25" t="e">
        <v>#N/A</v>
      </c>
      <c r="I26" s="25" t="s">
        <v>37</v>
      </c>
      <c r="J26" s="25">
        <v>149</v>
      </c>
      <c r="K26" s="25">
        <f>E26-J26</f>
        <v>15.467000000000013</v>
      </c>
      <c r="L26" s="25"/>
      <c r="M26" s="25"/>
      <c r="N26" s="25"/>
      <c r="O26" s="25">
        <f>E26/5</f>
        <v>32.8934</v>
      </c>
      <c r="P26" s="26"/>
      <c r="Q26" s="5">
        <f t="shared" si="5"/>
        <v>0</v>
      </c>
      <c r="R26" s="26"/>
      <c r="S26" s="25"/>
      <c r="T26" s="1">
        <f t="shared" si="6"/>
        <v>-1.4197376981400524E-2</v>
      </c>
      <c r="U26" s="25">
        <f>(F26+N26)/O26</f>
        <v>-1.4197376981400524E-2</v>
      </c>
      <c r="V26" s="25">
        <v>14.801600000000001</v>
      </c>
      <c r="W26" s="25">
        <v>16.104199999999999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0" t="s">
        <v>67</v>
      </c>
      <c r="B27" s="18" t="s">
        <v>48</v>
      </c>
      <c r="C27" s="18"/>
      <c r="D27" s="18"/>
      <c r="E27" s="18"/>
      <c r="F27" s="19"/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>
        <f t="shared" si="5"/>
        <v>0</v>
      </c>
      <c r="R27" s="5"/>
      <c r="S27" s="1"/>
      <c r="T27" s="1" t="e">
        <f t="shared" si="6"/>
        <v>#DIV/0!</v>
      </c>
      <c r="U27" s="1" t="e">
        <f t="shared" si="7"/>
        <v>#DIV/0!</v>
      </c>
      <c r="V27" s="1">
        <v>0</v>
      </c>
      <c r="W27" s="1">
        <v>0</v>
      </c>
      <c r="X27" s="1">
        <v>0</v>
      </c>
      <c r="Y27" s="1">
        <v>1.26</v>
      </c>
      <c r="Z27" s="1">
        <v>0</v>
      </c>
      <c r="AA27" s="1">
        <v>0</v>
      </c>
      <c r="AB27" s="1">
        <v>0</v>
      </c>
      <c r="AC27" s="1">
        <v>0</v>
      </c>
      <c r="AD27" s="1">
        <v>0.50839999999999996</v>
      </c>
      <c r="AE27" s="1">
        <v>12.519600000000001</v>
      </c>
      <c r="AF27" s="1">
        <v>22.793199999999999</v>
      </c>
      <c r="AG27" s="1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21" t="s">
        <v>75</v>
      </c>
      <c r="B28" s="22" t="s">
        <v>48</v>
      </c>
      <c r="C28" s="22">
        <v>36</v>
      </c>
      <c r="D28" s="22">
        <v>350.83</v>
      </c>
      <c r="E28" s="22">
        <v>40.128</v>
      </c>
      <c r="F28" s="23">
        <v>346.702</v>
      </c>
      <c r="G28" s="24">
        <v>0</v>
      </c>
      <c r="H28" s="25" t="e">
        <v>#N/A</v>
      </c>
      <c r="I28" s="25" t="s">
        <v>37</v>
      </c>
      <c r="J28" s="25">
        <v>33.5</v>
      </c>
      <c r="K28" s="25">
        <f>E28-J28</f>
        <v>6.6280000000000001</v>
      </c>
      <c r="L28" s="25"/>
      <c r="M28" s="25"/>
      <c r="N28" s="25"/>
      <c r="O28" s="25">
        <f>E28/5</f>
        <v>8.0256000000000007</v>
      </c>
      <c r="P28" s="26"/>
      <c r="Q28" s="5">
        <f t="shared" si="5"/>
        <v>0</v>
      </c>
      <c r="R28" s="26"/>
      <c r="S28" s="25"/>
      <c r="T28" s="1">
        <f t="shared" si="6"/>
        <v>43.199511562998403</v>
      </c>
      <c r="U28" s="25">
        <f>(F28+N28)/O28</f>
        <v>43.199511562998403</v>
      </c>
      <c r="V28" s="25">
        <v>5.3906000000000001</v>
      </c>
      <c r="W28" s="25">
        <v>8.855599999999999</v>
      </c>
      <c r="X28" s="25">
        <v>20.479199999999999</v>
      </c>
      <c r="Y28" s="25">
        <v>8.1663999999999994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32" t="s">
        <v>40</v>
      </c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36</v>
      </c>
      <c r="C29" s="1">
        <v>26</v>
      </c>
      <c r="D29" s="1">
        <v>104</v>
      </c>
      <c r="E29" s="1">
        <v>91</v>
      </c>
      <c r="F29" s="1">
        <v>36</v>
      </c>
      <c r="G29" s="7">
        <v>0.1</v>
      </c>
      <c r="H29" s="1">
        <v>60</v>
      </c>
      <c r="I29" s="1">
        <v>8444170</v>
      </c>
      <c r="J29" s="1">
        <v>84</v>
      </c>
      <c r="K29" s="1">
        <f t="shared" si="2"/>
        <v>7</v>
      </c>
      <c r="L29" s="1"/>
      <c r="M29" s="1"/>
      <c r="N29" s="1"/>
      <c r="O29" s="1">
        <f t="shared" si="3"/>
        <v>18.2</v>
      </c>
      <c r="P29" s="5">
        <f>16*O29-N29-F29</f>
        <v>255.2</v>
      </c>
      <c r="Q29" s="5">
        <v>200</v>
      </c>
      <c r="R29" s="5">
        <v>200</v>
      </c>
      <c r="S29" s="1"/>
      <c r="T29" s="1">
        <f t="shared" si="6"/>
        <v>12.967032967032967</v>
      </c>
      <c r="U29" s="1">
        <f t="shared" si="7"/>
        <v>1.9780219780219781</v>
      </c>
      <c r="V29" s="1">
        <v>5.8</v>
      </c>
      <c r="W29" s="1">
        <v>9.1999999999999993</v>
      </c>
      <c r="X29" s="1">
        <v>12.6</v>
      </c>
      <c r="Y29" s="1">
        <v>7.8</v>
      </c>
      <c r="Z29" s="1">
        <v>9.1999999999999993</v>
      </c>
      <c r="AA29" s="1">
        <v>0.2</v>
      </c>
      <c r="AB29" s="1">
        <v>22</v>
      </c>
      <c r="AC29" s="1">
        <v>20.6</v>
      </c>
      <c r="AD29" s="1">
        <v>12.6</v>
      </c>
      <c r="AE29" s="1">
        <v>21.6</v>
      </c>
      <c r="AF29" s="1">
        <v>25.4</v>
      </c>
      <c r="AG29" s="1"/>
      <c r="AH29" s="1">
        <f t="shared" si="8"/>
        <v>20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48</v>
      </c>
      <c r="C30" s="1">
        <v>580</v>
      </c>
      <c r="D30" s="1"/>
      <c r="E30" s="1">
        <v>170.57</v>
      </c>
      <c r="F30" s="1">
        <v>409.43</v>
      </c>
      <c r="G30" s="7">
        <v>1</v>
      </c>
      <c r="H30" s="1">
        <v>120</v>
      </c>
      <c r="I30" s="1">
        <v>5522704</v>
      </c>
      <c r="J30" s="1">
        <v>162</v>
      </c>
      <c r="K30" s="1">
        <f t="shared" si="2"/>
        <v>8.5699999999999932</v>
      </c>
      <c r="L30" s="1"/>
      <c r="M30" s="1"/>
      <c r="N30" s="1">
        <v>86.507600000000025</v>
      </c>
      <c r="O30" s="1">
        <f t="shared" si="3"/>
        <v>34.113999999999997</v>
      </c>
      <c r="P30" s="5">
        <f t="shared" ref="P30:P39" si="10">22*O30-N30-F30</f>
        <v>254.57039999999989</v>
      </c>
      <c r="Q30" s="5">
        <v>200</v>
      </c>
      <c r="R30" s="5">
        <v>200</v>
      </c>
      <c r="S30" s="1"/>
      <c r="T30" s="1">
        <f t="shared" si="6"/>
        <v>20.400351761740048</v>
      </c>
      <c r="U30" s="1">
        <f t="shared" si="7"/>
        <v>14.537656094272149</v>
      </c>
      <c r="V30" s="1">
        <v>30.2958</v>
      </c>
      <c r="W30" s="1">
        <v>20.64</v>
      </c>
      <c r="X30" s="1">
        <v>19.345199999999998</v>
      </c>
      <c r="Y30" s="1">
        <v>29.959800000000001</v>
      </c>
      <c r="Z30" s="1">
        <v>48.821599999999997</v>
      </c>
      <c r="AA30" s="1">
        <v>34.110999999999997</v>
      </c>
      <c r="AB30" s="1">
        <v>82.34</v>
      </c>
      <c r="AC30" s="1">
        <v>92.726599999999991</v>
      </c>
      <c r="AD30" s="1">
        <v>65.497600000000006</v>
      </c>
      <c r="AE30" s="1">
        <v>80.924800000000005</v>
      </c>
      <c r="AF30" s="1">
        <v>29.1264</v>
      </c>
      <c r="AG30" s="31" t="s">
        <v>54</v>
      </c>
      <c r="AH30" s="1">
        <f t="shared" si="8"/>
        <v>200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36</v>
      </c>
      <c r="C31" s="1">
        <v>401</v>
      </c>
      <c r="D31" s="1"/>
      <c r="E31" s="1">
        <v>109</v>
      </c>
      <c r="F31" s="1">
        <v>292</v>
      </c>
      <c r="G31" s="7">
        <v>0.14000000000000001</v>
      </c>
      <c r="H31" s="1">
        <v>180</v>
      </c>
      <c r="I31" s="1">
        <v>9988391</v>
      </c>
      <c r="J31" s="1">
        <v>109</v>
      </c>
      <c r="K31" s="1">
        <f t="shared" si="2"/>
        <v>0</v>
      </c>
      <c r="L31" s="1"/>
      <c r="M31" s="1"/>
      <c r="N31" s="1"/>
      <c r="O31" s="1">
        <f t="shared" si="3"/>
        <v>21.8</v>
      </c>
      <c r="P31" s="5">
        <f t="shared" si="10"/>
        <v>187.60000000000002</v>
      </c>
      <c r="Q31" s="5">
        <f t="shared" si="5"/>
        <v>188</v>
      </c>
      <c r="R31" s="5"/>
      <c r="S31" s="1"/>
      <c r="T31" s="1">
        <f t="shared" si="6"/>
        <v>22.01834862385321</v>
      </c>
      <c r="U31" s="1">
        <f t="shared" si="7"/>
        <v>13.394495412844035</v>
      </c>
      <c r="V31" s="1">
        <v>11.8</v>
      </c>
      <c r="W31" s="1">
        <v>10.6</v>
      </c>
      <c r="X31" s="1">
        <v>11</v>
      </c>
      <c r="Y31" s="1">
        <v>8</v>
      </c>
      <c r="Z31" s="1">
        <v>27.6</v>
      </c>
      <c r="AA31" s="1">
        <v>10.8</v>
      </c>
      <c r="AB31" s="1">
        <v>19</v>
      </c>
      <c r="AC31" s="1">
        <v>28.2</v>
      </c>
      <c r="AD31" s="1">
        <v>8.4</v>
      </c>
      <c r="AE31" s="1">
        <v>21.2</v>
      </c>
      <c r="AF31" s="1">
        <v>25.4</v>
      </c>
      <c r="AG31" s="1"/>
      <c r="AH31" s="1">
        <f t="shared" si="8"/>
        <v>26.320000000000004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519</v>
      </c>
      <c r="D32" s="1"/>
      <c r="E32" s="1">
        <v>234</v>
      </c>
      <c r="F32" s="1">
        <v>285</v>
      </c>
      <c r="G32" s="7">
        <v>0.18</v>
      </c>
      <c r="H32" s="1">
        <v>270</v>
      </c>
      <c r="I32" s="1">
        <v>9988681</v>
      </c>
      <c r="J32" s="1">
        <v>239</v>
      </c>
      <c r="K32" s="1">
        <f t="shared" si="2"/>
        <v>-5</v>
      </c>
      <c r="L32" s="1"/>
      <c r="M32" s="1"/>
      <c r="N32" s="1">
        <v>387.40000000000009</v>
      </c>
      <c r="O32" s="1">
        <f t="shared" si="3"/>
        <v>46.8</v>
      </c>
      <c r="P32" s="5">
        <f t="shared" si="10"/>
        <v>357.19999999999982</v>
      </c>
      <c r="Q32" s="5">
        <v>300</v>
      </c>
      <c r="R32" s="5">
        <v>300</v>
      </c>
      <c r="S32" s="1"/>
      <c r="T32" s="1">
        <f t="shared" si="6"/>
        <v>20.777777777777782</v>
      </c>
      <c r="U32" s="1">
        <f t="shared" si="7"/>
        <v>14.36752136752137</v>
      </c>
      <c r="V32" s="1">
        <v>41.2</v>
      </c>
      <c r="W32" s="1">
        <v>30.6</v>
      </c>
      <c r="X32" s="1">
        <v>34.799999999999997</v>
      </c>
      <c r="Y32" s="1">
        <v>47.6</v>
      </c>
      <c r="Z32" s="1">
        <v>53.6</v>
      </c>
      <c r="AA32" s="1">
        <v>49</v>
      </c>
      <c r="AB32" s="1">
        <v>57.2</v>
      </c>
      <c r="AC32" s="1">
        <v>71</v>
      </c>
      <c r="AD32" s="1">
        <v>56</v>
      </c>
      <c r="AE32" s="1">
        <v>37.200000000000003</v>
      </c>
      <c r="AF32" s="1">
        <v>64</v>
      </c>
      <c r="AG32" s="1"/>
      <c r="AH32" s="1">
        <f t="shared" si="8"/>
        <v>54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48</v>
      </c>
      <c r="C33" s="1">
        <v>384</v>
      </c>
      <c r="D33" s="1"/>
      <c r="E33" s="1">
        <v>129.78200000000001</v>
      </c>
      <c r="F33" s="1">
        <v>254.21799999999999</v>
      </c>
      <c r="G33" s="7">
        <v>1</v>
      </c>
      <c r="H33" s="1">
        <v>120</v>
      </c>
      <c r="I33" s="1">
        <v>8785198</v>
      </c>
      <c r="J33" s="1">
        <v>122.5</v>
      </c>
      <c r="K33" s="1">
        <f t="shared" si="2"/>
        <v>7.2820000000000107</v>
      </c>
      <c r="L33" s="1"/>
      <c r="M33" s="1"/>
      <c r="N33" s="1"/>
      <c r="O33" s="1">
        <f t="shared" si="3"/>
        <v>25.956400000000002</v>
      </c>
      <c r="P33" s="5">
        <f t="shared" si="10"/>
        <v>316.82280000000003</v>
      </c>
      <c r="Q33" s="5">
        <v>200</v>
      </c>
      <c r="R33" s="5">
        <v>200</v>
      </c>
      <c r="S33" s="1"/>
      <c r="T33" s="1">
        <f t="shared" si="6"/>
        <v>17.499268003267016</v>
      </c>
      <c r="U33" s="1">
        <f t="shared" si="7"/>
        <v>9.7940392350248864</v>
      </c>
      <c r="V33" s="1">
        <v>13.663</v>
      </c>
      <c r="W33" s="1">
        <v>16.5136</v>
      </c>
      <c r="X33" s="1">
        <v>15.784800000000001</v>
      </c>
      <c r="Y33" s="1">
        <v>11.644</v>
      </c>
      <c r="Z33" s="1">
        <v>46.983999999999988</v>
      </c>
      <c r="AA33" s="1">
        <v>41.379800000000003</v>
      </c>
      <c r="AB33" s="1">
        <v>0.67999999999999994</v>
      </c>
      <c r="AC33" s="1">
        <v>5.1261999999999999</v>
      </c>
      <c r="AD33" s="1">
        <v>34.401400000000002</v>
      </c>
      <c r="AE33" s="1">
        <v>1.877</v>
      </c>
      <c r="AF33" s="1">
        <v>0</v>
      </c>
      <c r="AG33" s="1"/>
      <c r="AH33" s="1">
        <f t="shared" si="8"/>
        <v>200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36</v>
      </c>
      <c r="C34" s="1">
        <v>130</v>
      </c>
      <c r="D34" s="1">
        <v>276</v>
      </c>
      <c r="E34" s="1">
        <v>130</v>
      </c>
      <c r="F34" s="1">
        <v>276</v>
      </c>
      <c r="G34" s="7">
        <v>0.1</v>
      </c>
      <c r="H34" s="1">
        <v>60</v>
      </c>
      <c r="I34" s="1">
        <v>8444187</v>
      </c>
      <c r="J34" s="1">
        <v>134</v>
      </c>
      <c r="K34" s="1">
        <f t="shared" si="2"/>
        <v>-4</v>
      </c>
      <c r="L34" s="1"/>
      <c r="M34" s="1"/>
      <c r="N34" s="1"/>
      <c r="O34" s="1">
        <f t="shared" si="3"/>
        <v>26</v>
      </c>
      <c r="P34" s="5">
        <f>18*O34-N34-F34</f>
        <v>192</v>
      </c>
      <c r="Q34" s="5">
        <v>150</v>
      </c>
      <c r="R34" s="5">
        <v>150</v>
      </c>
      <c r="S34" s="1"/>
      <c r="T34" s="1">
        <f t="shared" si="6"/>
        <v>16.384615384615383</v>
      </c>
      <c r="U34" s="1">
        <f t="shared" si="7"/>
        <v>10.615384615384615</v>
      </c>
      <c r="V34" s="1">
        <v>13.8</v>
      </c>
      <c r="W34" s="1">
        <v>9</v>
      </c>
      <c r="X34" s="1">
        <v>30.6</v>
      </c>
      <c r="Y34" s="1">
        <v>23.8</v>
      </c>
      <c r="Z34" s="1">
        <v>22</v>
      </c>
      <c r="AA34" s="1">
        <v>21.8</v>
      </c>
      <c r="AB34" s="1">
        <v>29.6</v>
      </c>
      <c r="AC34" s="1">
        <v>31.6</v>
      </c>
      <c r="AD34" s="1">
        <v>1.4</v>
      </c>
      <c r="AE34" s="1">
        <v>29.8</v>
      </c>
      <c r="AF34" s="1">
        <v>39.4</v>
      </c>
      <c r="AG34" s="1"/>
      <c r="AH34" s="1">
        <f t="shared" si="8"/>
        <v>15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36</v>
      </c>
      <c r="C35" s="1">
        <v>140</v>
      </c>
      <c r="D35" s="1">
        <v>336</v>
      </c>
      <c r="E35" s="1">
        <v>144</v>
      </c>
      <c r="F35" s="1">
        <v>331</v>
      </c>
      <c r="G35" s="7">
        <v>0.1</v>
      </c>
      <c r="H35" s="1">
        <v>90</v>
      </c>
      <c r="I35" s="1">
        <v>8444194</v>
      </c>
      <c r="J35" s="1">
        <v>142</v>
      </c>
      <c r="K35" s="1">
        <f t="shared" si="2"/>
        <v>2</v>
      </c>
      <c r="L35" s="1"/>
      <c r="M35" s="1"/>
      <c r="N35" s="1"/>
      <c r="O35" s="1">
        <f t="shared" si="3"/>
        <v>28.8</v>
      </c>
      <c r="P35" s="5">
        <f>20*O35-N35-F35</f>
        <v>245</v>
      </c>
      <c r="Q35" s="5">
        <v>150</v>
      </c>
      <c r="R35" s="5">
        <v>150</v>
      </c>
      <c r="S35" s="1"/>
      <c r="T35" s="1">
        <f t="shared" si="6"/>
        <v>16.701388888888889</v>
      </c>
      <c r="U35" s="1">
        <f t="shared" si="7"/>
        <v>11.493055555555555</v>
      </c>
      <c r="V35" s="1">
        <v>19.600000000000001</v>
      </c>
      <c r="W35" s="1">
        <v>26.4</v>
      </c>
      <c r="X35" s="1">
        <v>35.200000000000003</v>
      </c>
      <c r="Y35" s="1">
        <v>27.4</v>
      </c>
      <c r="Z35" s="1">
        <v>22.6</v>
      </c>
      <c r="AA35" s="1">
        <v>29.2</v>
      </c>
      <c r="AB35" s="1">
        <v>31.2</v>
      </c>
      <c r="AC35" s="1">
        <v>41</v>
      </c>
      <c r="AD35" s="1">
        <v>4.8</v>
      </c>
      <c r="AE35" s="1">
        <v>43</v>
      </c>
      <c r="AF35" s="1">
        <v>46.2</v>
      </c>
      <c r="AG35" s="1"/>
      <c r="AH35" s="1">
        <f t="shared" si="8"/>
        <v>15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36</v>
      </c>
      <c r="C36" s="1">
        <v>52</v>
      </c>
      <c r="D36" s="1">
        <v>470</v>
      </c>
      <c r="E36" s="1">
        <v>225</v>
      </c>
      <c r="F36" s="1">
        <v>297</v>
      </c>
      <c r="G36" s="7">
        <v>0.2</v>
      </c>
      <c r="H36" s="1">
        <v>120</v>
      </c>
      <c r="I36" s="1">
        <v>783798</v>
      </c>
      <c r="J36" s="1">
        <v>226</v>
      </c>
      <c r="K36" s="1">
        <f t="shared" si="2"/>
        <v>-1</v>
      </c>
      <c r="L36" s="1"/>
      <c r="M36" s="1"/>
      <c r="N36" s="1">
        <v>323.2</v>
      </c>
      <c r="O36" s="1">
        <f t="shared" si="3"/>
        <v>45</v>
      </c>
      <c r="P36" s="5">
        <f t="shared" si="10"/>
        <v>369.79999999999995</v>
      </c>
      <c r="Q36" s="5">
        <v>300</v>
      </c>
      <c r="R36" s="5">
        <v>300</v>
      </c>
      <c r="S36" s="1"/>
      <c r="T36" s="1">
        <f t="shared" si="6"/>
        <v>20.448888888888892</v>
      </c>
      <c r="U36" s="1">
        <f t="shared" si="7"/>
        <v>13.782222222222224</v>
      </c>
      <c r="V36" s="1">
        <v>39</v>
      </c>
      <c r="W36" s="1">
        <v>33.4</v>
      </c>
      <c r="X36" s="1">
        <v>39.799999999999997</v>
      </c>
      <c r="Y36" s="1">
        <v>28</v>
      </c>
      <c r="Z36" s="1">
        <v>45.4</v>
      </c>
      <c r="AA36" s="1">
        <v>31.6</v>
      </c>
      <c r="AB36" s="1">
        <v>46</v>
      </c>
      <c r="AC36" s="1">
        <v>50.6</v>
      </c>
      <c r="AD36" s="1">
        <v>38</v>
      </c>
      <c r="AE36" s="1">
        <v>61.8</v>
      </c>
      <c r="AF36" s="1">
        <v>8.8000000000000007</v>
      </c>
      <c r="AG36" s="1" t="s">
        <v>79</v>
      </c>
      <c r="AH36" s="1">
        <f t="shared" si="8"/>
        <v>60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48</v>
      </c>
      <c r="C37" s="1">
        <v>925</v>
      </c>
      <c r="D37" s="1"/>
      <c r="E37" s="1">
        <v>98.13</v>
      </c>
      <c r="F37" s="1">
        <v>826.87</v>
      </c>
      <c r="G37" s="7">
        <v>1</v>
      </c>
      <c r="H37" s="1">
        <v>120</v>
      </c>
      <c r="I37" s="1">
        <v>783811</v>
      </c>
      <c r="J37" s="1">
        <v>104.5</v>
      </c>
      <c r="K37" s="1">
        <f t="shared" si="2"/>
        <v>-6.3700000000000045</v>
      </c>
      <c r="L37" s="1"/>
      <c r="M37" s="1"/>
      <c r="N37" s="1"/>
      <c r="O37" s="1">
        <f t="shared" si="3"/>
        <v>19.625999999999998</v>
      </c>
      <c r="P37" s="5"/>
      <c r="Q37" s="5">
        <f t="shared" si="5"/>
        <v>0</v>
      </c>
      <c r="R37" s="5"/>
      <c r="S37" s="1"/>
      <c r="T37" s="1">
        <f t="shared" si="6"/>
        <v>42.131356364006933</v>
      </c>
      <c r="U37" s="1">
        <f t="shared" si="7"/>
        <v>42.131356364006933</v>
      </c>
      <c r="V37" s="1">
        <v>18.836400000000001</v>
      </c>
      <c r="W37" s="1">
        <v>24.780999999999999</v>
      </c>
      <c r="X37" s="1">
        <v>23.311199999999999</v>
      </c>
      <c r="Y37" s="1">
        <v>9.2146000000000008</v>
      </c>
      <c r="Z37" s="1">
        <v>40.826599999999999</v>
      </c>
      <c r="AA37" s="1">
        <v>35.458199999999998</v>
      </c>
      <c r="AB37" s="1">
        <v>28.4422</v>
      </c>
      <c r="AC37" s="1">
        <v>36.7378</v>
      </c>
      <c r="AD37" s="1">
        <v>25.059200000000001</v>
      </c>
      <c r="AE37" s="1">
        <v>28.571999999999999</v>
      </c>
      <c r="AF37" s="1">
        <v>1.8680000000000001</v>
      </c>
      <c r="AG37" s="30" t="s">
        <v>85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36</v>
      </c>
      <c r="C38" s="1">
        <v>120</v>
      </c>
      <c r="D38" s="1">
        <v>320</v>
      </c>
      <c r="E38" s="1">
        <v>133</v>
      </c>
      <c r="F38" s="1">
        <v>306</v>
      </c>
      <c r="G38" s="7">
        <v>0.2</v>
      </c>
      <c r="H38" s="1">
        <v>120</v>
      </c>
      <c r="I38" s="1">
        <v>783804</v>
      </c>
      <c r="J38" s="1">
        <v>141</v>
      </c>
      <c r="K38" s="1">
        <f t="shared" si="2"/>
        <v>-8</v>
      </c>
      <c r="L38" s="1"/>
      <c r="M38" s="1"/>
      <c r="N38" s="1"/>
      <c r="O38" s="1">
        <f t="shared" si="3"/>
        <v>26.6</v>
      </c>
      <c r="P38" s="5">
        <f t="shared" si="10"/>
        <v>279.20000000000005</v>
      </c>
      <c r="Q38" s="5">
        <v>200</v>
      </c>
      <c r="R38" s="5">
        <v>200</v>
      </c>
      <c r="S38" s="1"/>
      <c r="T38" s="1">
        <f t="shared" si="6"/>
        <v>19.022556390977442</v>
      </c>
      <c r="U38" s="1">
        <f t="shared" si="7"/>
        <v>11.503759398496239</v>
      </c>
      <c r="V38" s="1">
        <v>18.2</v>
      </c>
      <c r="W38" s="1">
        <v>18.399999999999999</v>
      </c>
      <c r="X38" s="1">
        <v>28.4</v>
      </c>
      <c r="Y38" s="1">
        <v>19.8</v>
      </c>
      <c r="Z38" s="1">
        <v>24.4</v>
      </c>
      <c r="AA38" s="1">
        <v>18.2</v>
      </c>
      <c r="AB38" s="1">
        <v>27</v>
      </c>
      <c r="AC38" s="1">
        <v>29.6</v>
      </c>
      <c r="AD38" s="1">
        <v>22.8</v>
      </c>
      <c r="AE38" s="1">
        <v>35</v>
      </c>
      <c r="AF38" s="1">
        <v>6.6</v>
      </c>
      <c r="AG38" s="1" t="s">
        <v>52</v>
      </c>
      <c r="AH38" s="1">
        <f t="shared" si="8"/>
        <v>40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48</v>
      </c>
      <c r="C39" s="1">
        <v>216</v>
      </c>
      <c r="D39" s="1">
        <v>965.30600000000004</v>
      </c>
      <c r="E39" s="1">
        <v>449.51400000000001</v>
      </c>
      <c r="F39" s="1">
        <v>731.79200000000003</v>
      </c>
      <c r="G39" s="7">
        <v>1</v>
      </c>
      <c r="H39" s="1">
        <v>120</v>
      </c>
      <c r="I39" s="1">
        <v>783828</v>
      </c>
      <c r="J39" s="1">
        <v>450.5</v>
      </c>
      <c r="K39" s="1">
        <f t="shared" si="2"/>
        <v>-0.98599999999999</v>
      </c>
      <c r="L39" s="1"/>
      <c r="M39" s="1"/>
      <c r="N39" s="1">
        <v>460.37799999999987</v>
      </c>
      <c r="O39" s="1">
        <f t="shared" si="3"/>
        <v>89.902799999999999</v>
      </c>
      <c r="P39" s="5">
        <f t="shared" si="10"/>
        <v>785.69159999999999</v>
      </c>
      <c r="Q39" s="5">
        <v>800</v>
      </c>
      <c r="R39" s="5">
        <v>800</v>
      </c>
      <c r="S39" s="1"/>
      <c r="T39" s="1">
        <f t="shared" si="6"/>
        <v>22.159154108659575</v>
      </c>
      <c r="U39" s="1">
        <f t="shared" si="7"/>
        <v>13.260654840561138</v>
      </c>
      <c r="V39" s="1">
        <v>74.622</v>
      </c>
      <c r="W39" s="1">
        <v>66.047799999999995</v>
      </c>
      <c r="X39" s="1">
        <v>84.834000000000003</v>
      </c>
      <c r="Y39" s="1">
        <v>55.695599999999999</v>
      </c>
      <c r="Z39" s="1">
        <v>64.099800000000002</v>
      </c>
      <c r="AA39" s="1">
        <v>13.9152</v>
      </c>
      <c r="AB39" s="1">
        <v>76.802400000000006</v>
      </c>
      <c r="AC39" s="1">
        <v>72.712400000000002</v>
      </c>
      <c r="AD39" s="1">
        <v>76.481200000000001</v>
      </c>
      <c r="AE39" s="1">
        <v>82.888199999999998</v>
      </c>
      <c r="AF39" s="1">
        <v>62.812399999999997</v>
      </c>
      <c r="AG39" s="1" t="s">
        <v>83</v>
      </c>
      <c r="AH39" s="1">
        <f t="shared" si="8"/>
        <v>800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0" t="s">
        <v>42</v>
      </c>
      <c r="B41" s="18" t="s">
        <v>36</v>
      </c>
      <c r="C41" s="18"/>
      <c r="D41" s="18">
        <v>900</v>
      </c>
      <c r="E41" s="18"/>
      <c r="F41" s="19">
        <v>900</v>
      </c>
      <c r="G41" s="7">
        <v>0.18</v>
      </c>
      <c r="H41" s="1">
        <v>120</v>
      </c>
      <c r="I41" s="1"/>
      <c r="J41" s="1">
        <v>10</v>
      </c>
      <c r="K41" s="1">
        <f>E41-J41</f>
        <v>-10</v>
      </c>
      <c r="L41" s="1"/>
      <c r="M41" s="1"/>
      <c r="N41" s="1">
        <v>2400</v>
      </c>
      <c r="O41" s="1">
        <f>O42</f>
        <v>205.8</v>
      </c>
      <c r="P41" s="5"/>
      <c r="Q41" s="5">
        <v>1000</v>
      </c>
      <c r="R41" s="5"/>
      <c r="S41" s="1"/>
      <c r="T41" s="1">
        <f t="shared" si="6"/>
        <v>20.894071914480076</v>
      </c>
      <c r="U41" s="1">
        <f t="shared" ref="U41:U43" si="11">(F41+N41)/O41</f>
        <v>16.034985422740522</v>
      </c>
      <c r="V41" s="1">
        <v>0</v>
      </c>
      <c r="W41" s="1">
        <v>2</v>
      </c>
      <c r="X41" s="1">
        <v>10.199999999999999</v>
      </c>
      <c r="Y41" s="1">
        <v>128.19999999999999</v>
      </c>
      <c r="Z41" s="1">
        <v>175.8</v>
      </c>
      <c r="AA41" s="1">
        <v>163.6</v>
      </c>
      <c r="AB41" s="1">
        <v>201.4</v>
      </c>
      <c r="AC41" s="1">
        <v>185.2</v>
      </c>
      <c r="AD41" s="1">
        <v>141.6</v>
      </c>
      <c r="AE41" s="1">
        <v>144</v>
      </c>
      <c r="AF41" s="1">
        <v>193.4</v>
      </c>
      <c r="AG41" s="1">
        <v>2860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21" t="s">
        <v>35</v>
      </c>
      <c r="B42" s="22" t="s">
        <v>36</v>
      </c>
      <c r="C42" s="22">
        <v>979</v>
      </c>
      <c r="D42" s="22"/>
      <c r="E42" s="22">
        <v>1029</v>
      </c>
      <c r="F42" s="23">
        <v>-50</v>
      </c>
      <c r="G42" s="24">
        <v>0</v>
      </c>
      <c r="H42" s="25" t="e">
        <v>#N/A</v>
      </c>
      <c r="I42" s="25" t="s">
        <v>37</v>
      </c>
      <c r="J42" s="25">
        <v>1038</v>
      </c>
      <c r="K42" s="25">
        <f>E42-J42</f>
        <v>-9</v>
      </c>
      <c r="L42" s="25"/>
      <c r="M42" s="25"/>
      <c r="N42" s="25"/>
      <c r="O42" s="25">
        <f t="shared" ref="O42:O43" si="12">E42/5</f>
        <v>205.8</v>
      </c>
      <c r="P42" s="26"/>
      <c r="Q42" s="26"/>
      <c r="R42" s="26"/>
      <c r="S42" s="25"/>
      <c r="T42" s="1">
        <f t="shared" si="6"/>
        <v>-0.24295432458697763</v>
      </c>
      <c r="U42" s="25">
        <f t="shared" si="11"/>
        <v>-0.24295432458697763</v>
      </c>
      <c r="V42" s="25">
        <v>196.4</v>
      </c>
      <c r="W42" s="25">
        <v>138</v>
      </c>
      <c r="X42" s="25">
        <v>128.80000000000001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/>
      <c r="AH42" s="25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43</v>
      </c>
      <c r="B43" s="1" t="s">
        <v>36</v>
      </c>
      <c r="C43" s="1">
        <v>7215</v>
      </c>
      <c r="D43" s="1"/>
      <c r="E43" s="1">
        <v>2364</v>
      </c>
      <c r="F43" s="1">
        <v>4850</v>
      </c>
      <c r="G43" s="7">
        <v>0.18</v>
      </c>
      <c r="H43" s="1">
        <v>120</v>
      </c>
      <c r="I43" s="1"/>
      <c r="J43" s="1">
        <v>2408</v>
      </c>
      <c r="K43" s="1">
        <f>E43-J43</f>
        <v>-44</v>
      </c>
      <c r="L43" s="1"/>
      <c r="M43" s="1"/>
      <c r="N43" s="1">
        <v>2100</v>
      </c>
      <c r="O43" s="1">
        <f t="shared" si="12"/>
        <v>472.8</v>
      </c>
      <c r="P43" s="5"/>
      <c r="Q43" s="5">
        <v>3000</v>
      </c>
      <c r="R43" s="5"/>
      <c r="S43" s="1"/>
      <c r="T43" s="1">
        <f t="shared" si="6"/>
        <v>21.044839255499152</v>
      </c>
      <c r="U43" s="1">
        <f t="shared" si="11"/>
        <v>14.699661590524535</v>
      </c>
      <c r="V43" s="1">
        <v>432.4</v>
      </c>
      <c r="W43" s="1">
        <v>513</v>
      </c>
      <c r="X43" s="1">
        <v>428.6</v>
      </c>
      <c r="Y43" s="1">
        <v>388</v>
      </c>
      <c r="Z43" s="1">
        <v>460.4</v>
      </c>
      <c r="AA43" s="1">
        <v>470.2</v>
      </c>
      <c r="AB43" s="1">
        <v>580</v>
      </c>
      <c r="AC43" s="1">
        <v>500</v>
      </c>
      <c r="AD43" s="1">
        <v>549.79999999999995</v>
      </c>
      <c r="AE43" s="1">
        <v>502</v>
      </c>
      <c r="AF43" s="1">
        <v>516.4</v>
      </c>
      <c r="AG43" s="1">
        <v>2860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H39" xr:uid="{34D2D2CB-116A-4A86-971D-E6B51677596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2025-04-14T14:36:36Z</dcterms:created>
  <dcterms:modified xsi:type="dcterms:W3CDTF">2025-04-16T12:02:38Z</dcterms:modified>
</cp:coreProperties>
</file>