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5 Ост КИ филиалы\"/>
    </mc:Choice>
  </mc:AlternateContent>
  <xr:revisionPtr revIDLastSave="0" documentId="13_ncr:1_{59CE3FEF-1EB2-40FE-A65F-CA328248B5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5" i="1" l="1"/>
  <c r="E65" i="1"/>
  <c r="F54" i="1"/>
  <c r="E54" i="1"/>
  <c r="F102" i="1"/>
  <c r="E102" i="1"/>
  <c r="F75" i="1"/>
  <c r="F84" i="1"/>
  <c r="E84" i="1"/>
  <c r="E83" i="1"/>
  <c r="F83" i="1"/>
  <c r="P7" i="1" l="1"/>
  <c r="P8" i="1"/>
  <c r="P9" i="1"/>
  <c r="P10" i="1"/>
  <c r="T10" i="1" s="1"/>
  <c r="P11" i="1"/>
  <c r="P12" i="1"/>
  <c r="P13" i="1"/>
  <c r="P14" i="1"/>
  <c r="T14" i="1" s="1"/>
  <c r="P15" i="1"/>
  <c r="P16" i="1"/>
  <c r="P17" i="1"/>
  <c r="P18" i="1"/>
  <c r="P19" i="1"/>
  <c r="P20" i="1"/>
  <c r="P21" i="1"/>
  <c r="Q21" i="1" s="1"/>
  <c r="P22" i="1"/>
  <c r="P23" i="1"/>
  <c r="P24" i="1"/>
  <c r="P25" i="1"/>
  <c r="P26" i="1"/>
  <c r="T26" i="1" s="1"/>
  <c r="P27" i="1"/>
  <c r="P28" i="1"/>
  <c r="P29" i="1"/>
  <c r="P30" i="1"/>
  <c r="P31" i="1"/>
  <c r="P32" i="1"/>
  <c r="P33" i="1"/>
  <c r="P34" i="1"/>
  <c r="T34" i="1" s="1"/>
  <c r="P35" i="1"/>
  <c r="P36" i="1"/>
  <c r="P37" i="1"/>
  <c r="P38" i="1"/>
  <c r="P39" i="1"/>
  <c r="P40" i="1"/>
  <c r="P41" i="1"/>
  <c r="P42" i="1"/>
  <c r="P43" i="1"/>
  <c r="P44" i="1"/>
  <c r="Q44" i="1" s="1"/>
  <c r="P45" i="1"/>
  <c r="P46" i="1"/>
  <c r="P47" i="1"/>
  <c r="P48" i="1"/>
  <c r="P49" i="1"/>
  <c r="P50" i="1"/>
  <c r="T50" i="1" s="1"/>
  <c r="P51" i="1"/>
  <c r="P52" i="1"/>
  <c r="T52" i="1" s="1"/>
  <c r="P53" i="1"/>
  <c r="P54" i="1"/>
  <c r="P55" i="1"/>
  <c r="P56" i="1"/>
  <c r="T56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T70" i="1" s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Q90" i="1" s="1"/>
  <c r="P91" i="1"/>
  <c r="Q91" i="1" s="1"/>
  <c r="P92" i="1"/>
  <c r="P93" i="1"/>
  <c r="P94" i="1"/>
  <c r="P95" i="1"/>
  <c r="U95" i="1" s="1"/>
  <c r="P96" i="1"/>
  <c r="P97" i="1"/>
  <c r="P98" i="1"/>
  <c r="P99" i="1"/>
  <c r="Q99" i="1" s="1"/>
  <c r="P100" i="1"/>
  <c r="P101" i="1"/>
  <c r="P102" i="1"/>
  <c r="P103" i="1"/>
  <c r="P104" i="1"/>
  <c r="U104" i="1" s="1"/>
  <c r="P105" i="1"/>
  <c r="U105" i="1" s="1"/>
  <c r="P106" i="1"/>
  <c r="U106" i="1" s="1"/>
  <c r="P107" i="1"/>
  <c r="U107" i="1" s="1"/>
  <c r="P108" i="1"/>
  <c r="U108" i="1" s="1"/>
  <c r="P109" i="1"/>
  <c r="U109" i="1" s="1"/>
  <c r="P6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103" i="1" l="1"/>
  <c r="AG103" i="1"/>
  <c r="U101" i="1"/>
  <c r="Q101" i="1"/>
  <c r="AG101" i="1" s="1"/>
  <c r="U99" i="1"/>
  <c r="AG99" i="1"/>
  <c r="U97" i="1"/>
  <c r="AG97" i="1"/>
  <c r="U93" i="1"/>
  <c r="AG93" i="1"/>
  <c r="AG91" i="1"/>
  <c r="Q89" i="1"/>
  <c r="AG89" i="1" s="1"/>
  <c r="AG87" i="1"/>
  <c r="AG85" i="1"/>
  <c r="AG83" i="1"/>
  <c r="AG81" i="1"/>
  <c r="AG79" i="1"/>
  <c r="AG77" i="1"/>
  <c r="AG75" i="1"/>
  <c r="AG73" i="1"/>
  <c r="AG71" i="1"/>
  <c r="Q69" i="1"/>
  <c r="AG69" i="1" s="1"/>
  <c r="AG67" i="1"/>
  <c r="Q65" i="1"/>
  <c r="AG65" i="1" s="1"/>
  <c r="Q63" i="1"/>
  <c r="AG63" i="1" s="1"/>
  <c r="Q61" i="1"/>
  <c r="AG61" i="1" s="1"/>
  <c r="AG59" i="1"/>
  <c r="AG57" i="1"/>
  <c r="Q55" i="1"/>
  <c r="AG55" i="1" s="1"/>
  <c r="Q53" i="1"/>
  <c r="AG53" i="1" s="1"/>
  <c r="Q51" i="1"/>
  <c r="AG51" i="1" s="1"/>
  <c r="AG49" i="1"/>
  <c r="Q47" i="1"/>
  <c r="AG47" i="1" s="1"/>
  <c r="AG45" i="1"/>
  <c r="Q43" i="1"/>
  <c r="AG43" i="1" s="1"/>
  <c r="Q41" i="1"/>
  <c r="AG41" i="1" s="1"/>
  <c r="AG39" i="1"/>
  <c r="Q37" i="1"/>
  <c r="AG37" i="1" s="1"/>
  <c r="Q35" i="1"/>
  <c r="AG35" i="1" s="1"/>
  <c r="AG33" i="1"/>
  <c r="AG31" i="1"/>
  <c r="Q29" i="1"/>
  <c r="AG29" i="1" s="1"/>
  <c r="Q27" i="1"/>
  <c r="AG27" i="1" s="1"/>
  <c r="AG25" i="1"/>
  <c r="Q23" i="1"/>
  <c r="AG23" i="1" s="1"/>
  <c r="AG21" i="1"/>
  <c r="Q19" i="1"/>
  <c r="AG19" i="1" s="1"/>
  <c r="Q17" i="1"/>
  <c r="AG17" i="1" s="1"/>
  <c r="Q15" i="1"/>
  <c r="AG15" i="1" s="1"/>
  <c r="AG13" i="1"/>
  <c r="Q11" i="1"/>
  <c r="AG11" i="1" s="1"/>
  <c r="AG9" i="1"/>
  <c r="Q7" i="1"/>
  <c r="AG7" i="1" s="1"/>
  <c r="Q6" i="1"/>
  <c r="U102" i="1"/>
  <c r="AG102" i="1"/>
  <c r="U100" i="1"/>
  <c r="Q100" i="1"/>
  <c r="AG100" i="1" s="1"/>
  <c r="U98" i="1"/>
  <c r="AG98" i="1"/>
  <c r="U96" i="1"/>
  <c r="AG96" i="1"/>
  <c r="U94" i="1"/>
  <c r="AG94" i="1"/>
  <c r="U92" i="1"/>
  <c r="Q92" i="1"/>
  <c r="AG92" i="1" s="1"/>
  <c r="AG90" i="1"/>
  <c r="Q88" i="1"/>
  <c r="AG88" i="1" s="1"/>
  <c r="AG86" i="1"/>
  <c r="AG84" i="1"/>
  <c r="Q82" i="1"/>
  <c r="AG82" i="1" s="1"/>
  <c r="AG80" i="1"/>
  <c r="AG78" i="1"/>
  <c r="AG76" i="1"/>
  <c r="Q74" i="1"/>
  <c r="AG74" i="1" s="1"/>
  <c r="AG72" i="1"/>
  <c r="AG68" i="1"/>
  <c r="Q66" i="1"/>
  <c r="AG66" i="1" s="1"/>
  <c r="AG64" i="1"/>
  <c r="AG62" i="1"/>
  <c r="AG60" i="1"/>
  <c r="AG58" i="1"/>
  <c r="AG54" i="1"/>
  <c r="AG48" i="1"/>
  <c r="Q46" i="1"/>
  <c r="AG46" i="1" s="1"/>
  <c r="AG44" i="1"/>
  <c r="Q42" i="1"/>
  <c r="AG42" i="1" s="1"/>
  <c r="AG40" i="1"/>
  <c r="AG38" i="1"/>
  <c r="AG36" i="1"/>
  <c r="Q32" i="1"/>
  <c r="AG32" i="1" s="1"/>
  <c r="AG30" i="1"/>
  <c r="Q28" i="1"/>
  <c r="AG28" i="1" s="1"/>
  <c r="AG24" i="1"/>
  <c r="Q22" i="1"/>
  <c r="AG22" i="1" s="1"/>
  <c r="AG20" i="1"/>
  <c r="Q18" i="1"/>
  <c r="AG18" i="1" s="1"/>
  <c r="AG16" i="1"/>
  <c r="Q12" i="1"/>
  <c r="AG12" i="1" s="1"/>
  <c r="Q8" i="1"/>
  <c r="AG8" i="1" s="1"/>
  <c r="P5" i="1"/>
  <c r="U6" i="1"/>
  <c r="T106" i="1"/>
  <c r="T102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08" i="1"/>
  <c r="T104" i="1"/>
  <c r="T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9" i="1"/>
  <c r="T107" i="1"/>
  <c r="T105" i="1"/>
  <c r="T103" i="1"/>
  <c r="T99" i="1"/>
  <c r="T95" i="1"/>
  <c r="K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6" i="1" l="1"/>
  <c r="AG5" i="1" s="1"/>
  <c r="Q5" i="1"/>
  <c r="T93" i="1"/>
  <c r="T97" i="1"/>
  <c r="T101" i="1"/>
  <c r="T92" i="1"/>
  <c r="T100" i="1"/>
  <c r="T98" i="1"/>
  <c r="T8" i="1"/>
  <c r="T12" i="1"/>
  <c r="T16" i="1"/>
  <c r="T18" i="1"/>
  <c r="T20" i="1"/>
  <c r="T22" i="1"/>
  <c r="T24" i="1"/>
  <c r="T28" i="1"/>
  <c r="T30" i="1"/>
  <c r="T32" i="1"/>
  <c r="T36" i="1"/>
  <c r="T38" i="1"/>
  <c r="T40" i="1"/>
  <c r="T42" i="1"/>
  <c r="T44" i="1"/>
  <c r="T46" i="1"/>
  <c r="T48" i="1"/>
  <c r="T54" i="1"/>
  <c r="T58" i="1"/>
  <c r="T60" i="1"/>
  <c r="T62" i="1"/>
  <c r="T64" i="1"/>
  <c r="T66" i="1"/>
  <c r="T68" i="1"/>
  <c r="T72" i="1"/>
  <c r="T74" i="1"/>
  <c r="T76" i="1"/>
  <c r="T78" i="1"/>
  <c r="T80" i="1"/>
  <c r="T82" i="1"/>
  <c r="T84" i="1"/>
  <c r="T86" i="1"/>
  <c r="T88" i="1"/>
  <c r="T90" i="1"/>
  <c r="T6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</calcChain>
</file>

<file path=xl/sharedStrings.xml><?xml version="1.0" encoding="utf-8"?>
<sst xmlns="http://schemas.openxmlformats.org/spreadsheetml/2006/main" count="422" uniqueCount="185">
  <si>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</si>
  <si>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</si>
  <si>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</si>
  <si>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</si>
  <si>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</si>
  <si>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</si>
  <si>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</si>
  <si>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</si>
  <si>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</si>
  <si>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</si>
  <si>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</si>
  <si>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</si>
  <si>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</si>
  <si>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</si>
  <si>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</si>
  <si>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</si>
  <si>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</si>
  <si>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</si>
  <si>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</si>
  <si>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</si>
  <si>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</si>
  <si>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</si>
  <si>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</si>
  <si>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19,04,</t>
  </si>
  <si>
    <t>21,04,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</si>
  <si>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</si>
  <si>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</si>
  <si>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</si>
  <si>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</si>
  <si>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</si>
  <si>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</si>
  <si>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</si>
  <si>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</si>
  <si>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</si>
  <si>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</si>
  <si>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</si>
  <si>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</si>
  <si>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</si>
  <si>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</si>
  <si>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</si>
  <si>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</si>
  <si>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</si>
  <si>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</si>
  <si>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</si>
  <si>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</si>
  <si>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</si>
  <si>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</si>
  <si>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не в матрице</t>
  </si>
  <si>
    <t>необходимо увеличить продажи / 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</si>
  <si>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</si>
  <si>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</si>
  <si>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</si>
  <si>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 / ТС Обжора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</si>
  <si>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</si>
  <si>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</si>
  <si>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</si>
  <si>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</si>
  <si>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</si>
  <si>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</si>
  <si>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</si>
  <si>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</si>
  <si>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</si>
  <si>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</si>
  <si>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</si>
  <si>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</si>
  <si>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</si>
  <si>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</si>
  <si>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</si>
  <si>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</si>
  <si>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</si>
  <si>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</si>
  <si>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</si>
  <si>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</si>
  <si>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</si>
  <si>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необходимо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</si>
  <si>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</si>
  <si>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</si>
  <si>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</si>
  <si>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</si>
  <si>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</si>
  <si>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</si>
  <si>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</si>
  <si>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</si>
  <si>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</si>
  <si>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</si>
  <si>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</si>
  <si>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</si>
  <si>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</si>
  <si>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</si>
  <si>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</si>
  <si>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</si>
  <si>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мгс</t>
  </si>
  <si>
    <t>новинка, 1001081596620</t>
  </si>
  <si>
    <t>6661 СОЧНЫЙ ГРИЛЬ ПМ сос п/о мгс 1,5*4_Маяк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</si>
  <si>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</si>
  <si>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</si>
  <si>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</si>
  <si>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</si>
  <si>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</si>
  <si>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</si>
  <si>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</si>
  <si>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</si>
  <si>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</si>
  <si>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</si>
  <si>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</si>
  <si>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07,04,25 списание 7кг (недостача) / 24,02,25 списание 8кг (недостача)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</si>
  <si>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</si>
  <si>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</si>
  <si>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</si>
  <si>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</si>
  <si>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</si>
  <si>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</si>
  <si>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</si>
  <si>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есть дубль / 11,10,24 в уценку 88шт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</si>
  <si>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</si>
  <si>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</si>
  <si>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</si>
  <si>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</si>
  <si>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</si>
  <si>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</si>
  <si>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</si>
  <si>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</si>
  <si>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</si>
  <si>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</si>
  <si>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</si>
  <si>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</si>
  <si>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</si>
  <si>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</si>
  <si>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</si>
  <si>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</si>
  <si>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</si>
  <si>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</si>
  <si>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</si>
  <si>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</si>
  <si>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</si>
  <si>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</si>
  <si>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</si>
  <si>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</si>
  <si>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</si>
  <si>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</si>
  <si>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</si>
  <si>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</si>
  <si>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</si>
  <si>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</si>
  <si>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</si>
  <si>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</si>
  <si>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</si>
  <si>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</si>
  <si>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7133 СЕРВЕЛАТ ЕВРОПЕЙСКИЙ в/к в/у 0,84кг  Останкино</t>
  </si>
  <si>
    <t>Зверев вывел</t>
  </si>
  <si>
    <t>7144 МРАМОРНАЯ ПРЕМИУМ в/к в/у 0,33кг 8 шт  Останкино</t>
  </si>
  <si>
    <t>вместо 6795</t>
  </si>
  <si>
    <t>7146 МРАМОРНАЯ ПРЕМИУМ в/к в/у  Останкино</t>
  </si>
  <si>
    <t>7149 БАЛЫКОВАЯ Коровино п/к в/у 0,84кг_50с  Останкино</t>
  </si>
  <si>
    <t>необходимо увеличить продажи / 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</si>
  <si>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</si>
  <si>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</si>
  <si>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</si>
  <si>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</si>
  <si>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</si>
  <si>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7173 БОЯNСКАЯ ПМ п/к в/у 0,28кг 8шт_50с  Останкино</t>
  </si>
  <si>
    <t>вместо 6666 / есть дубль</t>
  </si>
  <si>
    <t>7187 Грудинка ПРЕМИУМ к/в мл/к в/у 0.3 кг</t>
  </si>
  <si>
    <t>новинка, 1001085637187</t>
  </si>
  <si>
    <t>7232 БОЯNСКАЯ ПМ п/к в/у 0,28кг 8шт_209к  Останкино</t>
  </si>
  <si>
    <t>дубль на 7173</t>
  </si>
  <si>
    <t>7237 СЕРВЕЛАТ ШВАРЦЕР ПМ в/к в/у 0,28кг_209к  Останкино</t>
  </si>
  <si>
    <t>дубль на 6701</t>
  </si>
  <si>
    <t>7241 САЛЯМИ Папа может п/к в/у 0,28кг ОСТАНКИНО</t>
  </si>
  <si>
    <t>дубль на 6773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</si>
  <si>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</si>
  <si>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</si>
  <si>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</si>
  <si>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</si>
  <si>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дубль на 7169</t>
  </si>
  <si>
    <t>вместо 6689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</si>
  <si>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</si>
  <si>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</si>
  <si>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</si>
  <si>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28,03,25 списание 6кг (недостача)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</si>
  <si>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2675</t>
    </r>
  </si>
  <si>
    <t>необходимо увеличить продажи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</si>
  <si>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</si>
  <si>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</t>
    </r>
  </si>
  <si>
    <t>вместо 6206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</si>
</sst>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5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11341.74</v>
      </c>
      <c r="F5" s="4">
        <f>SUM(F6:F500)</f>
        <v>18318.892</v>
      </c>
      <c r="G5" s="7"/>
      <c r="H5" s="1"/>
      <c r="I5" s="1"/>
      <c r="J5" s="4">
        <f t="shared" ref="J5:R5" si="0">SUM(J6:J500)</f>
        <v>15881.349999999999</v>
      </c>
      <c r="K5" s="4">
        <f t="shared" si="0"/>
        <v>-4539.6100000000006</v>
      </c>
      <c r="L5" s="4">
        <f t="shared" si="0"/>
        <v>0</v>
      </c>
      <c r="M5" s="4">
        <f t="shared" si="0"/>
        <v>0</v>
      </c>
      <c r="N5" s="4">
        <f t="shared" si="0"/>
        <v>5418</v>
      </c>
      <c r="O5" s="4">
        <f t="shared" si="0"/>
        <v>4146</v>
      </c>
      <c r="P5" s="4">
        <f t="shared" si="0"/>
        <v>2268.3480000000004</v>
      </c>
      <c r="Q5" s="4">
        <f t="shared" si="0"/>
        <v>7521.0928000000013</v>
      </c>
      <c r="R5" s="4">
        <f t="shared" si="0"/>
        <v>0</v>
      </c>
      <c r="S5" s="1"/>
      <c r="T5" s="1"/>
      <c r="U5" s="1"/>
      <c r="V5" s="4">
        <f t="shared" ref="V5:AE5" si="1">SUM(V6:V500)</f>
        <v>2433.6466000000005</v>
      </c>
      <c r="W5" s="4">
        <f t="shared" si="1"/>
        <v>2989.6867999999999</v>
      </c>
      <c r="X5" s="4">
        <f t="shared" si="1"/>
        <v>3223.1594000000005</v>
      </c>
      <c r="Y5" s="4">
        <f t="shared" si="1"/>
        <v>3256.9887999999983</v>
      </c>
      <c r="Z5" s="4">
        <f t="shared" si="1"/>
        <v>2703.3473999999987</v>
      </c>
      <c r="AA5" s="4">
        <f t="shared" si="1"/>
        <v>3691.2548000000002</v>
      </c>
      <c r="AB5" s="4">
        <f t="shared" si="1"/>
        <v>2377.5714000000003</v>
      </c>
      <c r="AC5" s="4">
        <f t="shared" si="1"/>
        <v>3068.9397999999992</v>
      </c>
      <c r="AD5" s="4">
        <f t="shared" si="1"/>
        <v>3941.5510000000013</v>
      </c>
      <c r="AE5" s="4">
        <f t="shared" si="1"/>
        <v>2724.0705999999991</v>
      </c>
      <c r="AF5" s="1"/>
      <c r="AG5" s="4">
        <f>SUM(AG6:AG500)</f>
        <v>5007.0298000000003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64</v>
      </c>
      <c r="D6" s="1">
        <v>279</v>
      </c>
      <c r="E6" s="1">
        <v>157</v>
      </c>
      <c r="F6" s="1">
        <v>160</v>
      </c>
      <c r="G6" s="7">
        <v>0.4</v>
      </c>
      <c r="H6" s="1">
        <v>60</v>
      </c>
      <c r="I6" s="1" t="s">
        <v>38</v>
      </c>
      <c r="J6" s="1">
        <v>198.5</v>
      </c>
      <c r="K6" s="1">
        <f t="shared" ref="K6:K37" si="2">E6-J6</f>
        <v>-41.5</v>
      </c>
      <c r="L6" s="1"/>
      <c r="M6" s="1"/>
      <c r="N6" s="1">
        <v>100</v>
      </c>
      <c r="O6" s="1">
        <v>70</v>
      </c>
      <c r="P6" s="1">
        <f>E6/5</f>
        <v>31.4</v>
      </c>
      <c r="Q6" s="5">
        <f>14*P6-O6-N6-F6</f>
        <v>109.59999999999997</v>
      </c>
      <c r="R6" s="5"/>
      <c r="S6" s="1"/>
      <c r="T6" s="1">
        <f>(F6+N6+O6+Q6)/P6</f>
        <v>14</v>
      </c>
      <c r="U6" s="1">
        <f>(F6+N6+O6)/P6</f>
        <v>10.509554140127388</v>
      </c>
      <c r="V6" s="1">
        <v>33.4</v>
      </c>
      <c r="W6" s="1">
        <v>34</v>
      </c>
      <c r="X6" s="1">
        <v>27.8</v>
      </c>
      <c r="Y6" s="1">
        <v>27.2</v>
      </c>
      <c r="Z6" s="1">
        <v>29.4</v>
      </c>
      <c r="AA6" s="1">
        <v>38</v>
      </c>
      <c r="AB6" s="1">
        <v>34.200000000000003</v>
      </c>
      <c r="AC6" s="1">
        <v>24.4</v>
      </c>
      <c r="AD6" s="1">
        <v>42</v>
      </c>
      <c r="AE6" s="1">
        <v>19.600000000000001</v>
      </c>
      <c r="AF6" s="1" t="s">
        <v>39</v>
      </c>
      <c r="AG6" s="1">
        <f>G6*Q6</f>
        <v>43.839999999999989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19.687000000000001</v>
      </c>
      <c r="D7" s="1"/>
      <c r="E7" s="1">
        <v>9.8239999999999998</v>
      </c>
      <c r="F7" s="1">
        <v>8.3829999999999991</v>
      </c>
      <c r="G7" s="7">
        <v>1</v>
      </c>
      <c r="H7" s="1">
        <v>120</v>
      </c>
      <c r="I7" s="1" t="s">
        <v>38</v>
      </c>
      <c r="J7" s="1">
        <v>19</v>
      </c>
      <c r="K7" s="1">
        <f t="shared" si="2"/>
        <v>-9.1760000000000002</v>
      </c>
      <c r="L7" s="1"/>
      <c r="M7" s="1"/>
      <c r="N7" s="1">
        <v>12</v>
      </c>
      <c r="O7" s="1"/>
      <c r="P7" s="1">
        <f t="shared" ref="P7:P70" si="3">E7/5</f>
        <v>1.9647999999999999</v>
      </c>
      <c r="Q7" s="5">
        <f t="shared" ref="Q7:Q8" si="4">14*P7-O7-N7-F7</f>
        <v>7.1241999999999983</v>
      </c>
      <c r="R7" s="5"/>
      <c r="S7" s="1"/>
      <c r="T7" s="1">
        <f t="shared" ref="T7:T70" si="5">(F7+N7+O7+Q7)/P7</f>
        <v>14</v>
      </c>
      <c r="U7" s="1">
        <f t="shared" ref="U7:U70" si="6">(F7+N7+O7)/P7</f>
        <v>10.374083876221498</v>
      </c>
      <c r="V7" s="1">
        <v>2.1606000000000001</v>
      </c>
      <c r="W7" s="1">
        <v>1.1712</v>
      </c>
      <c r="X7" s="1">
        <v>2.5583999999999998</v>
      </c>
      <c r="Y7" s="1">
        <v>0.59340000000000004</v>
      </c>
      <c r="Z7" s="1">
        <v>2.3033999999999999</v>
      </c>
      <c r="AA7" s="1">
        <v>1.0918000000000001</v>
      </c>
      <c r="AB7" s="1">
        <v>2.2959999999999998</v>
      </c>
      <c r="AC7" s="1">
        <v>1.2969999999999999</v>
      </c>
      <c r="AD7" s="1">
        <v>2.9780000000000002</v>
      </c>
      <c r="AE7" s="1">
        <v>1.1728000000000001</v>
      </c>
      <c r="AF7" s="1"/>
      <c r="AG7" s="1">
        <f>G7*Q7</f>
        <v>7.1241999999999983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41</v>
      </c>
      <c r="C8" s="1">
        <v>1234.4010000000001</v>
      </c>
      <c r="D8" s="1">
        <v>1616.115</v>
      </c>
      <c r="E8" s="1">
        <v>1458.2850000000001</v>
      </c>
      <c r="F8" s="1">
        <v>1406.674</v>
      </c>
      <c r="G8" s="7">
        <v>1</v>
      </c>
      <c r="H8" s="1">
        <v>60</v>
      </c>
      <c r="I8" s="1" t="s">
        <v>43</v>
      </c>
      <c r="J8" s="1">
        <v>1682.8</v>
      </c>
      <c r="K8" s="1">
        <f t="shared" si="2"/>
        <v>-224.51499999999987</v>
      </c>
      <c r="L8" s="1"/>
      <c r="M8" s="1"/>
      <c r="N8" s="1">
        <v>530</v>
      </c>
      <c r="O8" s="1">
        <v>450</v>
      </c>
      <c r="P8" s="1">
        <f t="shared" si="3"/>
        <v>291.65700000000004</v>
      </c>
      <c r="Q8" s="5">
        <f t="shared" si="4"/>
        <v>1696.5240000000003</v>
      </c>
      <c r="R8" s="5"/>
      <c r="S8" s="1"/>
      <c r="T8" s="1">
        <f t="shared" si="5"/>
        <v>14</v>
      </c>
      <c r="U8" s="1">
        <f t="shared" si="6"/>
        <v>8.1831534988016728</v>
      </c>
      <c r="V8" s="1">
        <v>251.3706</v>
      </c>
      <c r="W8" s="1">
        <v>250.68620000000001</v>
      </c>
      <c r="X8" s="1">
        <v>260.5394</v>
      </c>
      <c r="Y8" s="1">
        <v>258.46420000000001</v>
      </c>
      <c r="Z8" s="1">
        <v>261.29899999999998</v>
      </c>
      <c r="AA8" s="1">
        <v>314.49540000000002</v>
      </c>
      <c r="AB8" s="1">
        <v>218.2782</v>
      </c>
      <c r="AC8" s="1">
        <v>337.9</v>
      </c>
      <c r="AD8" s="1">
        <v>332.26580000000001</v>
      </c>
      <c r="AE8" s="1">
        <v>298.6284</v>
      </c>
      <c r="AF8" s="1"/>
      <c r="AG8" s="1">
        <f>G8*Q8</f>
        <v>1696.5240000000003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41</v>
      </c>
      <c r="C9" s="1">
        <v>66.680000000000007</v>
      </c>
      <c r="D9" s="1">
        <v>0.999</v>
      </c>
      <c r="E9" s="1">
        <v>10.411</v>
      </c>
      <c r="F9" s="1">
        <v>50.31</v>
      </c>
      <c r="G9" s="7">
        <v>1</v>
      </c>
      <c r="H9" s="1">
        <v>120</v>
      </c>
      <c r="I9" s="1" t="s">
        <v>38</v>
      </c>
      <c r="J9" s="1">
        <v>20.9</v>
      </c>
      <c r="K9" s="1">
        <f t="shared" si="2"/>
        <v>-10.488999999999999</v>
      </c>
      <c r="L9" s="1"/>
      <c r="M9" s="1"/>
      <c r="N9" s="1">
        <v>0</v>
      </c>
      <c r="O9" s="1"/>
      <c r="P9" s="1">
        <f t="shared" si="3"/>
        <v>2.0821999999999998</v>
      </c>
      <c r="Q9" s="5"/>
      <c r="R9" s="5"/>
      <c r="S9" s="1"/>
      <c r="T9" s="1">
        <f t="shared" si="5"/>
        <v>24.161944097589092</v>
      </c>
      <c r="U9" s="1">
        <f t="shared" si="6"/>
        <v>24.161944097589092</v>
      </c>
      <c r="V9" s="1">
        <v>2.1716000000000002</v>
      </c>
      <c r="W9" s="1">
        <v>1.8584000000000001</v>
      </c>
      <c r="X9" s="1">
        <v>2.5133999999999999</v>
      </c>
      <c r="Y9" s="1">
        <v>5.4348000000000001</v>
      </c>
      <c r="Z9" s="1">
        <v>0.5988</v>
      </c>
      <c r="AA9" s="1">
        <v>2.1947999999999999</v>
      </c>
      <c r="AB9" s="1">
        <v>1.7926</v>
      </c>
      <c r="AC9" s="1">
        <v>1.7802</v>
      </c>
      <c r="AD9" s="1">
        <v>2.9123999999999999</v>
      </c>
      <c r="AE9" s="1">
        <v>1.7936000000000001</v>
      </c>
      <c r="AF9" s="13" t="s">
        <v>45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46</v>
      </c>
      <c r="B10" s="10" t="s">
        <v>41</v>
      </c>
      <c r="C10" s="10">
        <v>21.617000000000001</v>
      </c>
      <c r="D10" s="10">
        <v>65.054000000000002</v>
      </c>
      <c r="E10" s="10">
        <v>58.302999999999997</v>
      </c>
      <c r="F10" s="10">
        <v>37.862000000000002</v>
      </c>
      <c r="G10" s="11">
        <v>0</v>
      </c>
      <c r="H10" s="10" t="e">
        <v>#N/A</v>
      </c>
      <c r="I10" s="10" t="s">
        <v>47</v>
      </c>
      <c r="J10" s="10">
        <v>56.3</v>
      </c>
      <c r="K10" s="10">
        <f t="shared" si="2"/>
        <v>2.0030000000000001</v>
      </c>
      <c r="L10" s="10"/>
      <c r="M10" s="10"/>
      <c r="N10" s="10">
        <v>0</v>
      </c>
      <c r="O10" s="10"/>
      <c r="P10" s="10">
        <f t="shared" si="3"/>
        <v>11.660599999999999</v>
      </c>
      <c r="Q10" s="12"/>
      <c r="R10" s="12"/>
      <c r="S10" s="10"/>
      <c r="T10" s="10">
        <f t="shared" si="5"/>
        <v>3.2470027271323949</v>
      </c>
      <c r="U10" s="10">
        <f t="shared" si="6"/>
        <v>3.2470027271323949</v>
      </c>
      <c r="V10" s="10">
        <v>7.1433999999999997</v>
      </c>
      <c r="W10" s="10">
        <v>9.3602000000000007</v>
      </c>
      <c r="X10" s="10">
        <v>9.1769999999999996</v>
      </c>
      <c r="Y10" s="10">
        <v>9.5302000000000007</v>
      </c>
      <c r="Z10" s="10">
        <v>9.4888000000000012</v>
      </c>
      <c r="AA10" s="10">
        <v>16.9466</v>
      </c>
      <c r="AB10" s="10">
        <v>10.854799999999999</v>
      </c>
      <c r="AC10" s="10">
        <v>14.6656</v>
      </c>
      <c r="AD10" s="10">
        <v>13.5342</v>
      </c>
      <c r="AE10" s="10">
        <v>15.125999999999999</v>
      </c>
      <c r="AF10" s="13" t="s">
        <v>48</v>
      </c>
      <c r="AG10" s="10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41</v>
      </c>
      <c r="C11" s="1">
        <v>165.77699999999999</v>
      </c>
      <c r="D11" s="1">
        <v>72.677000000000007</v>
      </c>
      <c r="E11" s="1">
        <v>147.13200000000001</v>
      </c>
      <c r="F11" s="1">
        <v>92.332999999999998</v>
      </c>
      <c r="G11" s="7">
        <v>1</v>
      </c>
      <c r="H11" s="1">
        <v>60</v>
      </c>
      <c r="I11" s="1" t="s">
        <v>43</v>
      </c>
      <c r="J11" s="1">
        <v>182.7</v>
      </c>
      <c r="K11" s="1">
        <f t="shared" si="2"/>
        <v>-35.567999999999984</v>
      </c>
      <c r="L11" s="1"/>
      <c r="M11" s="1"/>
      <c r="N11" s="1">
        <v>110</v>
      </c>
      <c r="O11" s="1">
        <v>100</v>
      </c>
      <c r="P11" s="1">
        <f t="shared" si="3"/>
        <v>29.426400000000001</v>
      </c>
      <c r="Q11" s="5">
        <f t="shared" ref="Q11:Q12" si="7">14*P11-O11-N11-F11</f>
        <v>109.63660000000002</v>
      </c>
      <c r="R11" s="5"/>
      <c r="S11" s="1"/>
      <c r="T11" s="1">
        <f t="shared" si="5"/>
        <v>14</v>
      </c>
      <c r="U11" s="1">
        <f t="shared" si="6"/>
        <v>10.274209553326264</v>
      </c>
      <c r="V11" s="1">
        <v>29.189800000000002</v>
      </c>
      <c r="W11" s="1">
        <v>26.576599999999999</v>
      </c>
      <c r="X11" s="1">
        <v>31.777799999999999</v>
      </c>
      <c r="Y11" s="1">
        <v>38.092399999999998</v>
      </c>
      <c r="Z11" s="1">
        <v>23.564800000000002</v>
      </c>
      <c r="AA11" s="1">
        <v>36.453200000000002</v>
      </c>
      <c r="AB11" s="1">
        <v>25.202200000000001</v>
      </c>
      <c r="AC11" s="1">
        <v>43.087599999999988</v>
      </c>
      <c r="AD11" s="1">
        <v>46.178400000000003</v>
      </c>
      <c r="AE11" s="1">
        <v>31.7182</v>
      </c>
      <c r="AF11" s="1"/>
      <c r="AG11" s="1">
        <f>G11*Q11</f>
        <v>109.63660000000002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41</v>
      </c>
      <c r="C12" s="1">
        <v>671.16899999999998</v>
      </c>
      <c r="D12" s="1">
        <v>565.11199999999997</v>
      </c>
      <c r="E12" s="1">
        <v>643.89200000000005</v>
      </c>
      <c r="F12" s="1">
        <v>615.54999999999995</v>
      </c>
      <c r="G12" s="7">
        <v>1</v>
      </c>
      <c r="H12" s="1">
        <v>60</v>
      </c>
      <c r="I12" s="1" t="s">
        <v>43</v>
      </c>
      <c r="J12" s="1">
        <v>760</v>
      </c>
      <c r="K12" s="1">
        <f t="shared" si="2"/>
        <v>-116.10799999999995</v>
      </c>
      <c r="L12" s="1"/>
      <c r="M12" s="1"/>
      <c r="N12" s="1">
        <v>200</v>
      </c>
      <c r="O12" s="1">
        <v>170</v>
      </c>
      <c r="P12" s="1">
        <f t="shared" si="3"/>
        <v>128.7784</v>
      </c>
      <c r="Q12" s="5">
        <f t="shared" si="7"/>
        <v>817.34760000000006</v>
      </c>
      <c r="R12" s="5"/>
      <c r="S12" s="1"/>
      <c r="T12" s="1">
        <f t="shared" si="5"/>
        <v>14</v>
      </c>
      <c r="U12" s="1">
        <f t="shared" si="6"/>
        <v>7.6530691482422508</v>
      </c>
      <c r="V12" s="1">
        <v>104.60080000000001</v>
      </c>
      <c r="W12" s="1">
        <v>106.7084</v>
      </c>
      <c r="X12" s="1">
        <v>124.702</v>
      </c>
      <c r="Y12" s="1">
        <v>122.5098</v>
      </c>
      <c r="Z12" s="1">
        <v>117.283</v>
      </c>
      <c r="AA12" s="1">
        <v>137.84780000000001</v>
      </c>
      <c r="AB12" s="1">
        <v>77.54679999999999</v>
      </c>
      <c r="AC12" s="1">
        <v>124.544</v>
      </c>
      <c r="AD12" s="1">
        <v>141.00020000000001</v>
      </c>
      <c r="AE12" s="1">
        <v>133.00800000000001</v>
      </c>
      <c r="AF12" s="1"/>
      <c r="AG12" s="1">
        <f>G12*Q12</f>
        <v>817.34760000000006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37</v>
      </c>
      <c r="C13" s="1">
        <v>442</v>
      </c>
      <c r="D13" s="1">
        <v>6</v>
      </c>
      <c r="E13" s="1">
        <v>86</v>
      </c>
      <c r="F13" s="1">
        <v>342</v>
      </c>
      <c r="G13" s="7">
        <v>0.25</v>
      </c>
      <c r="H13" s="1">
        <v>120</v>
      </c>
      <c r="I13" s="1" t="s">
        <v>38</v>
      </c>
      <c r="J13" s="1">
        <v>136</v>
      </c>
      <c r="K13" s="1">
        <f t="shared" si="2"/>
        <v>-50</v>
      </c>
      <c r="L13" s="1"/>
      <c r="M13" s="1"/>
      <c r="N13" s="1">
        <v>0</v>
      </c>
      <c r="O13" s="1"/>
      <c r="P13" s="1">
        <f t="shared" si="3"/>
        <v>17.2</v>
      </c>
      <c r="Q13" s="5"/>
      <c r="R13" s="5"/>
      <c r="S13" s="1"/>
      <c r="T13" s="1">
        <f t="shared" si="5"/>
        <v>19.88372093023256</v>
      </c>
      <c r="U13" s="1">
        <f t="shared" si="6"/>
        <v>19.88372093023256</v>
      </c>
      <c r="V13" s="1">
        <v>20.2</v>
      </c>
      <c r="W13" s="1">
        <v>25.8</v>
      </c>
      <c r="X13" s="1">
        <v>22.2</v>
      </c>
      <c r="Y13" s="1">
        <v>22.2</v>
      </c>
      <c r="Z13" s="1">
        <v>21.2</v>
      </c>
      <c r="AA13" s="1">
        <v>17.600000000000001</v>
      </c>
      <c r="AB13" s="1">
        <v>17.600000000000001</v>
      </c>
      <c r="AC13" s="1">
        <v>78.599999999999994</v>
      </c>
      <c r="AD13" s="1">
        <v>354.8</v>
      </c>
      <c r="AE13" s="1">
        <v>36.200000000000003</v>
      </c>
      <c r="AF13" s="13" t="s">
        <v>52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53</v>
      </c>
      <c r="B14" s="10" t="s">
        <v>41</v>
      </c>
      <c r="C14" s="10">
        <v>-1.405</v>
      </c>
      <c r="D14" s="10"/>
      <c r="E14" s="10"/>
      <c r="F14" s="10">
        <v>-1.405</v>
      </c>
      <c r="G14" s="11">
        <v>0</v>
      </c>
      <c r="H14" s="10">
        <v>45</v>
      </c>
      <c r="I14" s="10" t="s">
        <v>47</v>
      </c>
      <c r="J14" s="10"/>
      <c r="K14" s="10">
        <f t="shared" si="2"/>
        <v>0</v>
      </c>
      <c r="L14" s="10"/>
      <c r="M14" s="10"/>
      <c r="N14" s="10">
        <v>0</v>
      </c>
      <c r="O14" s="10"/>
      <c r="P14" s="10">
        <f t="shared" si="3"/>
        <v>0</v>
      </c>
      <c r="Q14" s="12"/>
      <c r="R14" s="12"/>
      <c r="S14" s="10"/>
      <c r="T14" s="10" t="e">
        <f t="shared" si="5"/>
        <v>#DIV/0!</v>
      </c>
      <c r="U14" s="10" t="e">
        <f t="shared" si="6"/>
        <v>#DIV/0!</v>
      </c>
      <c r="V14" s="10">
        <v>0.28100000000000003</v>
      </c>
      <c r="W14" s="10">
        <v>0.13619999999999999</v>
      </c>
      <c r="X14" s="10">
        <v>18.3246</v>
      </c>
      <c r="Y14" s="10">
        <v>33.369199999999999</v>
      </c>
      <c r="Z14" s="10">
        <v>24.216200000000001</v>
      </c>
      <c r="AA14" s="10">
        <v>34.262799999999999</v>
      </c>
      <c r="AB14" s="10">
        <v>34.613999999999997</v>
      </c>
      <c r="AC14" s="10">
        <v>55.792400000000001</v>
      </c>
      <c r="AD14" s="10">
        <v>53.9816</v>
      </c>
      <c r="AE14" s="10">
        <v>43.051400000000001</v>
      </c>
      <c r="AF14" s="10" t="s">
        <v>54</v>
      </c>
      <c r="AG14" s="1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41</v>
      </c>
      <c r="C15" s="1">
        <v>93.141000000000005</v>
      </c>
      <c r="D15" s="1">
        <v>1.3</v>
      </c>
      <c r="E15" s="1">
        <v>55.241</v>
      </c>
      <c r="F15" s="1">
        <v>42.036000000000001</v>
      </c>
      <c r="G15" s="7">
        <v>1</v>
      </c>
      <c r="H15" s="1">
        <v>60</v>
      </c>
      <c r="I15" s="1" t="s">
        <v>38</v>
      </c>
      <c r="J15" s="1">
        <v>77.599999999999994</v>
      </c>
      <c r="K15" s="1">
        <f t="shared" si="2"/>
        <v>-22.358999999999995</v>
      </c>
      <c r="L15" s="1"/>
      <c r="M15" s="1"/>
      <c r="N15" s="1">
        <v>54</v>
      </c>
      <c r="O15" s="1">
        <v>40</v>
      </c>
      <c r="P15" s="1">
        <f t="shared" si="3"/>
        <v>11.0482</v>
      </c>
      <c r="Q15" s="5">
        <f t="shared" ref="Q15:Q23" si="8">14*P15-O15-N15-F15</f>
        <v>18.638800000000003</v>
      </c>
      <c r="R15" s="5"/>
      <c r="S15" s="1"/>
      <c r="T15" s="1">
        <f t="shared" si="5"/>
        <v>14.000000000000002</v>
      </c>
      <c r="U15" s="1">
        <f t="shared" si="6"/>
        <v>12.31295595662642</v>
      </c>
      <c r="V15" s="1">
        <v>12.7158</v>
      </c>
      <c r="W15" s="1">
        <v>10.958600000000001</v>
      </c>
      <c r="X15" s="1">
        <v>12.303000000000001</v>
      </c>
      <c r="Y15" s="1">
        <v>9.2759999999999998</v>
      </c>
      <c r="Z15" s="1">
        <v>13.8918</v>
      </c>
      <c r="AA15" s="1">
        <v>25.6938</v>
      </c>
      <c r="AB15" s="1">
        <v>6.0359999999999996</v>
      </c>
      <c r="AC15" s="1">
        <v>20.0138</v>
      </c>
      <c r="AD15" s="1">
        <v>22.510999999999999</v>
      </c>
      <c r="AE15" s="1">
        <v>14.2196</v>
      </c>
      <c r="AF15" s="1"/>
      <c r="AG15" s="1">
        <f t="shared" ref="AG15:AG25" si="9">G15*Q15</f>
        <v>18.638800000000003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37</v>
      </c>
      <c r="C16" s="1">
        <v>160</v>
      </c>
      <c r="D16" s="1">
        <v>114</v>
      </c>
      <c r="E16" s="1">
        <v>55</v>
      </c>
      <c r="F16" s="1">
        <v>212</v>
      </c>
      <c r="G16" s="7">
        <v>0.25</v>
      </c>
      <c r="H16" s="1">
        <v>120</v>
      </c>
      <c r="I16" s="1" t="s">
        <v>38</v>
      </c>
      <c r="J16" s="1">
        <v>92</v>
      </c>
      <c r="K16" s="1">
        <f t="shared" si="2"/>
        <v>-37</v>
      </c>
      <c r="L16" s="1"/>
      <c r="M16" s="1"/>
      <c r="N16" s="1">
        <v>0</v>
      </c>
      <c r="O16" s="1"/>
      <c r="P16" s="1">
        <f t="shared" si="3"/>
        <v>11</v>
      </c>
      <c r="Q16" s="5"/>
      <c r="R16" s="5"/>
      <c r="S16" s="1"/>
      <c r="T16" s="1">
        <f t="shared" si="5"/>
        <v>19.272727272727273</v>
      </c>
      <c r="U16" s="1">
        <f t="shared" si="6"/>
        <v>19.272727272727273</v>
      </c>
      <c r="V16" s="1">
        <v>12.6</v>
      </c>
      <c r="W16" s="1">
        <v>22.6</v>
      </c>
      <c r="X16" s="1">
        <v>23.4</v>
      </c>
      <c r="Y16" s="1">
        <v>12.2</v>
      </c>
      <c r="Z16" s="1">
        <v>13</v>
      </c>
      <c r="AA16" s="1">
        <v>23.873000000000001</v>
      </c>
      <c r="AB16" s="1">
        <v>11.6</v>
      </c>
      <c r="AC16" s="1">
        <v>14.8</v>
      </c>
      <c r="AD16" s="1">
        <v>18.8</v>
      </c>
      <c r="AE16" s="1">
        <v>15.6</v>
      </c>
      <c r="AF16" s="13" t="s">
        <v>52</v>
      </c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37</v>
      </c>
      <c r="C17" s="1">
        <v>111</v>
      </c>
      <c r="D17" s="1">
        <v>129</v>
      </c>
      <c r="E17" s="1">
        <v>137</v>
      </c>
      <c r="F17" s="1">
        <v>92</v>
      </c>
      <c r="G17" s="7">
        <v>0.4</v>
      </c>
      <c r="H17" s="1">
        <v>60</v>
      </c>
      <c r="I17" s="1" t="s">
        <v>38</v>
      </c>
      <c r="J17" s="1">
        <v>162</v>
      </c>
      <c r="K17" s="1">
        <f t="shared" si="2"/>
        <v>-25</v>
      </c>
      <c r="L17" s="1"/>
      <c r="M17" s="1"/>
      <c r="N17" s="1">
        <v>110</v>
      </c>
      <c r="O17" s="1">
        <v>110</v>
      </c>
      <c r="P17" s="1">
        <f t="shared" si="3"/>
        <v>27.4</v>
      </c>
      <c r="Q17" s="5">
        <f t="shared" si="8"/>
        <v>71.599999999999966</v>
      </c>
      <c r="R17" s="5"/>
      <c r="S17" s="1"/>
      <c r="T17" s="1">
        <f t="shared" si="5"/>
        <v>14</v>
      </c>
      <c r="U17" s="1">
        <f t="shared" si="6"/>
        <v>11.386861313868614</v>
      </c>
      <c r="V17" s="1">
        <v>30.4</v>
      </c>
      <c r="W17" s="1">
        <v>26.8</v>
      </c>
      <c r="X17" s="1">
        <v>27.2</v>
      </c>
      <c r="Y17" s="1">
        <v>26</v>
      </c>
      <c r="Z17" s="1">
        <v>17.600000000000001</v>
      </c>
      <c r="AA17" s="1">
        <v>29</v>
      </c>
      <c r="AB17" s="1">
        <v>9.1999999999999993</v>
      </c>
      <c r="AC17" s="1">
        <v>36</v>
      </c>
      <c r="AD17" s="1">
        <v>32.4</v>
      </c>
      <c r="AE17" s="1">
        <v>31.6</v>
      </c>
      <c r="AF17" s="1"/>
      <c r="AG17" s="1">
        <f t="shared" si="9"/>
        <v>28.639999999999986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41</v>
      </c>
      <c r="C18" s="1">
        <v>294.68</v>
      </c>
      <c r="D18" s="1"/>
      <c r="E18" s="1">
        <v>122.349</v>
      </c>
      <c r="F18" s="1">
        <v>169.00800000000001</v>
      </c>
      <c r="G18" s="7">
        <v>1</v>
      </c>
      <c r="H18" s="1">
        <v>45</v>
      </c>
      <c r="I18" s="1" t="s">
        <v>59</v>
      </c>
      <c r="J18" s="1">
        <v>127.6</v>
      </c>
      <c r="K18" s="1">
        <f t="shared" si="2"/>
        <v>-5.2509999999999906</v>
      </c>
      <c r="L18" s="1"/>
      <c r="M18" s="1"/>
      <c r="N18" s="1">
        <v>100</v>
      </c>
      <c r="O18" s="1">
        <v>70</v>
      </c>
      <c r="P18" s="1">
        <f t="shared" si="3"/>
        <v>24.469799999999999</v>
      </c>
      <c r="Q18" s="5">
        <f t="shared" si="8"/>
        <v>3.569199999999995</v>
      </c>
      <c r="R18" s="5"/>
      <c r="S18" s="1"/>
      <c r="T18" s="1">
        <f t="shared" si="5"/>
        <v>14.000000000000004</v>
      </c>
      <c r="U18" s="1">
        <f t="shared" si="6"/>
        <v>13.854138570809734</v>
      </c>
      <c r="V18" s="1">
        <v>31.2318</v>
      </c>
      <c r="W18" s="1">
        <v>27.129799999999999</v>
      </c>
      <c r="X18" s="1">
        <v>38.642800000000001</v>
      </c>
      <c r="Y18" s="1">
        <v>43.589799999999997</v>
      </c>
      <c r="Z18" s="1">
        <v>29.343599999999999</v>
      </c>
      <c r="AA18" s="1">
        <v>40.425199999999997</v>
      </c>
      <c r="AB18" s="1">
        <v>29.821200000000001</v>
      </c>
      <c r="AC18" s="1">
        <v>48.3964</v>
      </c>
      <c r="AD18" s="1">
        <v>51.626600000000003</v>
      </c>
      <c r="AE18" s="1">
        <v>42.8506</v>
      </c>
      <c r="AF18" s="1"/>
      <c r="AG18" s="1">
        <f t="shared" si="9"/>
        <v>3.569199999999995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37</v>
      </c>
      <c r="C19" s="1">
        <v>90</v>
      </c>
      <c r="D19" s="1">
        <v>537</v>
      </c>
      <c r="E19" s="1">
        <v>180</v>
      </c>
      <c r="F19" s="1">
        <v>395</v>
      </c>
      <c r="G19" s="7">
        <v>0.12</v>
      </c>
      <c r="H19" s="1">
        <v>60</v>
      </c>
      <c r="I19" s="1" t="s">
        <v>38</v>
      </c>
      <c r="J19" s="1">
        <v>300</v>
      </c>
      <c r="K19" s="1">
        <f t="shared" si="2"/>
        <v>-120</v>
      </c>
      <c r="L19" s="1"/>
      <c r="M19" s="1"/>
      <c r="N19" s="1">
        <v>0</v>
      </c>
      <c r="O19" s="1"/>
      <c r="P19" s="1">
        <f t="shared" si="3"/>
        <v>36</v>
      </c>
      <c r="Q19" s="5">
        <f t="shared" si="8"/>
        <v>109</v>
      </c>
      <c r="R19" s="5"/>
      <c r="S19" s="1"/>
      <c r="T19" s="1">
        <f t="shared" si="5"/>
        <v>14</v>
      </c>
      <c r="U19" s="1">
        <f t="shared" si="6"/>
        <v>10.972222222222221</v>
      </c>
      <c r="V19" s="1">
        <v>29.6</v>
      </c>
      <c r="W19" s="1">
        <v>54.4</v>
      </c>
      <c r="X19" s="1">
        <v>35.799999999999997</v>
      </c>
      <c r="Y19" s="1">
        <v>31.4</v>
      </c>
      <c r="Z19" s="1">
        <v>40.799999999999997</v>
      </c>
      <c r="AA19" s="1">
        <v>50.8</v>
      </c>
      <c r="AB19" s="1">
        <v>31.8</v>
      </c>
      <c r="AC19" s="1">
        <v>36</v>
      </c>
      <c r="AD19" s="1">
        <v>33</v>
      </c>
      <c r="AE19" s="1">
        <v>29.2</v>
      </c>
      <c r="AF19" s="1" t="s">
        <v>39</v>
      </c>
      <c r="AG19" s="1">
        <f t="shared" si="9"/>
        <v>13.08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37</v>
      </c>
      <c r="C20" s="1">
        <v>47</v>
      </c>
      <c r="D20" s="1">
        <v>74</v>
      </c>
      <c r="E20" s="1">
        <v>85</v>
      </c>
      <c r="F20" s="1">
        <v>17</v>
      </c>
      <c r="G20" s="7">
        <v>0.25</v>
      </c>
      <c r="H20" s="1">
        <v>120</v>
      </c>
      <c r="I20" s="1" t="s">
        <v>38</v>
      </c>
      <c r="J20" s="1">
        <v>152</v>
      </c>
      <c r="K20" s="1">
        <f t="shared" si="2"/>
        <v>-67</v>
      </c>
      <c r="L20" s="1"/>
      <c r="M20" s="1"/>
      <c r="N20" s="1">
        <v>170</v>
      </c>
      <c r="O20" s="1">
        <v>150</v>
      </c>
      <c r="P20" s="1">
        <f t="shared" si="3"/>
        <v>17</v>
      </c>
      <c r="Q20" s="5"/>
      <c r="R20" s="5"/>
      <c r="S20" s="1"/>
      <c r="T20" s="1">
        <f t="shared" si="5"/>
        <v>19.823529411764707</v>
      </c>
      <c r="U20" s="1">
        <f t="shared" si="6"/>
        <v>19.823529411764707</v>
      </c>
      <c r="V20" s="1">
        <v>29.2</v>
      </c>
      <c r="W20" s="1">
        <v>18</v>
      </c>
      <c r="X20" s="1">
        <v>19.2</v>
      </c>
      <c r="Y20" s="1">
        <v>17.600000000000001</v>
      </c>
      <c r="Z20" s="1">
        <v>31.2</v>
      </c>
      <c r="AA20" s="1">
        <v>23</v>
      </c>
      <c r="AB20" s="1">
        <v>24.4</v>
      </c>
      <c r="AC20" s="1">
        <v>22.4</v>
      </c>
      <c r="AD20" s="1">
        <v>21.2</v>
      </c>
      <c r="AE20" s="1">
        <v>23.2</v>
      </c>
      <c r="AF20" s="13" t="s">
        <v>52</v>
      </c>
      <c r="AG20" s="1">
        <f t="shared" si="9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41</v>
      </c>
      <c r="C21" s="1">
        <v>16.111999999999998</v>
      </c>
      <c r="D21" s="1">
        <v>7.8579999999999997</v>
      </c>
      <c r="E21" s="1">
        <v>12.21</v>
      </c>
      <c r="F21" s="1">
        <v>6.8380000000000001</v>
      </c>
      <c r="G21" s="7">
        <v>1</v>
      </c>
      <c r="H21" s="1">
        <v>120</v>
      </c>
      <c r="I21" s="1" t="s">
        <v>38</v>
      </c>
      <c r="J21" s="1">
        <v>20.9</v>
      </c>
      <c r="K21" s="1">
        <f t="shared" si="2"/>
        <v>-8.6899999999999977</v>
      </c>
      <c r="L21" s="1"/>
      <c r="M21" s="1"/>
      <c r="N21" s="1">
        <v>0</v>
      </c>
      <c r="O21" s="1"/>
      <c r="P21" s="1">
        <f t="shared" si="3"/>
        <v>2.4420000000000002</v>
      </c>
      <c r="Q21" s="5">
        <f>11*P21-O21-N21-F21</f>
        <v>20.024000000000001</v>
      </c>
      <c r="R21" s="5"/>
      <c r="S21" s="1"/>
      <c r="T21" s="1">
        <f t="shared" si="5"/>
        <v>11</v>
      </c>
      <c r="U21" s="1">
        <f t="shared" si="6"/>
        <v>2.8001638001638001</v>
      </c>
      <c r="V21" s="1">
        <v>1.4967999999999999</v>
      </c>
      <c r="W21" s="1">
        <v>1.7372000000000001</v>
      </c>
      <c r="X21" s="1">
        <v>2.0546000000000002</v>
      </c>
      <c r="Y21" s="1">
        <v>1.5404</v>
      </c>
      <c r="Z21" s="1">
        <v>0.89839999999999998</v>
      </c>
      <c r="AA21" s="1">
        <v>2.4176000000000002</v>
      </c>
      <c r="AB21" s="1">
        <v>1.3096000000000001</v>
      </c>
      <c r="AC21" s="1">
        <v>2.1166</v>
      </c>
      <c r="AD21" s="1">
        <v>3.9704000000000002</v>
      </c>
      <c r="AE21" s="1">
        <v>2.8043999999999998</v>
      </c>
      <c r="AF21" s="1"/>
      <c r="AG21" s="1">
        <f t="shared" si="9"/>
        <v>20.024000000000001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37</v>
      </c>
      <c r="C22" s="1">
        <v>327</v>
      </c>
      <c r="D22" s="1">
        <v>366</v>
      </c>
      <c r="E22" s="1">
        <v>172</v>
      </c>
      <c r="F22" s="1">
        <v>474</v>
      </c>
      <c r="G22" s="7">
        <v>0.4</v>
      </c>
      <c r="H22" s="1">
        <v>45</v>
      </c>
      <c r="I22" s="1" t="s">
        <v>38</v>
      </c>
      <c r="J22" s="1">
        <v>247</v>
      </c>
      <c r="K22" s="1">
        <f t="shared" si="2"/>
        <v>-75</v>
      </c>
      <c r="L22" s="1"/>
      <c r="M22" s="1"/>
      <c r="N22" s="1">
        <v>0</v>
      </c>
      <c r="O22" s="1"/>
      <c r="P22" s="1">
        <f t="shared" si="3"/>
        <v>34.4</v>
      </c>
      <c r="Q22" s="5">
        <f t="shared" si="8"/>
        <v>7.5999999999999659</v>
      </c>
      <c r="R22" s="5"/>
      <c r="S22" s="1"/>
      <c r="T22" s="1">
        <f t="shared" si="5"/>
        <v>14</v>
      </c>
      <c r="U22" s="1">
        <f t="shared" si="6"/>
        <v>13.779069767441861</v>
      </c>
      <c r="V22" s="1">
        <v>29</v>
      </c>
      <c r="W22" s="1">
        <v>52.8</v>
      </c>
      <c r="X22" s="1">
        <v>50.6</v>
      </c>
      <c r="Y22" s="1">
        <v>45.8</v>
      </c>
      <c r="Z22" s="1">
        <v>30</v>
      </c>
      <c r="AA22" s="1">
        <v>51.8</v>
      </c>
      <c r="AB22" s="1">
        <v>39.4</v>
      </c>
      <c r="AC22" s="1">
        <v>51</v>
      </c>
      <c r="AD22" s="1">
        <v>48.6</v>
      </c>
      <c r="AE22" s="1">
        <v>41.8</v>
      </c>
      <c r="AF22" s="1"/>
      <c r="AG22" s="1">
        <f t="shared" si="9"/>
        <v>3.0399999999999867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41</v>
      </c>
      <c r="C23" s="1">
        <v>446.38499999999999</v>
      </c>
      <c r="D23" s="1">
        <v>49.734000000000002</v>
      </c>
      <c r="E23" s="1">
        <v>276.827</v>
      </c>
      <c r="F23" s="1">
        <v>224.762</v>
      </c>
      <c r="G23" s="7">
        <v>1</v>
      </c>
      <c r="H23" s="1">
        <v>60</v>
      </c>
      <c r="I23" s="1" t="s">
        <v>43</v>
      </c>
      <c r="J23" s="1">
        <v>354.2</v>
      </c>
      <c r="K23" s="1">
        <f t="shared" si="2"/>
        <v>-77.37299999999999</v>
      </c>
      <c r="L23" s="1"/>
      <c r="M23" s="1"/>
      <c r="N23" s="1">
        <v>130</v>
      </c>
      <c r="O23" s="1">
        <v>100</v>
      </c>
      <c r="P23" s="1">
        <f t="shared" si="3"/>
        <v>55.365400000000001</v>
      </c>
      <c r="Q23" s="5">
        <f t="shared" si="8"/>
        <v>320.35359999999997</v>
      </c>
      <c r="R23" s="5"/>
      <c r="S23" s="1"/>
      <c r="T23" s="1">
        <f t="shared" si="5"/>
        <v>14</v>
      </c>
      <c r="U23" s="1">
        <f t="shared" si="6"/>
        <v>8.2138302983451759</v>
      </c>
      <c r="V23" s="1">
        <v>48.676600000000001</v>
      </c>
      <c r="W23" s="1">
        <v>46.6556</v>
      </c>
      <c r="X23" s="1">
        <v>65.097799999999992</v>
      </c>
      <c r="Y23" s="1">
        <v>71.9452</v>
      </c>
      <c r="Z23" s="1">
        <v>53.811999999999998</v>
      </c>
      <c r="AA23" s="1">
        <v>73.130600000000001</v>
      </c>
      <c r="AB23" s="1">
        <v>39.359400000000001</v>
      </c>
      <c r="AC23" s="1">
        <v>71.015599999999992</v>
      </c>
      <c r="AD23" s="1">
        <v>85.281399999999991</v>
      </c>
      <c r="AE23" s="1">
        <v>79.740800000000007</v>
      </c>
      <c r="AF23" s="1"/>
      <c r="AG23" s="1">
        <f t="shared" si="9"/>
        <v>320.35359999999997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37</v>
      </c>
      <c r="C24" s="1">
        <v>56</v>
      </c>
      <c r="D24" s="1">
        <v>32</v>
      </c>
      <c r="E24" s="1">
        <v>31</v>
      </c>
      <c r="F24" s="1">
        <v>49</v>
      </c>
      <c r="G24" s="7">
        <v>0.22</v>
      </c>
      <c r="H24" s="1">
        <v>120</v>
      </c>
      <c r="I24" s="1" t="s">
        <v>38</v>
      </c>
      <c r="J24" s="1">
        <v>58</v>
      </c>
      <c r="K24" s="1">
        <f t="shared" si="2"/>
        <v>-27</v>
      </c>
      <c r="L24" s="1"/>
      <c r="M24" s="1"/>
      <c r="N24" s="1">
        <v>64</v>
      </c>
      <c r="O24" s="1"/>
      <c r="P24" s="1">
        <f t="shared" si="3"/>
        <v>6.2</v>
      </c>
      <c r="Q24" s="5"/>
      <c r="R24" s="5"/>
      <c r="S24" s="1"/>
      <c r="T24" s="1">
        <f t="shared" si="5"/>
        <v>18.225806451612904</v>
      </c>
      <c r="U24" s="1">
        <f t="shared" si="6"/>
        <v>18.225806451612904</v>
      </c>
      <c r="V24" s="1">
        <v>10.4</v>
      </c>
      <c r="W24" s="1">
        <v>9.6</v>
      </c>
      <c r="X24" s="1">
        <v>8</v>
      </c>
      <c r="Y24" s="1">
        <v>7.2</v>
      </c>
      <c r="Z24" s="1">
        <v>8</v>
      </c>
      <c r="AA24" s="1">
        <v>8.8000000000000007</v>
      </c>
      <c r="AB24" s="1">
        <v>5.4</v>
      </c>
      <c r="AC24" s="1">
        <v>12.4</v>
      </c>
      <c r="AD24" s="1">
        <v>8.9400000000000013</v>
      </c>
      <c r="AE24" s="1">
        <v>5.8</v>
      </c>
      <c r="AF24" s="13" t="s">
        <v>45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37</v>
      </c>
      <c r="C25" s="1">
        <v>198</v>
      </c>
      <c r="D25" s="1">
        <v>90</v>
      </c>
      <c r="E25" s="1">
        <v>40</v>
      </c>
      <c r="F25" s="1">
        <v>230</v>
      </c>
      <c r="G25" s="7">
        <v>0.33</v>
      </c>
      <c r="H25" s="1">
        <v>45</v>
      </c>
      <c r="I25" s="1" t="s">
        <v>38</v>
      </c>
      <c r="J25" s="1">
        <v>74</v>
      </c>
      <c r="K25" s="1">
        <f t="shared" si="2"/>
        <v>-34</v>
      </c>
      <c r="L25" s="1"/>
      <c r="M25" s="1"/>
      <c r="N25" s="1">
        <v>60</v>
      </c>
      <c r="O25" s="1"/>
      <c r="P25" s="1">
        <f t="shared" si="3"/>
        <v>8</v>
      </c>
      <c r="Q25" s="5"/>
      <c r="R25" s="5"/>
      <c r="S25" s="1"/>
      <c r="T25" s="1">
        <f t="shared" si="5"/>
        <v>36.25</v>
      </c>
      <c r="U25" s="1">
        <f t="shared" si="6"/>
        <v>36.25</v>
      </c>
      <c r="V25" s="1">
        <v>22.4</v>
      </c>
      <c r="W25" s="1">
        <v>25.4</v>
      </c>
      <c r="X25" s="1">
        <v>39</v>
      </c>
      <c r="Y25" s="1">
        <v>21</v>
      </c>
      <c r="Z25" s="1">
        <v>26</v>
      </c>
      <c r="AA25" s="1">
        <v>28.6</v>
      </c>
      <c r="AB25" s="1">
        <v>22.6</v>
      </c>
      <c r="AC25" s="1">
        <v>28.6</v>
      </c>
      <c r="AD25" s="1">
        <v>25.6</v>
      </c>
      <c r="AE25" s="1">
        <v>30.8</v>
      </c>
      <c r="AF25" s="17" t="s">
        <v>176</v>
      </c>
      <c r="AG25" s="1">
        <f t="shared" si="9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67</v>
      </c>
      <c r="B26" s="10" t="s">
        <v>37</v>
      </c>
      <c r="C26" s="10">
        <v>-1</v>
      </c>
      <c r="D26" s="10"/>
      <c r="E26" s="10">
        <v>-2</v>
      </c>
      <c r="F26" s="10">
        <v>-1</v>
      </c>
      <c r="G26" s="11">
        <v>0</v>
      </c>
      <c r="H26" s="10" t="e">
        <v>#N/A</v>
      </c>
      <c r="I26" s="10" t="s">
        <v>47</v>
      </c>
      <c r="J26" s="10"/>
      <c r="K26" s="10">
        <f t="shared" si="2"/>
        <v>-2</v>
      </c>
      <c r="L26" s="10"/>
      <c r="M26" s="10"/>
      <c r="N26" s="10"/>
      <c r="O26" s="10"/>
      <c r="P26" s="10">
        <f t="shared" si="3"/>
        <v>-0.4</v>
      </c>
      <c r="Q26" s="12"/>
      <c r="R26" s="12"/>
      <c r="S26" s="10"/>
      <c r="T26" s="10">
        <f t="shared" si="5"/>
        <v>2.5</v>
      </c>
      <c r="U26" s="10">
        <f t="shared" si="6"/>
        <v>2.5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/>
      <c r="AG26" s="1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155</v>
      </c>
      <c r="D27" s="1">
        <v>285</v>
      </c>
      <c r="E27" s="1">
        <v>114</v>
      </c>
      <c r="F27" s="1">
        <v>278</v>
      </c>
      <c r="G27" s="7">
        <v>0.09</v>
      </c>
      <c r="H27" s="1">
        <v>45</v>
      </c>
      <c r="I27" s="1" t="s">
        <v>38</v>
      </c>
      <c r="J27" s="1">
        <v>221</v>
      </c>
      <c r="K27" s="1">
        <f t="shared" si="2"/>
        <v>-107</v>
      </c>
      <c r="L27" s="1"/>
      <c r="M27" s="1"/>
      <c r="N27" s="1">
        <v>0</v>
      </c>
      <c r="O27" s="1">
        <v>10</v>
      </c>
      <c r="P27" s="1">
        <f t="shared" si="3"/>
        <v>22.8</v>
      </c>
      <c r="Q27" s="5">
        <f t="shared" ref="Q27:Q32" si="10">14*P27-O27-N27-F27</f>
        <v>31.199999999999989</v>
      </c>
      <c r="R27" s="5"/>
      <c r="S27" s="1"/>
      <c r="T27" s="1">
        <f t="shared" si="5"/>
        <v>13.999999999999998</v>
      </c>
      <c r="U27" s="1">
        <f t="shared" si="6"/>
        <v>12.631578947368421</v>
      </c>
      <c r="V27" s="1">
        <v>27.8</v>
      </c>
      <c r="W27" s="1">
        <v>37.6</v>
      </c>
      <c r="X27" s="1">
        <v>34.4</v>
      </c>
      <c r="Y27" s="1">
        <v>26</v>
      </c>
      <c r="Z27" s="1">
        <v>36.799999999999997</v>
      </c>
      <c r="AA27" s="1">
        <v>30</v>
      </c>
      <c r="AB27" s="1">
        <v>39.799999999999997</v>
      </c>
      <c r="AC27" s="1">
        <v>41.8</v>
      </c>
      <c r="AD27" s="1">
        <v>35</v>
      </c>
      <c r="AE27" s="1">
        <v>37.6</v>
      </c>
      <c r="AF27" s="1" t="s">
        <v>39</v>
      </c>
      <c r="AG27" s="1">
        <f t="shared" ref="AG27:AG33" si="11">G27*Q27</f>
        <v>2.8079999999999989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41</v>
      </c>
      <c r="C28" s="1">
        <v>298.66199999999998</v>
      </c>
      <c r="D28" s="1">
        <v>667.62699999999995</v>
      </c>
      <c r="E28" s="1">
        <v>263.404</v>
      </c>
      <c r="F28" s="1">
        <v>682.03599999999994</v>
      </c>
      <c r="G28" s="7">
        <v>1</v>
      </c>
      <c r="H28" s="1">
        <v>45</v>
      </c>
      <c r="I28" s="1" t="s">
        <v>59</v>
      </c>
      <c r="J28" s="1">
        <v>293.5</v>
      </c>
      <c r="K28" s="1">
        <f t="shared" si="2"/>
        <v>-30.096000000000004</v>
      </c>
      <c r="L28" s="1"/>
      <c r="M28" s="1"/>
      <c r="N28" s="1">
        <v>0</v>
      </c>
      <c r="O28" s="1"/>
      <c r="P28" s="1">
        <f t="shared" si="3"/>
        <v>52.680799999999998</v>
      </c>
      <c r="Q28" s="5">
        <f t="shared" si="10"/>
        <v>55.495200000000068</v>
      </c>
      <c r="R28" s="5"/>
      <c r="S28" s="1"/>
      <c r="T28" s="1">
        <f t="shared" si="5"/>
        <v>14</v>
      </c>
      <c r="U28" s="1">
        <f t="shared" si="6"/>
        <v>12.946576361786457</v>
      </c>
      <c r="V28" s="1">
        <v>58.257000000000012</v>
      </c>
      <c r="W28" s="1">
        <v>80.994799999999998</v>
      </c>
      <c r="X28" s="1">
        <v>45.716799999999999</v>
      </c>
      <c r="Y28" s="1">
        <v>83.260400000000004</v>
      </c>
      <c r="Z28" s="1">
        <v>35.549199999999999</v>
      </c>
      <c r="AA28" s="1">
        <v>69.801599999999993</v>
      </c>
      <c r="AB28" s="1">
        <v>47.419199999999996</v>
      </c>
      <c r="AC28" s="1">
        <v>58.800199999999997</v>
      </c>
      <c r="AD28" s="1">
        <v>82.974599999999995</v>
      </c>
      <c r="AE28" s="1">
        <v>65.126800000000003</v>
      </c>
      <c r="AF28" s="1"/>
      <c r="AG28" s="1">
        <f t="shared" si="11"/>
        <v>55.495200000000068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37</v>
      </c>
      <c r="C29" s="1">
        <v>125</v>
      </c>
      <c r="D29" s="1">
        <v>80</v>
      </c>
      <c r="E29" s="1">
        <v>75</v>
      </c>
      <c r="F29" s="1">
        <v>120</v>
      </c>
      <c r="G29" s="7">
        <v>0.4</v>
      </c>
      <c r="H29" s="1" t="e">
        <v>#N/A</v>
      </c>
      <c r="I29" s="1" t="s">
        <v>38</v>
      </c>
      <c r="J29" s="1">
        <v>90</v>
      </c>
      <c r="K29" s="1">
        <f t="shared" si="2"/>
        <v>-15</v>
      </c>
      <c r="L29" s="1"/>
      <c r="M29" s="1"/>
      <c r="N29" s="1">
        <v>70</v>
      </c>
      <c r="O29" s="1"/>
      <c r="P29" s="1">
        <f t="shared" si="3"/>
        <v>15</v>
      </c>
      <c r="Q29" s="5">
        <f t="shared" si="10"/>
        <v>20</v>
      </c>
      <c r="R29" s="5"/>
      <c r="S29" s="1"/>
      <c r="T29" s="1">
        <f t="shared" si="5"/>
        <v>14</v>
      </c>
      <c r="U29" s="1">
        <f t="shared" si="6"/>
        <v>12.666666666666666</v>
      </c>
      <c r="V29" s="1">
        <v>18.399999999999999</v>
      </c>
      <c r="W29" s="1">
        <v>20.2</v>
      </c>
      <c r="X29" s="1">
        <v>22.8</v>
      </c>
      <c r="Y29" s="1">
        <v>23.6</v>
      </c>
      <c r="Z29" s="1">
        <v>20</v>
      </c>
      <c r="AA29" s="1">
        <v>0.6</v>
      </c>
      <c r="AB29" s="1">
        <v>56.2</v>
      </c>
      <c r="AC29" s="1">
        <v>7.6</v>
      </c>
      <c r="AD29" s="1">
        <v>26.2</v>
      </c>
      <c r="AE29" s="1">
        <v>11.8</v>
      </c>
      <c r="AF29" s="1"/>
      <c r="AG29" s="1">
        <f t="shared" si="11"/>
        <v>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355</v>
      </c>
      <c r="D30" s="1">
        <v>163</v>
      </c>
      <c r="E30" s="1">
        <v>208</v>
      </c>
      <c r="F30" s="1">
        <v>266</v>
      </c>
      <c r="G30" s="7">
        <v>0.4</v>
      </c>
      <c r="H30" s="1">
        <v>60</v>
      </c>
      <c r="I30" s="1" t="s">
        <v>43</v>
      </c>
      <c r="J30" s="1">
        <v>281</v>
      </c>
      <c r="K30" s="1">
        <f t="shared" si="2"/>
        <v>-73</v>
      </c>
      <c r="L30" s="1"/>
      <c r="M30" s="1"/>
      <c r="N30" s="1">
        <v>240</v>
      </c>
      <c r="O30" s="1">
        <v>220</v>
      </c>
      <c r="P30" s="1">
        <f t="shared" si="3"/>
        <v>41.6</v>
      </c>
      <c r="Q30" s="5"/>
      <c r="R30" s="5"/>
      <c r="S30" s="1"/>
      <c r="T30" s="1">
        <f t="shared" si="5"/>
        <v>17.451923076923077</v>
      </c>
      <c r="U30" s="1">
        <f t="shared" si="6"/>
        <v>17.451923076923077</v>
      </c>
      <c r="V30" s="1">
        <v>64.2</v>
      </c>
      <c r="W30" s="1">
        <v>55.4</v>
      </c>
      <c r="X30" s="1">
        <v>65.599999999999994</v>
      </c>
      <c r="Y30" s="1">
        <v>50.2</v>
      </c>
      <c r="Z30" s="1">
        <v>40.4</v>
      </c>
      <c r="AA30" s="1">
        <v>67.2</v>
      </c>
      <c r="AB30" s="1">
        <v>53</v>
      </c>
      <c r="AC30" s="1">
        <v>67.8</v>
      </c>
      <c r="AD30" s="1">
        <v>72.2</v>
      </c>
      <c r="AE30" s="1">
        <v>74</v>
      </c>
      <c r="AF30" s="1" t="s">
        <v>39</v>
      </c>
      <c r="AG30" s="1">
        <f t="shared" si="1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23</v>
      </c>
      <c r="D31" s="1">
        <v>40</v>
      </c>
      <c r="E31" s="1">
        <v>14</v>
      </c>
      <c r="F31" s="1">
        <v>42</v>
      </c>
      <c r="G31" s="7">
        <v>0.5</v>
      </c>
      <c r="H31" s="1">
        <v>60</v>
      </c>
      <c r="I31" s="1" t="s">
        <v>38</v>
      </c>
      <c r="J31" s="1">
        <v>31</v>
      </c>
      <c r="K31" s="1">
        <f t="shared" si="2"/>
        <v>-17</v>
      </c>
      <c r="L31" s="1"/>
      <c r="M31" s="1"/>
      <c r="N31" s="1">
        <v>0</v>
      </c>
      <c r="O31" s="1"/>
      <c r="P31" s="1">
        <f t="shared" si="3"/>
        <v>2.8</v>
      </c>
      <c r="Q31" s="5"/>
      <c r="R31" s="5"/>
      <c r="S31" s="1"/>
      <c r="T31" s="1">
        <f t="shared" si="5"/>
        <v>15.000000000000002</v>
      </c>
      <c r="U31" s="1">
        <f t="shared" si="6"/>
        <v>15.000000000000002</v>
      </c>
      <c r="V31" s="1">
        <v>-0.8</v>
      </c>
      <c r="W31" s="1">
        <v>4.4000000000000004</v>
      </c>
      <c r="X31" s="1">
        <v>1.6</v>
      </c>
      <c r="Y31" s="1">
        <v>4.4000000000000004</v>
      </c>
      <c r="Z31" s="1">
        <v>0.6</v>
      </c>
      <c r="AA31" s="1">
        <v>5.2</v>
      </c>
      <c r="AB31" s="1">
        <v>6.4</v>
      </c>
      <c r="AC31" s="1">
        <v>7.6</v>
      </c>
      <c r="AD31" s="1">
        <v>9.1999999999999993</v>
      </c>
      <c r="AE31" s="1">
        <v>11.2</v>
      </c>
      <c r="AF31" s="1"/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11</v>
      </c>
      <c r="D32" s="1"/>
      <c r="E32" s="1">
        <v>5</v>
      </c>
      <c r="F32" s="1">
        <v>6</v>
      </c>
      <c r="G32" s="7">
        <v>0.5</v>
      </c>
      <c r="H32" s="1">
        <v>60</v>
      </c>
      <c r="I32" s="1" t="s">
        <v>38</v>
      </c>
      <c r="J32" s="1">
        <v>10</v>
      </c>
      <c r="K32" s="1">
        <f t="shared" si="2"/>
        <v>-5</v>
      </c>
      <c r="L32" s="1"/>
      <c r="M32" s="1"/>
      <c r="N32" s="1">
        <v>0</v>
      </c>
      <c r="O32" s="1"/>
      <c r="P32" s="1">
        <f t="shared" si="3"/>
        <v>1</v>
      </c>
      <c r="Q32" s="5">
        <f t="shared" si="10"/>
        <v>8</v>
      </c>
      <c r="R32" s="5"/>
      <c r="S32" s="1"/>
      <c r="T32" s="1">
        <f t="shared" si="5"/>
        <v>14</v>
      </c>
      <c r="U32" s="1">
        <f t="shared" si="6"/>
        <v>6</v>
      </c>
      <c r="V32" s="1">
        <v>0.6</v>
      </c>
      <c r="W32" s="1">
        <v>0.8</v>
      </c>
      <c r="X32" s="1">
        <v>1.2</v>
      </c>
      <c r="Y32" s="1">
        <v>0.8</v>
      </c>
      <c r="Z32" s="1">
        <v>0.2</v>
      </c>
      <c r="AA32" s="1">
        <v>1.2</v>
      </c>
      <c r="AB32" s="1">
        <v>1.4</v>
      </c>
      <c r="AC32" s="1">
        <v>2.8</v>
      </c>
      <c r="AD32" s="1">
        <v>2</v>
      </c>
      <c r="AE32" s="1">
        <v>2</v>
      </c>
      <c r="AF32" s="1"/>
      <c r="AG32" s="1">
        <f t="shared" si="11"/>
        <v>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75</v>
      </c>
      <c r="B33" s="1" t="s">
        <v>37</v>
      </c>
      <c r="C33" s="1">
        <v>441</v>
      </c>
      <c r="D33" s="1">
        <v>530</v>
      </c>
      <c r="E33" s="1">
        <v>271</v>
      </c>
      <c r="F33" s="1">
        <v>644</v>
      </c>
      <c r="G33" s="7">
        <v>0.4</v>
      </c>
      <c r="H33" s="1">
        <v>60</v>
      </c>
      <c r="I33" s="1" t="s">
        <v>43</v>
      </c>
      <c r="J33" s="1">
        <v>393</v>
      </c>
      <c r="K33" s="1">
        <f t="shared" si="2"/>
        <v>-122</v>
      </c>
      <c r="L33" s="1"/>
      <c r="M33" s="1"/>
      <c r="N33" s="1">
        <v>130</v>
      </c>
      <c r="O33" s="1">
        <v>100</v>
      </c>
      <c r="P33" s="1">
        <f t="shared" si="3"/>
        <v>54.2</v>
      </c>
      <c r="Q33" s="5"/>
      <c r="R33" s="5"/>
      <c r="S33" s="1"/>
      <c r="T33" s="1">
        <f t="shared" si="5"/>
        <v>16.125461254612546</v>
      </c>
      <c r="U33" s="1">
        <f t="shared" si="6"/>
        <v>16.125461254612546</v>
      </c>
      <c r="V33" s="1">
        <v>78</v>
      </c>
      <c r="W33" s="1">
        <v>89.2</v>
      </c>
      <c r="X33" s="1">
        <v>87.4</v>
      </c>
      <c r="Y33" s="1">
        <v>65.599999999999994</v>
      </c>
      <c r="Z33" s="1">
        <v>72</v>
      </c>
      <c r="AA33" s="1">
        <v>107</v>
      </c>
      <c r="AB33" s="1">
        <v>88.2</v>
      </c>
      <c r="AC33" s="1">
        <v>102.2</v>
      </c>
      <c r="AD33" s="1">
        <v>116.4</v>
      </c>
      <c r="AE33" s="1">
        <v>74.8</v>
      </c>
      <c r="AF33" s="1" t="s">
        <v>39</v>
      </c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76</v>
      </c>
      <c r="B34" s="10" t="s">
        <v>37</v>
      </c>
      <c r="C34" s="10">
        <v>-1</v>
      </c>
      <c r="D34" s="10"/>
      <c r="E34" s="10"/>
      <c r="F34" s="10">
        <v>-1</v>
      </c>
      <c r="G34" s="11">
        <v>0</v>
      </c>
      <c r="H34" s="10" t="e">
        <v>#N/A</v>
      </c>
      <c r="I34" s="10" t="s">
        <v>47</v>
      </c>
      <c r="J34" s="10"/>
      <c r="K34" s="10">
        <f t="shared" si="2"/>
        <v>0</v>
      </c>
      <c r="L34" s="10"/>
      <c r="M34" s="10"/>
      <c r="N34" s="10">
        <v>0</v>
      </c>
      <c r="O34" s="10"/>
      <c r="P34" s="10">
        <f t="shared" si="3"/>
        <v>0</v>
      </c>
      <c r="Q34" s="12"/>
      <c r="R34" s="12"/>
      <c r="S34" s="10"/>
      <c r="T34" s="10" t="e">
        <f t="shared" si="5"/>
        <v>#DIV/0!</v>
      </c>
      <c r="U34" s="10" t="e">
        <f t="shared" si="6"/>
        <v>#DIV/0!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 t="s">
        <v>77</v>
      </c>
      <c r="AG34" s="10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37</v>
      </c>
      <c r="C35" s="1">
        <v>425</v>
      </c>
      <c r="D35" s="1">
        <v>688</v>
      </c>
      <c r="E35" s="1">
        <v>382</v>
      </c>
      <c r="F35" s="1">
        <v>681</v>
      </c>
      <c r="G35" s="7">
        <v>0.4</v>
      </c>
      <c r="H35" s="1">
        <v>60</v>
      </c>
      <c r="I35" s="1" t="s">
        <v>38</v>
      </c>
      <c r="J35" s="1">
        <v>499</v>
      </c>
      <c r="K35" s="1">
        <f t="shared" si="2"/>
        <v>-117</v>
      </c>
      <c r="L35" s="1"/>
      <c r="M35" s="1"/>
      <c r="N35" s="1">
        <v>0</v>
      </c>
      <c r="O35" s="1"/>
      <c r="P35" s="1">
        <f t="shared" si="3"/>
        <v>76.400000000000006</v>
      </c>
      <c r="Q35" s="5">
        <f t="shared" ref="Q35:Q47" si="12">14*P35-O35-N35-F35</f>
        <v>388.60000000000014</v>
      </c>
      <c r="R35" s="5"/>
      <c r="S35" s="1"/>
      <c r="T35" s="1">
        <f t="shared" si="5"/>
        <v>14</v>
      </c>
      <c r="U35" s="1">
        <f t="shared" si="6"/>
        <v>8.9136125654450247</v>
      </c>
      <c r="V35" s="1">
        <v>65.8</v>
      </c>
      <c r="W35" s="1">
        <v>94.6</v>
      </c>
      <c r="X35" s="1">
        <v>84.8</v>
      </c>
      <c r="Y35" s="1">
        <v>79.724800000000002</v>
      </c>
      <c r="Z35" s="1">
        <v>87.8</v>
      </c>
      <c r="AA35" s="1">
        <v>92.6</v>
      </c>
      <c r="AB35" s="1">
        <v>88.2</v>
      </c>
      <c r="AC35" s="1">
        <v>112.8</v>
      </c>
      <c r="AD35" s="1">
        <v>96.2</v>
      </c>
      <c r="AE35" s="1">
        <v>220.9966</v>
      </c>
      <c r="AF35" s="1" t="s">
        <v>39</v>
      </c>
      <c r="AG35" s="1">
        <f t="shared" ref="AG35:AG49" si="13">G35*Q35</f>
        <v>155.44000000000005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37</v>
      </c>
      <c r="C36" s="1">
        <v>677</v>
      </c>
      <c r="D36" s="1">
        <v>25</v>
      </c>
      <c r="E36" s="1">
        <v>109</v>
      </c>
      <c r="F36" s="1">
        <v>556</v>
      </c>
      <c r="G36" s="7">
        <v>0.1</v>
      </c>
      <c r="H36" s="1">
        <v>45</v>
      </c>
      <c r="I36" s="1" t="s">
        <v>38</v>
      </c>
      <c r="J36" s="1">
        <v>259</v>
      </c>
      <c r="K36" s="1">
        <f t="shared" si="2"/>
        <v>-150</v>
      </c>
      <c r="L36" s="1"/>
      <c r="M36" s="1"/>
      <c r="N36" s="1">
        <v>0</v>
      </c>
      <c r="O36" s="1"/>
      <c r="P36" s="1">
        <f t="shared" si="3"/>
        <v>21.8</v>
      </c>
      <c r="Q36" s="5"/>
      <c r="R36" s="5"/>
      <c r="S36" s="1"/>
      <c r="T36" s="1">
        <f t="shared" si="5"/>
        <v>25.504587155963304</v>
      </c>
      <c r="U36" s="1">
        <f t="shared" si="6"/>
        <v>25.504587155963304</v>
      </c>
      <c r="V36" s="1">
        <v>11.6</v>
      </c>
      <c r="W36" s="1">
        <v>83.8</v>
      </c>
      <c r="X36" s="1">
        <v>114.2</v>
      </c>
      <c r="Y36" s="1">
        <v>122.6</v>
      </c>
      <c r="Z36" s="1">
        <v>26.6</v>
      </c>
      <c r="AA36" s="1">
        <v>43</v>
      </c>
      <c r="AB36" s="1">
        <v>36</v>
      </c>
      <c r="AC36" s="1">
        <v>33.799999999999997</v>
      </c>
      <c r="AD36" s="1">
        <v>22.8</v>
      </c>
      <c r="AE36" s="1">
        <v>74</v>
      </c>
      <c r="AF36" s="17" t="s">
        <v>176</v>
      </c>
      <c r="AG36" s="1">
        <f t="shared" si="13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37</v>
      </c>
      <c r="C37" s="1">
        <v>201</v>
      </c>
      <c r="D37" s="1">
        <v>340</v>
      </c>
      <c r="E37" s="1">
        <v>168</v>
      </c>
      <c r="F37" s="1">
        <v>346</v>
      </c>
      <c r="G37" s="7">
        <v>0.1</v>
      </c>
      <c r="H37" s="1">
        <v>60</v>
      </c>
      <c r="I37" s="1" t="s">
        <v>38</v>
      </c>
      <c r="J37" s="1">
        <v>251</v>
      </c>
      <c r="K37" s="1">
        <f t="shared" si="2"/>
        <v>-83</v>
      </c>
      <c r="L37" s="1"/>
      <c r="M37" s="1"/>
      <c r="N37" s="1">
        <v>30</v>
      </c>
      <c r="O37" s="1"/>
      <c r="P37" s="1">
        <f t="shared" si="3"/>
        <v>33.6</v>
      </c>
      <c r="Q37" s="5">
        <f t="shared" si="12"/>
        <v>94.400000000000034</v>
      </c>
      <c r="R37" s="5"/>
      <c r="S37" s="1"/>
      <c r="T37" s="1">
        <f t="shared" si="5"/>
        <v>14</v>
      </c>
      <c r="U37" s="1">
        <f t="shared" si="6"/>
        <v>11.19047619047619</v>
      </c>
      <c r="V37" s="1">
        <v>38.200000000000003</v>
      </c>
      <c r="W37" s="1">
        <v>52.6</v>
      </c>
      <c r="X37" s="1">
        <v>48.4</v>
      </c>
      <c r="Y37" s="1">
        <v>36.6</v>
      </c>
      <c r="Z37" s="1">
        <v>46</v>
      </c>
      <c r="AA37" s="1">
        <v>54.8</v>
      </c>
      <c r="AB37" s="1">
        <v>35.4</v>
      </c>
      <c r="AC37" s="1">
        <v>45.2</v>
      </c>
      <c r="AD37" s="1">
        <v>45.4</v>
      </c>
      <c r="AE37" s="1">
        <v>49</v>
      </c>
      <c r="AF37" s="1" t="s">
        <v>39</v>
      </c>
      <c r="AG37" s="1">
        <f t="shared" si="13"/>
        <v>9.4400000000000031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37</v>
      </c>
      <c r="C38" s="1">
        <v>285</v>
      </c>
      <c r="D38" s="1">
        <v>326</v>
      </c>
      <c r="E38" s="1">
        <v>167</v>
      </c>
      <c r="F38" s="1">
        <v>388</v>
      </c>
      <c r="G38" s="7">
        <v>0.1</v>
      </c>
      <c r="H38" s="1">
        <v>60</v>
      </c>
      <c r="I38" s="1" t="s">
        <v>38</v>
      </c>
      <c r="J38" s="1">
        <v>285</v>
      </c>
      <c r="K38" s="1">
        <f t="shared" ref="K38:K69" si="14">E38-J38</f>
        <v>-118</v>
      </c>
      <c r="L38" s="1"/>
      <c r="M38" s="1"/>
      <c r="N38" s="1">
        <v>50</v>
      </c>
      <c r="O38" s="1">
        <v>40</v>
      </c>
      <c r="P38" s="1">
        <f t="shared" si="3"/>
        <v>33.4</v>
      </c>
      <c r="Q38" s="5"/>
      <c r="R38" s="5"/>
      <c r="S38" s="1"/>
      <c r="T38" s="1">
        <f t="shared" si="5"/>
        <v>14.311377245508982</v>
      </c>
      <c r="U38" s="1">
        <f t="shared" si="6"/>
        <v>14.311377245508982</v>
      </c>
      <c r="V38" s="1">
        <v>44.8</v>
      </c>
      <c r="W38" s="1">
        <v>57.4</v>
      </c>
      <c r="X38" s="1">
        <v>53.6</v>
      </c>
      <c r="Y38" s="1">
        <v>46</v>
      </c>
      <c r="Z38" s="1">
        <v>46.6</v>
      </c>
      <c r="AA38" s="1">
        <v>50.8</v>
      </c>
      <c r="AB38" s="1">
        <v>37.799999999999997</v>
      </c>
      <c r="AC38" s="1">
        <v>50.2</v>
      </c>
      <c r="AD38" s="1">
        <v>49</v>
      </c>
      <c r="AE38" s="1">
        <v>40.6</v>
      </c>
      <c r="AF38" s="1" t="s">
        <v>39</v>
      </c>
      <c r="AG38" s="1">
        <f t="shared" si="13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37</v>
      </c>
      <c r="C39" s="1">
        <v>85</v>
      </c>
      <c r="D39" s="1">
        <v>12</v>
      </c>
      <c r="E39" s="1">
        <v>54</v>
      </c>
      <c r="F39" s="1">
        <v>16</v>
      </c>
      <c r="G39" s="7">
        <v>0.4</v>
      </c>
      <c r="H39" s="1">
        <v>45</v>
      </c>
      <c r="I39" s="1" t="s">
        <v>38</v>
      </c>
      <c r="J39" s="1">
        <v>99</v>
      </c>
      <c r="K39" s="1">
        <f t="shared" si="14"/>
        <v>-45</v>
      </c>
      <c r="L39" s="1"/>
      <c r="M39" s="1"/>
      <c r="N39" s="1">
        <v>100</v>
      </c>
      <c r="O39" s="1">
        <v>80</v>
      </c>
      <c r="P39" s="1">
        <f t="shared" si="3"/>
        <v>10.8</v>
      </c>
      <c r="Q39" s="5"/>
      <c r="R39" s="5"/>
      <c r="S39" s="1"/>
      <c r="T39" s="1">
        <f t="shared" si="5"/>
        <v>18.148148148148145</v>
      </c>
      <c r="U39" s="1">
        <f t="shared" si="6"/>
        <v>18.148148148148145</v>
      </c>
      <c r="V39" s="1">
        <v>17.8</v>
      </c>
      <c r="W39" s="1">
        <v>10.4</v>
      </c>
      <c r="X39" s="1">
        <v>16.399999999999999</v>
      </c>
      <c r="Y39" s="1">
        <v>13.6</v>
      </c>
      <c r="Z39" s="1">
        <v>13.6</v>
      </c>
      <c r="AA39" s="1">
        <v>24.8</v>
      </c>
      <c r="AB39" s="1">
        <v>14.8</v>
      </c>
      <c r="AC39" s="1">
        <v>18.2</v>
      </c>
      <c r="AD39" s="1">
        <v>23.8</v>
      </c>
      <c r="AE39" s="1">
        <v>-0.4</v>
      </c>
      <c r="AF39" s="1"/>
      <c r="AG39" s="1">
        <f t="shared" si="13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37</v>
      </c>
      <c r="C40" s="1">
        <v>60</v>
      </c>
      <c r="D40" s="1">
        <v>102</v>
      </c>
      <c r="E40" s="1">
        <v>36</v>
      </c>
      <c r="F40" s="1">
        <v>114</v>
      </c>
      <c r="G40" s="7">
        <v>0.3</v>
      </c>
      <c r="H40" s="1">
        <v>45</v>
      </c>
      <c r="I40" s="1" t="s">
        <v>38</v>
      </c>
      <c r="J40" s="1">
        <v>57</v>
      </c>
      <c r="K40" s="1">
        <f t="shared" si="14"/>
        <v>-21</v>
      </c>
      <c r="L40" s="1"/>
      <c r="M40" s="1"/>
      <c r="N40" s="1">
        <v>0</v>
      </c>
      <c r="O40" s="1"/>
      <c r="P40" s="1">
        <f t="shared" si="3"/>
        <v>7.2</v>
      </c>
      <c r="Q40" s="5"/>
      <c r="R40" s="5"/>
      <c r="S40" s="1"/>
      <c r="T40" s="1">
        <f t="shared" si="5"/>
        <v>15.833333333333332</v>
      </c>
      <c r="U40" s="1">
        <f t="shared" si="6"/>
        <v>15.833333333333332</v>
      </c>
      <c r="V40" s="1">
        <v>9.4</v>
      </c>
      <c r="W40" s="1">
        <v>15.2</v>
      </c>
      <c r="X40" s="1">
        <v>14.2</v>
      </c>
      <c r="Y40" s="1">
        <v>13</v>
      </c>
      <c r="Z40" s="1">
        <v>23.2</v>
      </c>
      <c r="AA40" s="1">
        <v>13.4</v>
      </c>
      <c r="AB40" s="1">
        <v>50.8</v>
      </c>
      <c r="AC40" s="1">
        <v>3.4</v>
      </c>
      <c r="AD40" s="1">
        <v>17</v>
      </c>
      <c r="AE40" s="1">
        <v>6.4</v>
      </c>
      <c r="AF40" s="1"/>
      <c r="AG40" s="1">
        <f t="shared" si="13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41</v>
      </c>
      <c r="C41" s="1">
        <v>226.96899999999999</v>
      </c>
      <c r="D41" s="1">
        <v>112.825</v>
      </c>
      <c r="E41" s="1">
        <v>222.4</v>
      </c>
      <c r="F41" s="1">
        <v>111.46599999999999</v>
      </c>
      <c r="G41" s="7">
        <v>1</v>
      </c>
      <c r="H41" s="1">
        <v>60</v>
      </c>
      <c r="I41" s="1" t="s">
        <v>43</v>
      </c>
      <c r="J41" s="1">
        <v>270.3</v>
      </c>
      <c r="K41" s="1">
        <f t="shared" si="14"/>
        <v>-47.900000000000006</v>
      </c>
      <c r="L41" s="1"/>
      <c r="M41" s="1"/>
      <c r="N41" s="1">
        <v>110</v>
      </c>
      <c r="O41" s="1">
        <v>110</v>
      </c>
      <c r="P41" s="1">
        <f t="shared" si="3"/>
        <v>44.480000000000004</v>
      </c>
      <c r="Q41" s="5">
        <f t="shared" si="12"/>
        <v>291.25400000000002</v>
      </c>
      <c r="R41" s="5"/>
      <c r="S41" s="1"/>
      <c r="T41" s="1">
        <f t="shared" si="5"/>
        <v>14</v>
      </c>
      <c r="U41" s="1">
        <f t="shared" si="6"/>
        <v>7.4520233812949632</v>
      </c>
      <c r="V41" s="1">
        <v>36.590400000000002</v>
      </c>
      <c r="W41" s="1">
        <v>35.386399999999988</v>
      </c>
      <c r="X41" s="1">
        <v>40.727200000000003</v>
      </c>
      <c r="Y41" s="1">
        <v>46.573799999999999</v>
      </c>
      <c r="Z41" s="1">
        <v>45.4634</v>
      </c>
      <c r="AA41" s="1">
        <v>50.044400000000003</v>
      </c>
      <c r="AB41" s="1">
        <v>40.033799999999999</v>
      </c>
      <c r="AC41" s="1">
        <v>54.667200000000001</v>
      </c>
      <c r="AD41" s="1">
        <v>50.078000000000003</v>
      </c>
      <c r="AE41" s="1">
        <v>49.268799999999999</v>
      </c>
      <c r="AF41" s="1"/>
      <c r="AG41" s="1">
        <f t="shared" si="13"/>
        <v>291.25400000000002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41</v>
      </c>
      <c r="C42" s="1">
        <v>212.178</v>
      </c>
      <c r="D42" s="1"/>
      <c r="E42" s="1">
        <v>74.028000000000006</v>
      </c>
      <c r="F42" s="1">
        <v>128.82400000000001</v>
      </c>
      <c r="G42" s="7">
        <v>1</v>
      </c>
      <c r="H42" s="1">
        <v>45</v>
      </c>
      <c r="I42" s="1" t="s">
        <v>38</v>
      </c>
      <c r="J42" s="1">
        <v>98</v>
      </c>
      <c r="K42" s="1">
        <f t="shared" si="14"/>
        <v>-23.971999999999994</v>
      </c>
      <c r="L42" s="1"/>
      <c r="M42" s="1"/>
      <c r="N42" s="1">
        <v>20</v>
      </c>
      <c r="O42" s="1"/>
      <c r="P42" s="1">
        <f t="shared" si="3"/>
        <v>14.805600000000002</v>
      </c>
      <c r="Q42" s="5">
        <f t="shared" si="12"/>
        <v>58.454400000000021</v>
      </c>
      <c r="R42" s="5"/>
      <c r="S42" s="1"/>
      <c r="T42" s="1">
        <f t="shared" si="5"/>
        <v>14</v>
      </c>
      <c r="U42" s="1">
        <f t="shared" si="6"/>
        <v>10.051872264548548</v>
      </c>
      <c r="V42" s="1">
        <v>15.36</v>
      </c>
      <c r="W42" s="1">
        <v>16.206800000000001</v>
      </c>
      <c r="X42" s="1">
        <v>24.981400000000001</v>
      </c>
      <c r="Y42" s="1">
        <v>21.6934</v>
      </c>
      <c r="Z42" s="1">
        <v>19.895399999999999</v>
      </c>
      <c r="AA42" s="1">
        <v>22.457599999999999</v>
      </c>
      <c r="AB42" s="1">
        <v>13.522</v>
      </c>
      <c r="AC42" s="1">
        <v>23.2286</v>
      </c>
      <c r="AD42" s="1">
        <v>23.233599999999999</v>
      </c>
      <c r="AE42" s="1">
        <v>19.081800000000001</v>
      </c>
      <c r="AF42" s="1"/>
      <c r="AG42" s="1">
        <f t="shared" si="13"/>
        <v>58.454400000000021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41</v>
      </c>
      <c r="C43" s="1">
        <v>274.32299999999998</v>
      </c>
      <c r="D43" s="1">
        <v>63.927999999999997</v>
      </c>
      <c r="E43" s="1">
        <v>142.417</v>
      </c>
      <c r="F43" s="1">
        <v>193.94</v>
      </c>
      <c r="G43" s="7">
        <v>1</v>
      </c>
      <c r="H43" s="1">
        <v>45</v>
      </c>
      <c r="I43" s="1" t="s">
        <v>38</v>
      </c>
      <c r="J43" s="1">
        <v>184.5</v>
      </c>
      <c r="K43" s="1">
        <f t="shared" si="14"/>
        <v>-42.082999999999998</v>
      </c>
      <c r="L43" s="1"/>
      <c r="M43" s="1"/>
      <c r="N43" s="1">
        <v>50</v>
      </c>
      <c r="O43" s="1">
        <v>50</v>
      </c>
      <c r="P43" s="1">
        <f t="shared" si="3"/>
        <v>28.4834</v>
      </c>
      <c r="Q43" s="5">
        <f t="shared" si="12"/>
        <v>104.82760000000002</v>
      </c>
      <c r="R43" s="5"/>
      <c r="S43" s="1"/>
      <c r="T43" s="1">
        <f t="shared" si="5"/>
        <v>14</v>
      </c>
      <c r="U43" s="1">
        <f t="shared" si="6"/>
        <v>10.319694980234102</v>
      </c>
      <c r="V43" s="1">
        <v>29.170400000000001</v>
      </c>
      <c r="W43" s="1">
        <v>32.611199999999997</v>
      </c>
      <c r="X43" s="1">
        <v>40.877600000000001</v>
      </c>
      <c r="Y43" s="1">
        <v>30.001200000000001</v>
      </c>
      <c r="Z43" s="1">
        <v>35.7562</v>
      </c>
      <c r="AA43" s="1">
        <v>34.030799999999999</v>
      </c>
      <c r="AB43" s="1">
        <v>21.1264</v>
      </c>
      <c r="AC43" s="1">
        <v>34.2898</v>
      </c>
      <c r="AD43" s="1">
        <v>33.663799999999988</v>
      </c>
      <c r="AE43" s="1">
        <v>33.044800000000002</v>
      </c>
      <c r="AF43" s="1"/>
      <c r="AG43" s="1">
        <f t="shared" si="13"/>
        <v>104.82760000000002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37</v>
      </c>
      <c r="C44" s="1">
        <v>-2</v>
      </c>
      <c r="D44" s="1">
        <v>31</v>
      </c>
      <c r="E44" s="1">
        <v>24</v>
      </c>
      <c r="F44" s="1">
        <v>-7</v>
      </c>
      <c r="G44" s="7">
        <v>0.09</v>
      </c>
      <c r="H44" s="1">
        <v>45</v>
      </c>
      <c r="I44" s="1" t="s">
        <v>38</v>
      </c>
      <c r="J44" s="1">
        <v>47</v>
      </c>
      <c r="K44" s="1">
        <f t="shared" si="14"/>
        <v>-23</v>
      </c>
      <c r="L44" s="1"/>
      <c r="M44" s="1"/>
      <c r="N44" s="1">
        <v>0</v>
      </c>
      <c r="O44" s="1"/>
      <c r="P44" s="1">
        <f t="shared" si="3"/>
        <v>4.8</v>
      </c>
      <c r="Q44" s="5">
        <f>8*P44-O44-N44-F44</f>
        <v>45.4</v>
      </c>
      <c r="R44" s="5"/>
      <c r="S44" s="1"/>
      <c r="T44" s="1">
        <f t="shared" si="5"/>
        <v>8</v>
      </c>
      <c r="U44" s="1">
        <f t="shared" si="6"/>
        <v>-1.4583333333333335</v>
      </c>
      <c r="V44" s="1">
        <v>0.6</v>
      </c>
      <c r="W44" s="1">
        <v>3.2</v>
      </c>
      <c r="X44" s="1">
        <v>-0.6</v>
      </c>
      <c r="Y44" s="1">
        <v>2.8</v>
      </c>
      <c r="Z44" s="1">
        <v>3.2</v>
      </c>
      <c r="AA44" s="1">
        <v>0</v>
      </c>
      <c r="AB44" s="1">
        <v>0</v>
      </c>
      <c r="AC44" s="1">
        <v>2.4</v>
      </c>
      <c r="AD44" s="1">
        <v>3.4</v>
      </c>
      <c r="AE44" s="1">
        <v>-0.4</v>
      </c>
      <c r="AF44" s="1"/>
      <c r="AG44" s="1">
        <f t="shared" si="13"/>
        <v>4.0859999999999994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37</v>
      </c>
      <c r="C45" s="1">
        <v>298</v>
      </c>
      <c r="D45" s="1">
        <v>188</v>
      </c>
      <c r="E45" s="1">
        <v>106</v>
      </c>
      <c r="F45" s="1">
        <v>355</v>
      </c>
      <c r="G45" s="7">
        <v>0.35</v>
      </c>
      <c r="H45" s="1">
        <v>45</v>
      </c>
      <c r="I45" s="1" t="s">
        <v>38</v>
      </c>
      <c r="J45" s="1">
        <v>180</v>
      </c>
      <c r="K45" s="1">
        <f t="shared" si="14"/>
        <v>-74</v>
      </c>
      <c r="L45" s="1"/>
      <c r="M45" s="1"/>
      <c r="N45" s="1">
        <v>0</v>
      </c>
      <c r="O45" s="1"/>
      <c r="P45" s="1">
        <f t="shared" si="3"/>
        <v>21.2</v>
      </c>
      <c r="Q45" s="5"/>
      <c r="R45" s="5"/>
      <c r="S45" s="1"/>
      <c r="T45" s="1">
        <f t="shared" si="5"/>
        <v>16.745283018867926</v>
      </c>
      <c r="U45" s="1">
        <f t="shared" si="6"/>
        <v>16.745283018867926</v>
      </c>
      <c r="V45" s="1">
        <v>28.6</v>
      </c>
      <c r="W45" s="1">
        <v>41.2</v>
      </c>
      <c r="X45" s="1">
        <v>47.4</v>
      </c>
      <c r="Y45" s="1">
        <v>29.2</v>
      </c>
      <c r="Z45" s="1">
        <v>31.8</v>
      </c>
      <c r="AA45" s="1">
        <v>45.8</v>
      </c>
      <c r="AB45" s="1">
        <v>29.4</v>
      </c>
      <c r="AC45" s="1">
        <v>32.4</v>
      </c>
      <c r="AD45" s="1">
        <v>58</v>
      </c>
      <c r="AE45" s="1">
        <v>43.8</v>
      </c>
      <c r="AF45" s="1" t="s">
        <v>39</v>
      </c>
      <c r="AG45" s="1">
        <f t="shared" si="13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41</v>
      </c>
      <c r="C46" s="1">
        <v>370.03399999999999</v>
      </c>
      <c r="D46" s="1">
        <v>22.465</v>
      </c>
      <c r="E46" s="1">
        <v>205.62799999999999</v>
      </c>
      <c r="F46" s="1">
        <v>184.78100000000001</v>
      </c>
      <c r="G46" s="7">
        <v>1</v>
      </c>
      <c r="H46" s="1">
        <v>45</v>
      </c>
      <c r="I46" s="1" t="s">
        <v>38</v>
      </c>
      <c r="J46" s="1">
        <v>262</v>
      </c>
      <c r="K46" s="1">
        <f t="shared" si="14"/>
        <v>-56.372000000000014</v>
      </c>
      <c r="L46" s="1"/>
      <c r="M46" s="1"/>
      <c r="N46" s="1">
        <v>110</v>
      </c>
      <c r="O46" s="1">
        <v>110</v>
      </c>
      <c r="P46" s="1">
        <f t="shared" si="3"/>
        <v>41.125599999999999</v>
      </c>
      <c r="Q46" s="5">
        <f t="shared" si="12"/>
        <v>170.97739999999993</v>
      </c>
      <c r="R46" s="5"/>
      <c r="S46" s="1"/>
      <c r="T46" s="1">
        <f t="shared" si="5"/>
        <v>13.999999999999998</v>
      </c>
      <c r="U46" s="1">
        <f t="shared" si="6"/>
        <v>9.8425554885521436</v>
      </c>
      <c r="V46" s="1">
        <v>40.876199999999997</v>
      </c>
      <c r="W46" s="1">
        <v>38.781999999999996</v>
      </c>
      <c r="X46" s="1">
        <v>51.653799999999997</v>
      </c>
      <c r="Y46" s="1">
        <v>46.077800000000003</v>
      </c>
      <c r="Z46" s="1">
        <v>36.031799999999997</v>
      </c>
      <c r="AA46" s="1">
        <v>47.687399999999997</v>
      </c>
      <c r="AB46" s="1">
        <v>29.0136</v>
      </c>
      <c r="AC46" s="1">
        <v>47.319400000000002</v>
      </c>
      <c r="AD46" s="1">
        <v>46.691199999999988</v>
      </c>
      <c r="AE46" s="1">
        <v>43.0548</v>
      </c>
      <c r="AF46" s="1"/>
      <c r="AG46" s="1">
        <f t="shared" si="13"/>
        <v>170.97739999999993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37</v>
      </c>
      <c r="C47" s="1">
        <v>83</v>
      </c>
      <c r="D47" s="1">
        <v>4</v>
      </c>
      <c r="E47" s="1">
        <v>44</v>
      </c>
      <c r="F47" s="1">
        <v>33</v>
      </c>
      <c r="G47" s="7">
        <v>0.3</v>
      </c>
      <c r="H47" s="1" t="e">
        <v>#N/A</v>
      </c>
      <c r="I47" s="1" t="s">
        <v>38</v>
      </c>
      <c r="J47" s="1">
        <v>69</v>
      </c>
      <c r="K47" s="1">
        <f t="shared" si="14"/>
        <v>-25</v>
      </c>
      <c r="L47" s="1"/>
      <c r="M47" s="1"/>
      <c r="N47" s="1">
        <v>50</v>
      </c>
      <c r="O47" s="1"/>
      <c r="P47" s="1">
        <f t="shared" si="3"/>
        <v>8.8000000000000007</v>
      </c>
      <c r="Q47" s="5">
        <f t="shared" si="12"/>
        <v>40.200000000000017</v>
      </c>
      <c r="R47" s="5"/>
      <c r="S47" s="1"/>
      <c r="T47" s="1">
        <f t="shared" si="5"/>
        <v>14</v>
      </c>
      <c r="U47" s="1">
        <f t="shared" si="6"/>
        <v>9.4318181818181817</v>
      </c>
      <c r="V47" s="1">
        <v>2.2000000000000002</v>
      </c>
      <c r="W47" s="1">
        <v>0.4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6" t="s">
        <v>137</v>
      </c>
      <c r="AG47" s="1">
        <f t="shared" si="13"/>
        <v>12.060000000000004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5" t="s">
        <v>91</v>
      </c>
      <c r="B48" s="1" t="s">
        <v>41</v>
      </c>
      <c r="C48" s="1"/>
      <c r="D48" s="1"/>
      <c r="E48" s="1"/>
      <c r="F48" s="1"/>
      <c r="G48" s="7">
        <v>1</v>
      </c>
      <c r="H48" s="1">
        <v>30</v>
      </c>
      <c r="I48" s="1" t="s">
        <v>38</v>
      </c>
      <c r="J48" s="1"/>
      <c r="K48" s="1">
        <f t="shared" si="14"/>
        <v>0</v>
      </c>
      <c r="L48" s="1"/>
      <c r="M48" s="1"/>
      <c r="N48" s="1">
        <v>0</v>
      </c>
      <c r="O48" s="1">
        <v>30</v>
      </c>
      <c r="P48" s="1">
        <f t="shared" si="3"/>
        <v>0</v>
      </c>
      <c r="Q48" s="5"/>
      <c r="R48" s="5"/>
      <c r="S48" s="1"/>
      <c r="T48" s="1" t="e">
        <f t="shared" si="5"/>
        <v>#DIV/0!</v>
      </c>
      <c r="U48" s="1" t="e">
        <f t="shared" si="6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 t="s">
        <v>92</v>
      </c>
      <c r="AG48" s="1">
        <f t="shared" si="13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41</v>
      </c>
      <c r="C49" s="1">
        <v>30.611999999999998</v>
      </c>
      <c r="D49" s="1">
        <v>3.0579999999999998</v>
      </c>
      <c r="E49" s="1">
        <v>4.5789999999999997</v>
      </c>
      <c r="F49" s="1">
        <v>25.033000000000001</v>
      </c>
      <c r="G49" s="7">
        <v>1</v>
      </c>
      <c r="H49" s="1">
        <v>45</v>
      </c>
      <c r="I49" s="1" t="s">
        <v>38</v>
      </c>
      <c r="J49" s="1">
        <v>8.5</v>
      </c>
      <c r="K49" s="1">
        <f t="shared" si="14"/>
        <v>-3.9210000000000003</v>
      </c>
      <c r="L49" s="1"/>
      <c r="M49" s="1"/>
      <c r="N49" s="1">
        <v>0</v>
      </c>
      <c r="O49" s="1"/>
      <c r="P49" s="1">
        <f t="shared" si="3"/>
        <v>0.91579999999999995</v>
      </c>
      <c r="Q49" s="5"/>
      <c r="R49" s="5"/>
      <c r="S49" s="1"/>
      <c r="T49" s="1">
        <f t="shared" si="5"/>
        <v>27.334570867001531</v>
      </c>
      <c r="U49" s="1">
        <f t="shared" si="6"/>
        <v>27.334570867001531</v>
      </c>
      <c r="V49" s="1">
        <v>0.61180000000000001</v>
      </c>
      <c r="W49" s="1">
        <v>0.91899999999999993</v>
      </c>
      <c r="X49" s="1">
        <v>2.4451999999999998</v>
      </c>
      <c r="Y49" s="1">
        <v>4.0258000000000003</v>
      </c>
      <c r="Z49" s="1">
        <v>2.0806</v>
      </c>
      <c r="AA49" s="1">
        <v>5.9154</v>
      </c>
      <c r="AB49" s="1">
        <v>1.2464</v>
      </c>
      <c r="AC49" s="1">
        <v>3.7317999999999998</v>
      </c>
      <c r="AD49" s="1">
        <v>2.0434000000000001</v>
      </c>
      <c r="AE49" s="1">
        <v>7.7889999999999997</v>
      </c>
      <c r="AF49" s="18" t="s">
        <v>74</v>
      </c>
      <c r="AG49" s="1">
        <f t="shared" si="13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94</v>
      </c>
      <c r="B50" s="10" t="s">
        <v>37</v>
      </c>
      <c r="C50" s="10">
        <v>-2</v>
      </c>
      <c r="D50" s="10"/>
      <c r="E50" s="10"/>
      <c r="F50" s="10">
        <v>-2</v>
      </c>
      <c r="G50" s="11">
        <v>0</v>
      </c>
      <c r="H50" s="10">
        <v>45</v>
      </c>
      <c r="I50" s="10" t="s">
        <v>47</v>
      </c>
      <c r="J50" s="10">
        <v>1</v>
      </c>
      <c r="K50" s="10">
        <f t="shared" si="14"/>
        <v>-1</v>
      </c>
      <c r="L50" s="10"/>
      <c r="M50" s="10"/>
      <c r="N50" s="10">
        <v>0</v>
      </c>
      <c r="O50" s="10"/>
      <c r="P50" s="10">
        <f t="shared" si="3"/>
        <v>0</v>
      </c>
      <c r="Q50" s="12"/>
      <c r="R50" s="12"/>
      <c r="S50" s="10"/>
      <c r="T50" s="10" t="e">
        <f t="shared" si="5"/>
        <v>#DIV/0!</v>
      </c>
      <c r="U50" s="10" t="e">
        <f t="shared" si="6"/>
        <v>#DIV/0!</v>
      </c>
      <c r="V50" s="10">
        <v>0.4</v>
      </c>
      <c r="W50" s="10">
        <v>5.6</v>
      </c>
      <c r="X50" s="10">
        <v>43.4</v>
      </c>
      <c r="Y50" s="10">
        <v>202.4</v>
      </c>
      <c r="Z50" s="10">
        <v>56</v>
      </c>
      <c r="AA50" s="10">
        <v>73.400000000000006</v>
      </c>
      <c r="AB50" s="10">
        <v>65.599999999999994</v>
      </c>
      <c r="AC50" s="10">
        <v>78.2</v>
      </c>
      <c r="AD50" s="10">
        <v>82</v>
      </c>
      <c r="AE50" s="10">
        <v>79.8</v>
      </c>
      <c r="AF50" s="10" t="s">
        <v>95</v>
      </c>
      <c r="AG50" s="10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37</v>
      </c>
      <c r="C51" s="1">
        <v>135</v>
      </c>
      <c r="D51" s="1">
        <v>136</v>
      </c>
      <c r="E51" s="1">
        <v>133</v>
      </c>
      <c r="F51" s="1">
        <v>116</v>
      </c>
      <c r="G51" s="7">
        <v>0.28000000000000003</v>
      </c>
      <c r="H51" s="1">
        <v>45</v>
      </c>
      <c r="I51" s="1" t="s">
        <v>38</v>
      </c>
      <c r="J51" s="1">
        <v>184</v>
      </c>
      <c r="K51" s="1">
        <f t="shared" si="14"/>
        <v>-51</v>
      </c>
      <c r="L51" s="1"/>
      <c r="M51" s="1"/>
      <c r="N51" s="1">
        <v>80</v>
      </c>
      <c r="O51" s="1"/>
      <c r="P51" s="1">
        <f t="shared" si="3"/>
        <v>26.6</v>
      </c>
      <c r="Q51" s="5">
        <f>14*P51-O51-N51-F51</f>
        <v>176.40000000000003</v>
      </c>
      <c r="R51" s="5"/>
      <c r="S51" s="1"/>
      <c r="T51" s="1">
        <f t="shared" si="5"/>
        <v>14</v>
      </c>
      <c r="U51" s="1">
        <f t="shared" si="6"/>
        <v>7.3684210526315788</v>
      </c>
      <c r="V51" s="1">
        <v>23.8</v>
      </c>
      <c r="W51" s="1">
        <v>26.6</v>
      </c>
      <c r="X51" s="1">
        <v>27.6</v>
      </c>
      <c r="Y51" s="1">
        <v>28.4</v>
      </c>
      <c r="Z51" s="1">
        <v>26.4</v>
      </c>
      <c r="AA51" s="1">
        <v>31.2</v>
      </c>
      <c r="AB51" s="1">
        <v>24.8</v>
      </c>
      <c r="AC51" s="1">
        <v>37</v>
      </c>
      <c r="AD51" s="1">
        <v>31.4</v>
      </c>
      <c r="AE51" s="1">
        <v>36</v>
      </c>
      <c r="AF51" s="1"/>
      <c r="AG51" s="1">
        <f>G51*Q51</f>
        <v>49.392000000000017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97</v>
      </c>
      <c r="B52" s="10" t="s">
        <v>37</v>
      </c>
      <c r="C52" s="10"/>
      <c r="D52" s="10"/>
      <c r="E52" s="10">
        <v>1</v>
      </c>
      <c r="F52" s="10">
        <v>-1</v>
      </c>
      <c r="G52" s="11">
        <v>0</v>
      </c>
      <c r="H52" s="10" t="e">
        <v>#N/A</v>
      </c>
      <c r="I52" s="10" t="s">
        <v>47</v>
      </c>
      <c r="J52" s="10">
        <v>35</v>
      </c>
      <c r="K52" s="10">
        <f t="shared" si="14"/>
        <v>-34</v>
      </c>
      <c r="L52" s="10"/>
      <c r="M52" s="10"/>
      <c r="N52" s="10"/>
      <c r="O52" s="10"/>
      <c r="P52" s="10">
        <f t="shared" si="3"/>
        <v>0.2</v>
      </c>
      <c r="Q52" s="12"/>
      <c r="R52" s="12"/>
      <c r="S52" s="10"/>
      <c r="T52" s="10">
        <f t="shared" si="5"/>
        <v>-5</v>
      </c>
      <c r="U52" s="10">
        <f t="shared" si="6"/>
        <v>-5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 t="s">
        <v>174</v>
      </c>
      <c r="AG52" s="10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37</v>
      </c>
      <c r="C53" s="1">
        <v>637</v>
      </c>
      <c r="D53" s="1">
        <v>642</v>
      </c>
      <c r="E53" s="1">
        <v>484</v>
      </c>
      <c r="F53" s="1">
        <v>687</v>
      </c>
      <c r="G53" s="7">
        <v>0.35</v>
      </c>
      <c r="H53" s="1">
        <v>45</v>
      </c>
      <c r="I53" s="1" t="s">
        <v>38</v>
      </c>
      <c r="J53" s="1">
        <v>727</v>
      </c>
      <c r="K53" s="1">
        <f t="shared" si="14"/>
        <v>-243</v>
      </c>
      <c r="L53" s="1"/>
      <c r="M53" s="1"/>
      <c r="N53" s="1">
        <v>80</v>
      </c>
      <c r="O53" s="1">
        <v>40</v>
      </c>
      <c r="P53" s="1">
        <f t="shared" si="3"/>
        <v>96.8</v>
      </c>
      <c r="Q53" s="5">
        <f t="shared" ref="Q53:Q55" si="15">14*P53-O53-N53-F53</f>
        <v>548.20000000000005</v>
      </c>
      <c r="R53" s="5"/>
      <c r="S53" s="1"/>
      <c r="T53" s="1">
        <f t="shared" si="5"/>
        <v>14</v>
      </c>
      <c r="U53" s="1">
        <f t="shared" si="6"/>
        <v>8.3367768595041323</v>
      </c>
      <c r="V53" s="1">
        <v>90</v>
      </c>
      <c r="W53" s="1">
        <v>122.8</v>
      </c>
      <c r="X53" s="1">
        <v>127.2</v>
      </c>
      <c r="Y53" s="1">
        <v>102.6</v>
      </c>
      <c r="Z53" s="1">
        <v>243</v>
      </c>
      <c r="AA53" s="1">
        <v>454.8</v>
      </c>
      <c r="AB53" s="1">
        <v>110.6</v>
      </c>
      <c r="AC53" s="1">
        <v>139.80000000000001</v>
      </c>
      <c r="AD53" s="1">
        <v>138.80000000000001</v>
      </c>
      <c r="AE53" s="1">
        <v>139.80000000000001</v>
      </c>
      <c r="AF53" s="1" t="s">
        <v>39</v>
      </c>
      <c r="AG53" s="1">
        <f>G53*Q53</f>
        <v>191.87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37</v>
      </c>
      <c r="C54" s="1">
        <v>21</v>
      </c>
      <c r="D54" s="1"/>
      <c r="E54" s="14">
        <f>37+E105</f>
        <v>50</v>
      </c>
      <c r="F54" s="14">
        <f>-21+F105</f>
        <v>222</v>
      </c>
      <c r="G54" s="7">
        <v>0.28000000000000003</v>
      </c>
      <c r="H54" s="1">
        <v>45</v>
      </c>
      <c r="I54" s="1" t="s">
        <v>38</v>
      </c>
      <c r="J54" s="1">
        <v>62</v>
      </c>
      <c r="K54" s="1">
        <f t="shared" si="14"/>
        <v>-12</v>
      </c>
      <c r="L54" s="1"/>
      <c r="M54" s="1"/>
      <c r="N54" s="1">
        <v>0</v>
      </c>
      <c r="O54" s="1"/>
      <c r="P54" s="1">
        <f t="shared" si="3"/>
        <v>10</v>
      </c>
      <c r="Q54" s="5"/>
      <c r="R54" s="5"/>
      <c r="S54" s="1"/>
      <c r="T54" s="1">
        <f t="shared" si="5"/>
        <v>22.2</v>
      </c>
      <c r="U54" s="1">
        <f t="shared" si="6"/>
        <v>22.2</v>
      </c>
      <c r="V54" s="1">
        <v>14.2</v>
      </c>
      <c r="W54" s="1">
        <v>25.4</v>
      </c>
      <c r="X54" s="1">
        <v>6.2</v>
      </c>
      <c r="Y54" s="1">
        <v>17.600000000000001</v>
      </c>
      <c r="Z54" s="1">
        <v>19</v>
      </c>
      <c r="AA54" s="1">
        <v>13</v>
      </c>
      <c r="AB54" s="1">
        <v>15.8</v>
      </c>
      <c r="AC54" s="1">
        <v>21.2</v>
      </c>
      <c r="AD54" s="1">
        <v>12.8</v>
      </c>
      <c r="AE54" s="1">
        <v>14.8</v>
      </c>
      <c r="AF54" s="17" t="s">
        <v>177</v>
      </c>
      <c r="AG54" s="1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37</v>
      </c>
      <c r="C55" s="1">
        <v>489</v>
      </c>
      <c r="D55" s="1">
        <v>3</v>
      </c>
      <c r="E55" s="1">
        <v>227</v>
      </c>
      <c r="F55" s="1">
        <v>232</v>
      </c>
      <c r="G55" s="7">
        <v>0.41</v>
      </c>
      <c r="H55" s="1">
        <v>45</v>
      </c>
      <c r="I55" s="1" t="s">
        <v>38</v>
      </c>
      <c r="J55" s="1">
        <v>278</v>
      </c>
      <c r="K55" s="1">
        <f t="shared" si="14"/>
        <v>-51</v>
      </c>
      <c r="L55" s="1"/>
      <c r="M55" s="1"/>
      <c r="N55" s="1">
        <v>180</v>
      </c>
      <c r="O55" s="1">
        <v>150</v>
      </c>
      <c r="P55" s="1">
        <f t="shared" si="3"/>
        <v>45.4</v>
      </c>
      <c r="Q55" s="5">
        <f t="shared" si="15"/>
        <v>73.600000000000023</v>
      </c>
      <c r="R55" s="5"/>
      <c r="S55" s="1"/>
      <c r="T55" s="1">
        <f t="shared" si="5"/>
        <v>14.000000000000002</v>
      </c>
      <c r="U55" s="1">
        <f t="shared" si="6"/>
        <v>12.378854625550661</v>
      </c>
      <c r="V55" s="1">
        <v>54.4</v>
      </c>
      <c r="W55" s="1">
        <v>30.4</v>
      </c>
      <c r="X55" s="1">
        <v>68.8</v>
      </c>
      <c r="Y55" s="1">
        <v>46.6</v>
      </c>
      <c r="Z55" s="1">
        <v>39.799999999999997</v>
      </c>
      <c r="AA55" s="1">
        <v>54.2</v>
      </c>
      <c r="AB55" s="1">
        <v>52.6</v>
      </c>
      <c r="AC55" s="1">
        <v>63.4</v>
      </c>
      <c r="AD55" s="1">
        <v>53.2</v>
      </c>
      <c r="AE55" s="1">
        <v>62.4</v>
      </c>
      <c r="AF55" s="1" t="s">
        <v>39</v>
      </c>
      <c r="AG55" s="1">
        <f>G55*Q55</f>
        <v>30.176000000000009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101</v>
      </c>
      <c r="B56" s="10" t="s">
        <v>37</v>
      </c>
      <c r="C56" s="10">
        <v>-11</v>
      </c>
      <c r="D56" s="10"/>
      <c r="E56" s="10"/>
      <c r="F56" s="14">
        <v>-11</v>
      </c>
      <c r="G56" s="11">
        <v>0</v>
      </c>
      <c r="H56" s="10" t="e">
        <v>#N/A</v>
      </c>
      <c r="I56" s="10" t="s">
        <v>47</v>
      </c>
      <c r="J56" s="10"/>
      <c r="K56" s="10">
        <f t="shared" si="14"/>
        <v>0</v>
      </c>
      <c r="L56" s="10"/>
      <c r="M56" s="10"/>
      <c r="N56" s="10">
        <v>0</v>
      </c>
      <c r="O56" s="10"/>
      <c r="P56" s="10">
        <f t="shared" si="3"/>
        <v>0</v>
      </c>
      <c r="Q56" s="12"/>
      <c r="R56" s="12"/>
      <c r="S56" s="10"/>
      <c r="T56" s="10" t="e">
        <f t="shared" si="5"/>
        <v>#DIV/0!</v>
      </c>
      <c r="U56" s="10" t="e">
        <f t="shared" si="6"/>
        <v>#DIV/0!</v>
      </c>
      <c r="V56" s="10">
        <v>2.2000000000000002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 t="s">
        <v>102</v>
      </c>
      <c r="AG56" s="10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37</v>
      </c>
      <c r="C57" s="1">
        <v>41</v>
      </c>
      <c r="D57" s="1"/>
      <c r="E57" s="1">
        <v>22</v>
      </c>
      <c r="F57" s="1">
        <v>17</v>
      </c>
      <c r="G57" s="7">
        <v>0.4</v>
      </c>
      <c r="H57" s="1">
        <v>30</v>
      </c>
      <c r="I57" s="1" t="s">
        <v>38</v>
      </c>
      <c r="J57" s="1">
        <v>28</v>
      </c>
      <c r="K57" s="1">
        <f t="shared" si="14"/>
        <v>-6</v>
      </c>
      <c r="L57" s="1"/>
      <c r="M57" s="1"/>
      <c r="N57" s="1">
        <v>49</v>
      </c>
      <c r="O57" s="1"/>
      <c r="P57" s="1">
        <f t="shared" si="3"/>
        <v>4.4000000000000004</v>
      </c>
      <c r="Q57" s="5"/>
      <c r="R57" s="5"/>
      <c r="S57" s="1"/>
      <c r="T57" s="1">
        <f t="shared" si="5"/>
        <v>14.999999999999998</v>
      </c>
      <c r="U57" s="1">
        <f t="shared" si="6"/>
        <v>14.999999999999998</v>
      </c>
      <c r="V57" s="1">
        <v>6.4</v>
      </c>
      <c r="W57" s="1">
        <v>5.2</v>
      </c>
      <c r="X57" s="1">
        <v>7.6</v>
      </c>
      <c r="Y57" s="1">
        <v>7.8</v>
      </c>
      <c r="Z57" s="1">
        <v>7.6</v>
      </c>
      <c r="AA57" s="1">
        <v>4.2</v>
      </c>
      <c r="AB57" s="1">
        <v>10.4</v>
      </c>
      <c r="AC57" s="1">
        <v>8.8000000000000007</v>
      </c>
      <c r="AD57" s="1">
        <v>11.6</v>
      </c>
      <c r="AE57" s="1">
        <v>11.6</v>
      </c>
      <c r="AF57" s="1"/>
      <c r="AG57" s="1">
        <f t="shared" ref="AG57:AG69" si="16">G57*Q57</f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41</v>
      </c>
      <c r="C58" s="1"/>
      <c r="D58" s="1">
        <v>8.2330000000000005</v>
      </c>
      <c r="E58" s="1">
        <v>1.0309999999999999</v>
      </c>
      <c r="F58" s="1">
        <v>7.202</v>
      </c>
      <c r="G58" s="7">
        <v>1</v>
      </c>
      <c r="H58" s="1">
        <v>30</v>
      </c>
      <c r="I58" s="1" t="s">
        <v>38</v>
      </c>
      <c r="J58" s="1">
        <v>1</v>
      </c>
      <c r="K58" s="1">
        <f t="shared" si="14"/>
        <v>3.0999999999999917E-2</v>
      </c>
      <c r="L58" s="1"/>
      <c r="M58" s="1"/>
      <c r="N58" s="1">
        <v>0</v>
      </c>
      <c r="O58" s="1"/>
      <c r="P58" s="1">
        <f t="shared" si="3"/>
        <v>0.20619999999999999</v>
      </c>
      <c r="Q58" s="5"/>
      <c r="R58" s="5"/>
      <c r="S58" s="1"/>
      <c r="T58" s="1">
        <f t="shared" si="5"/>
        <v>34.927255092143554</v>
      </c>
      <c r="U58" s="1">
        <f t="shared" si="6"/>
        <v>34.927255092143554</v>
      </c>
      <c r="V58" s="1">
        <v>0</v>
      </c>
      <c r="W58" s="1">
        <v>-0.2044</v>
      </c>
      <c r="X58" s="1">
        <v>0.53920000000000001</v>
      </c>
      <c r="Y58" s="1">
        <v>-0.122</v>
      </c>
      <c r="Z58" s="1">
        <v>0.4128</v>
      </c>
      <c r="AA58" s="1">
        <v>0</v>
      </c>
      <c r="AB58" s="1">
        <v>0</v>
      </c>
      <c r="AC58" s="1">
        <v>0</v>
      </c>
      <c r="AD58" s="1">
        <v>0</v>
      </c>
      <c r="AE58" s="1">
        <v>1.0648</v>
      </c>
      <c r="AF58" s="1" t="s">
        <v>105</v>
      </c>
      <c r="AG58" s="1">
        <f t="shared" si="1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37</v>
      </c>
      <c r="C59" s="1">
        <v>87</v>
      </c>
      <c r="D59" s="1">
        <v>48</v>
      </c>
      <c r="E59" s="1">
        <v>21</v>
      </c>
      <c r="F59" s="1">
        <v>113</v>
      </c>
      <c r="G59" s="7">
        <v>0.41</v>
      </c>
      <c r="H59" s="1">
        <v>45</v>
      </c>
      <c r="I59" s="1" t="s">
        <v>38</v>
      </c>
      <c r="J59" s="1">
        <v>29</v>
      </c>
      <c r="K59" s="1">
        <f t="shared" si="14"/>
        <v>-8</v>
      </c>
      <c r="L59" s="1"/>
      <c r="M59" s="1"/>
      <c r="N59" s="1">
        <v>0</v>
      </c>
      <c r="O59" s="1"/>
      <c r="P59" s="1">
        <f t="shared" si="3"/>
        <v>4.2</v>
      </c>
      <c r="Q59" s="5"/>
      <c r="R59" s="5"/>
      <c r="S59" s="1"/>
      <c r="T59" s="1">
        <f t="shared" si="5"/>
        <v>26.904761904761905</v>
      </c>
      <c r="U59" s="1">
        <f t="shared" si="6"/>
        <v>26.904761904761905</v>
      </c>
      <c r="V59" s="1">
        <v>9.4</v>
      </c>
      <c r="W59" s="1">
        <v>12.4</v>
      </c>
      <c r="X59" s="1">
        <v>13.8</v>
      </c>
      <c r="Y59" s="1">
        <v>13.2</v>
      </c>
      <c r="Z59" s="1">
        <v>10.4</v>
      </c>
      <c r="AA59" s="1">
        <v>16.600000000000001</v>
      </c>
      <c r="AB59" s="1">
        <v>10.4</v>
      </c>
      <c r="AC59" s="1">
        <v>17.217600000000001</v>
      </c>
      <c r="AD59" s="1">
        <v>18.2</v>
      </c>
      <c r="AE59" s="1">
        <v>18.399999999999999</v>
      </c>
      <c r="AF59" s="18" t="s">
        <v>74</v>
      </c>
      <c r="AG59" s="1">
        <f t="shared" si="1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41</v>
      </c>
      <c r="C60" s="1">
        <v>8.35</v>
      </c>
      <c r="D60" s="1"/>
      <c r="E60" s="1"/>
      <c r="F60" s="1">
        <v>6.7939999999999996</v>
      </c>
      <c r="G60" s="7">
        <v>1</v>
      </c>
      <c r="H60" s="1">
        <v>45</v>
      </c>
      <c r="I60" s="1" t="s">
        <v>38</v>
      </c>
      <c r="J60" s="1">
        <v>1.5</v>
      </c>
      <c r="K60" s="1">
        <f t="shared" si="14"/>
        <v>-1.5</v>
      </c>
      <c r="L60" s="1"/>
      <c r="M60" s="1"/>
      <c r="N60" s="1">
        <v>0</v>
      </c>
      <c r="O60" s="1"/>
      <c r="P60" s="1">
        <f t="shared" si="3"/>
        <v>0</v>
      </c>
      <c r="Q60" s="5"/>
      <c r="R60" s="5"/>
      <c r="S60" s="1"/>
      <c r="T60" s="1" t="e">
        <f t="shared" si="5"/>
        <v>#DIV/0!</v>
      </c>
      <c r="U60" s="1" t="e">
        <f t="shared" si="6"/>
        <v>#DIV/0!</v>
      </c>
      <c r="V60" s="1">
        <v>0</v>
      </c>
      <c r="W60" s="1">
        <v>0.62160000000000004</v>
      </c>
      <c r="X60" s="1">
        <v>0.30259999999999998</v>
      </c>
      <c r="Y60" s="1">
        <v>0.2142</v>
      </c>
      <c r="Z60" s="1">
        <v>0.8538</v>
      </c>
      <c r="AA60" s="1">
        <v>0.215</v>
      </c>
      <c r="AB60" s="1">
        <v>0</v>
      </c>
      <c r="AC60" s="1">
        <v>1.2851999999999999</v>
      </c>
      <c r="AD60" s="1">
        <v>0</v>
      </c>
      <c r="AE60" s="1">
        <v>0.73899999999999999</v>
      </c>
      <c r="AF60" s="17" t="s">
        <v>178</v>
      </c>
      <c r="AG60" s="1">
        <f t="shared" si="16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37</v>
      </c>
      <c r="C61" s="1">
        <v>438</v>
      </c>
      <c r="D61" s="1">
        <v>404</v>
      </c>
      <c r="E61" s="1">
        <v>245</v>
      </c>
      <c r="F61" s="1">
        <v>528</v>
      </c>
      <c r="G61" s="7">
        <v>0.36</v>
      </c>
      <c r="H61" s="1">
        <v>45</v>
      </c>
      <c r="I61" s="1" t="s">
        <v>38</v>
      </c>
      <c r="J61" s="1">
        <v>383</v>
      </c>
      <c r="K61" s="1">
        <f t="shared" si="14"/>
        <v>-138</v>
      </c>
      <c r="L61" s="1"/>
      <c r="M61" s="1"/>
      <c r="N61" s="1">
        <v>0</v>
      </c>
      <c r="O61" s="1"/>
      <c r="P61" s="1">
        <f t="shared" si="3"/>
        <v>49</v>
      </c>
      <c r="Q61" s="5">
        <f t="shared" ref="Q61:Q69" si="17">14*P61-O61-N61-F61</f>
        <v>158</v>
      </c>
      <c r="R61" s="5"/>
      <c r="S61" s="1"/>
      <c r="T61" s="1">
        <f t="shared" si="5"/>
        <v>14</v>
      </c>
      <c r="U61" s="1">
        <f t="shared" si="6"/>
        <v>10.775510204081632</v>
      </c>
      <c r="V61" s="1">
        <v>36.799999999999997</v>
      </c>
      <c r="W61" s="1">
        <v>71.599999999999994</v>
      </c>
      <c r="X61" s="1">
        <v>72.400000000000006</v>
      </c>
      <c r="Y61" s="1">
        <v>141.19999999999999</v>
      </c>
      <c r="Z61" s="1">
        <v>127</v>
      </c>
      <c r="AA61" s="1">
        <v>407.2</v>
      </c>
      <c r="AB61" s="1">
        <v>62.2</v>
      </c>
      <c r="AC61" s="1">
        <v>88.4</v>
      </c>
      <c r="AD61" s="1">
        <v>92.2</v>
      </c>
      <c r="AE61" s="1">
        <v>77</v>
      </c>
      <c r="AF61" s="1" t="s">
        <v>39</v>
      </c>
      <c r="AG61" s="1">
        <f t="shared" si="16"/>
        <v>56.879999999999995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109</v>
      </c>
      <c r="B62" s="1" t="s">
        <v>41</v>
      </c>
      <c r="C62" s="1">
        <v>10.972</v>
      </c>
      <c r="D62" s="1">
        <v>34.735999999999997</v>
      </c>
      <c r="E62" s="1">
        <v>10.836</v>
      </c>
      <c r="F62" s="1">
        <v>33.801000000000002</v>
      </c>
      <c r="G62" s="7">
        <v>1</v>
      </c>
      <c r="H62" s="1">
        <v>45</v>
      </c>
      <c r="I62" s="1" t="s">
        <v>38</v>
      </c>
      <c r="J62" s="1">
        <v>14.5</v>
      </c>
      <c r="K62" s="1">
        <f t="shared" si="14"/>
        <v>-3.6639999999999997</v>
      </c>
      <c r="L62" s="1"/>
      <c r="M62" s="1"/>
      <c r="N62" s="1">
        <v>0</v>
      </c>
      <c r="O62" s="1"/>
      <c r="P62" s="1">
        <f t="shared" si="3"/>
        <v>2.1672000000000002</v>
      </c>
      <c r="Q62" s="5"/>
      <c r="R62" s="5"/>
      <c r="S62" s="1"/>
      <c r="T62" s="1">
        <f t="shared" si="5"/>
        <v>15.596622369878183</v>
      </c>
      <c r="U62" s="1">
        <f t="shared" si="6"/>
        <v>15.596622369878183</v>
      </c>
      <c r="V62" s="1">
        <v>2.5034000000000001</v>
      </c>
      <c r="W62" s="1">
        <v>3.8805999999999998</v>
      </c>
      <c r="X62" s="1">
        <v>3.2414000000000001</v>
      </c>
      <c r="Y62" s="1">
        <v>2.5746000000000002</v>
      </c>
      <c r="Z62" s="1">
        <v>1.74</v>
      </c>
      <c r="AA62" s="1">
        <v>5.3128000000000002</v>
      </c>
      <c r="AB62" s="1">
        <v>1.0742</v>
      </c>
      <c r="AC62" s="1">
        <v>4.8026</v>
      </c>
      <c r="AD62" s="1">
        <v>4.3963999999999999</v>
      </c>
      <c r="AE62" s="1">
        <v>4.4283999999999999</v>
      </c>
      <c r="AF62" s="1"/>
      <c r="AG62" s="1">
        <f t="shared" si="1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37</v>
      </c>
      <c r="C63" s="1">
        <v>230</v>
      </c>
      <c r="D63" s="1">
        <v>85</v>
      </c>
      <c r="E63" s="1">
        <v>86</v>
      </c>
      <c r="F63" s="1">
        <v>205</v>
      </c>
      <c r="G63" s="7">
        <v>0.41</v>
      </c>
      <c r="H63" s="1">
        <v>45</v>
      </c>
      <c r="I63" s="1" t="s">
        <v>38</v>
      </c>
      <c r="J63" s="1">
        <v>158</v>
      </c>
      <c r="K63" s="1">
        <f t="shared" si="14"/>
        <v>-72</v>
      </c>
      <c r="L63" s="1"/>
      <c r="M63" s="1"/>
      <c r="N63" s="1">
        <v>0</v>
      </c>
      <c r="O63" s="1"/>
      <c r="P63" s="1">
        <f t="shared" si="3"/>
        <v>17.2</v>
      </c>
      <c r="Q63" s="5">
        <f t="shared" si="17"/>
        <v>35.799999999999983</v>
      </c>
      <c r="R63" s="5"/>
      <c r="S63" s="1"/>
      <c r="T63" s="1">
        <f t="shared" si="5"/>
        <v>14</v>
      </c>
      <c r="U63" s="1">
        <f t="shared" si="6"/>
        <v>11.918604651162791</v>
      </c>
      <c r="V63" s="1">
        <v>19.8</v>
      </c>
      <c r="W63" s="1">
        <v>26.4</v>
      </c>
      <c r="X63" s="1">
        <v>35.799999999999997</v>
      </c>
      <c r="Y63" s="1">
        <v>23</v>
      </c>
      <c r="Z63" s="1">
        <v>20.6</v>
      </c>
      <c r="AA63" s="1">
        <v>30.4</v>
      </c>
      <c r="AB63" s="1">
        <v>25</v>
      </c>
      <c r="AC63" s="1">
        <v>32.799999999999997</v>
      </c>
      <c r="AD63" s="1">
        <v>32.799999999999997</v>
      </c>
      <c r="AE63" s="1">
        <v>30.2</v>
      </c>
      <c r="AF63" s="1" t="s">
        <v>39</v>
      </c>
      <c r="AG63" s="1">
        <f t="shared" si="16"/>
        <v>14.677999999999992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37</v>
      </c>
      <c r="C64" s="1">
        <v>136</v>
      </c>
      <c r="D64" s="1">
        <v>189</v>
      </c>
      <c r="E64" s="1">
        <v>50</v>
      </c>
      <c r="F64" s="1">
        <v>247</v>
      </c>
      <c r="G64" s="7">
        <v>0.41</v>
      </c>
      <c r="H64" s="1">
        <v>45</v>
      </c>
      <c r="I64" s="1" t="s">
        <v>38</v>
      </c>
      <c r="J64" s="1">
        <v>106</v>
      </c>
      <c r="K64" s="1">
        <f t="shared" si="14"/>
        <v>-56</v>
      </c>
      <c r="L64" s="1"/>
      <c r="M64" s="1"/>
      <c r="N64" s="1">
        <v>0</v>
      </c>
      <c r="O64" s="1"/>
      <c r="P64" s="1">
        <f t="shared" si="3"/>
        <v>10</v>
      </c>
      <c r="Q64" s="5"/>
      <c r="R64" s="5"/>
      <c r="S64" s="1"/>
      <c r="T64" s="1">
        <f t="shared" si="5"/>
        <v>24.7</v>
      </c>
      <c r="U64" s="1">
        <f t="shared" si="6"/>
        <v>24.7</v>
      </c>
      <c r="V64" s="1">
        <v>15.2</v>
      </c>
      <c r="W64" s="1">
        <v>24.6</v>
      </c>
      <c r="X64" s="1">
        <v>23</v>
      </c>
      <c r="Y64" s="1">
        <v>17.399999999999999</v>
      </c>
      <c r="Z64" s="1">
        <v>19.399999999999999</v>
      </c>
      <c r="AA64" s="1">
        <v>20.6</v>
      </c>
      <c r="AB64" s="1">
        <v>16.600000000000001</v>
      </c>
      <c r="AC64" s="1">
        <v>21.4</v>
      </c>
      <c r="AD64" s="1">
        <v>22.4</v>
      </c>
      <c r="AE64" s="1">
        <v>19.399999999999999</v>
      </c>
      <c r="AF64" s="17" t="s">
        <v>176</v>
      </c>
      <c r="AG64" s="1">
        <f t="shared" si="1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37</v>
      </c>
      <c r="C65" s="1">
        <v>144</v>
      </c>
      <c r="D65" s="1">
        <v>22</v>
      </c>
      <c r="E65" s="14">
        <f>103+E106</f>
        <v>105</v>
      </c>
      <c r="F65" s="14">
        <f>20+F106</f>
        <v>186</v>
      </c>
      <c r="G65" s="7">
        <v>0.28000000000000003</v>
      </c>
      <c r="H65" s="1">
        <v>45</v>
      </c>
      <c r="I65" s="1" t="s">
        <v>38</v>
      </c>
      <c r="J65" s="1">
        <v>196</v>
      </c>
      <c r="K65" s="1">
        <f t="shared" si="14"/>
        <v>-91</v>
      </c>
      <c r="L65" s="1"/>
      <c r="M65" s="1"/>
      <c r="N65" s="1">
        <v>30</v>
      </c>
      <c r="O65" s="1"/>
      <c r="P65" s="1">
        <f t="shared" si="3"/>
        <v>21</v>
      </c>
      <c r="Q65" s="5">
        <f t="shared" si="17"/>
        <v>78</v>
      </c>
      <c r="R65" s="5"/>
      <c r="S65" s="1"/>
      <c r="T65" s="1">
        <f t="shared" si="5"/>
        <v>14</v>
      </c>
      <c r="U65" s="1">
        <f t="shared" si="6"/>
        <v>10.285714285714286</v>
      </c>
      <c r="V65" s="1">
        <v>23</v>
      </c>
      <c r="W65" s="1">
        <v>28.6</v>
      </c>
      <c r="X65" s="1">
        <v>27.8</v>
      </c>
      <c r="Y65" s="1">
        <v>21</v>
      </c>
      <c r="Z65" s="1">
        <v>28.4</v>
      </c>
      <c r="AA65" s="1">
        <v>28.4</v>
      </c>
      <c r="AB65" s="1">
        <v>25.2</v>
      </c>
      <c r="AC65" s="1">
        <v>25</v>
      </c>
      <c r="AD65" s="1">
        <v>30.8</v>
      </c>
      <c r="AE65" s="1">
        <v>31</v>
      </c>
      <c r="AF65" s="1" t="s">
        <v>113</v>
      </c>
      <c r="AG65" s="1">
        <f t="shared" si="16"/>
        <v>21.840000000000003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37</v>
      </c>
      <c r="C66" s="1">
        <v>51</v>
      </c>
      <c r="D66" s="1">
        <v>73</v>
      </c>
      <c r="E66" s="1">
        <v>71</v>
      </c>
      <c r="F66" s="1">
        <v>40</v>
      </c>
      <c r="G66" s="7">
        <v>0.33</v>
      </c>
      <c r="H66" s="1" t="e">
        <v>#N/A</v>
      </c>
      <c r="I66" s="1" t="s">
        <v>38</v>
      </c>
      <c r="J66" s="1">
        <v>90</v>
      </c>
      <c r="K66" s="1">
        <f t="shared" si="14"/>
        <v>-19</v>
      </c>
      <c r="L66" s="1"/>
      <c r="M66" s="1"/>
      <c r="N66" s="1">
        <v>60</v>
      </c>
      <c r="O66" s="1"/>
      <c r="P66" s="1">
        <f t="shared" si="3"/>
        <v>14.2</v>
      </c>
      <c r="Q66" s="5">
        <f t="shared" si="17"/>
        <v>98.799999999999983</v>
      </c>
      <c r="R66" s="5"/>
      <c r="S66" s="1"/>
      <c r="T66" s="1">
        <f t="shared" si="5"/>
        <v>14</v>
      </c>
      <c r="U66" s="1">
        <f t="shared" si="6"/>
        <v>7.042253521126761</v>
      </c>
      <c r="V66" s="1">
        <v>12</v>
      </c>
      <c r="W66" s="1">
        <v>12.4</v>
      </c>
      <c r="X66" s="1">
        <v>12.6</v>
      </c>
      <c r="Y66" s="1">
        <v>10.4</v>
      </c>
      <c r="Z66" s="1">
        <v>15.4</v>
      </c>
      <c r="AA66" s="1">
        <v>9</v>
      </c>
      <c r="AB66" s="1">
        <v>12.6</v>
      </c>
      <c r="AC66" s="1">
        <v>0.6</v>
      </c>
      <c r="AD66" s="1">
        <v>8.1999999999999993</v>
      </c>
      <c r="AE66" s="1">
        <v>1.6</v>
      </c>
      <c r="AF66" s="1"/>
      <c r="AG66" s="1">
        <f t="shared" si="16"/>
        <v>32.603999999999999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37</v>
      </c>
      <c r="C67" s="1">
        <v>126</v>
      </c>
      <c r="D67" s="1">
        <v>9</v>
      </c>
      <c r="E67" s="1">
        <v>29</v>
      </c>
      <c r="F67" s="1">
        <v>91</v>
      </c>
      <c r="G67" s="7">
        <v>0.33</v>
      </c>
      <c r="H67" s="1">
        <v>45</v>
      </c>
      <c r="I67" s="1" t="s">
        <v>38</v>
      </c>
      <c r="J67" s="1">
        <v>64</v>
      </c>
      <c r="K67" s="1">
        <f t="shared" si="14"/>
        <v>-35</v>
      </c>
      <c r="L67" s="1"/>
      <c r="M67" s="1"/>
      <c r="N67" s="1">
        <v>0</v>
      </c>
      <c r="O67" s="1"/>
      <c r="P67" s="1">
        <f t="shared" si="3"/>
        <v>5.8</v>
      </c>
      <c r="Q67" s="5"/>
      <c r="R67" s="5"/>
      <c r="S67" s="1"/>
      <c r="T67" s="1">
        <f t="shared" si="5"/>
        <v>15.689655172413794</v>
      </c>
      <c r="U67" s="1">
        <f t="shared" si="6"/>
        <v>15.689655172413794</v>
      </c>
      <c r="V67" s="1">
        <v>8.8000000000000007</v>
      </c>
      <c r="W67" s="1">
        <v>8.6</v>
      </c>
      <c r="X67" s="1">
        <v>16.399999999999999</v>
      </c>
      <c r="Y67" s="1">
        <v>8.1999999999999993</v>
      </c>
      <c r="Z67" s="1">
        <v>14.2</v>
      </c>
      <c r="AA67" s="1">
        <v>10.6</v>
      </c>
      <c r="AB67" s="1">
        <v>15</v>
      </c>
      <c r="AC67" s="1">
        <v>8.8000000000000007</v>
      </c>
      <c r="AD67" s="1">
        <v>13</v>
      </c>
      <c r="AE67" s="1">
        <v>20.6</v>
      </c>
      <c r="AF67" s="17" t="s">
        <v>52</v>
      </c>
      <c r="AG67" s="1">
        <f t="shared" si="1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41</v>
      </c>
      <c r="C68" s="1">
        <v>10.433999999999999</v>
      </c>
      <c r="D68" s="1"/>
      <c r="E68" s="1"/>
      <c r="F68" s="1">
        <v>10.433999999999999</v>
      </c>
      <c r="G68" s="7">
        <v>1</v>
      </c>
      <c r="H68" s="1">
        <v>45</v>
      </c>
      <c r="I68" s="1" t="s">
        <v>38</v>
      </c>
      <c r="J68" s="1"/>
      <c r="K68" s="1">
        <f t="shared" si="14"/>
        <v>0</v>
      </c>
      <c r="L68" s="1"/>
      <c r="M68" s="1"/>
      <c r="N68" s="1">
        <v>0</v>
      </c>
      <c r="O68" s="1"/>
      <c r="P68" s="1">
        <f t="shared" si="3"/>
        <v>0</v>
      </c>
      <c r="Q68" s="5"/>
      <c r="R68" s="5"/>
      <c r="S68" s="1"/>
      <c r="T68" s="1" t="e">
        <f t="shared" si="5"/>
        <v>#DIV/0!</v>
      </c>
      <c r="U68" s="1" t="e">
        <f t="shared" si="6"/>
        <v>#DIV/0!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0.26600000000000001</v>
      </c>
      <c r="AC68" s="1">
        <v>0.26340000000000002</v>
      </c>
      <c r="AD68" s="1">
        <v>0.3962</v>
      </c>
      <c r="AE68" s="1">
        <v>0.39340000000000003</v>
      </c>
      <c r="AF68" s="17" t="s">
        <v>179</v>
      </c>
      <c r="AG68" s="1">
        <f t="shared" si="1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37</v>
      </c>
      <c r="C69" s="1">
        <v>182</v>
      </c>
      <c r="D69" s="1">
        <v>381</v>
      </c>
      <c r="E69" s="1">
        <v>190</v>
      </c>
      <c r="F69" s="1">
        <v>349</v>
      </c>
      <c r="G69" s="7">
        <v>0.33</v>
      </c>
      <c r="H69" s="1">
        <v>45</v>
      </c>
      <c r="I69" s="1" t="s">
        <v>38</v>
      </c>
      <c r="J69" s="1">
        <v>280</v>
      </c>
      <c r="K69" s="1">
        <f t="shared" si="14"/>
        <v>-90</v>
      </c>
      <c r="L69" s="1"/>
      <c r="M69" s="1"/>
      <c r="N69" s="1">
        <v>40</v>
      </c>
      <c r="O69" s="1">
        <v>40</v>
      </c>
      <c r="P69" s="1">
        <f t="shared" si="3"/>
        <v>38</v>
      </c>
      <c r="Q69" s="5">
        <f t="shared" si="17"/>
        <v>103</v>
      </c>
      <c r="R69" s="5"/>
      <c r="S69" s="1"/>
      <c r="T69" s="1">
        <f t="shared" si="5"/>
        <v>14</v>
      </c>
      <c r="U69" s="1">
        <f t="shared" si="6"/>
        <v>11.289473684210526</v>
      </c>
      <c r="V69" s="1">
        <v>41.6</v>
      </c>
      <c r="W69" s="1">
        <v>51.6</v>
      </c>
      <c r="X69" s="1">
        <v>47</v>
      </c>
      <c r="Y69" s="1">
        <v>40</v>
      </c>
      <c r="Z69" s="1">
        <v>39.6</v>
      </c>
      <c r="AA69" s="1">
        <v>56</v>
      </c>
      <c r="AB69" s="1">
        <v>52.2</v>
      </c>
      <c r="AC69" s="1">
        <v>52.2</v>
      </c>
      <c r="AD69" s="1">
        <v>60.2</v>
      </c>
      <c r="AE69" s="1">
        <v>47.4</v>
      </c>
      <c r="AF69" s="1" t="s">
        <v>39</v>
      </c>
      <c r="AG69" s="1">
        <f t="shared" si="16"/>
        <v>33.99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118</v>
      </c>
      <c r="B70" s="10" t="s">
        <v>41</v>
      </c>
      <c r="C70" s="10">
        <v>-10.135999999999999</v>
      </c>
      <c r="D70" s="10"/>
      <c r="E70" s="10"/>
      <c r="F70" s="10">
        <v>-10.135999999999999</v>
      </c>
      <c r="G70" s="11">
        <v>0</v>
      </c>
      <c r="H70" s="10">
        <v>45</v>
      </c>
      <c r="I70" s="10" t="s">
        <v>47</v>
      </c>
      <c r="J70" s="10">
        <v>17.55</v>
      </c>
      <c r="K70" s="10">
        <f t="shared" ref="K70:K101" si="18">E70-J70</f>
        <v>-17.55</v>
      </c>
      <c r="L70" s="10"/>
      <c r="M70" s="10"/>
      <c r="N70" s="10">
        <v>0</v>
      </c>
      <c r="O70" s="10"/>
      <c r="P70" s="10">
        <f t="shared" si="3"/>
        <v>0</v>
      </c>
      <c r="Q70" s="12"/>
      <c r="R70" s="12"/>
      <c r="S70" s="10"/>
      <c r="T70" s="10" t="e">
        <f t="shared" si="5"/>
        <v>#DIV/0!</v>
      </c>
      <c r="U70" s="10" t="e">
        <f t="shared" si="6"/>
        <v>#DIV/0!</v>
      </c>
      <c r="V70" s="10">
        <v>1.9334</v>
      </c>
      <c r="W70" s="10">
        <v>1.5629999999999999</v>
      </c>
      <c r="X70" s="10">
        <v>2.2225999999999999</v>
      </c>
      <c r="Y70" s="10">
        <v>4.3121999999999998</v>
      </c>
      <c r="Z70" s="10">
        <v>4.0591999999999997</v>
      </c>
      <c r="AA70" s="10">
        <v>4.3235999999999999</v>
      </c>
      <c r="AB70" s="10">
        <v>5.0768000000000004</v>
      </c>
      <c r="AC70" s="10">
        <v>4.9729999999999999</v>
      </c>
      <c r="AD70" s="10">
        <v>9.6733999999999991</v>
      </c>
      <c r="AE70" s="10">
        <v>4.2721999999999998</v>
      </c>
      <c r="AF70" s="10" t="s">
        <v>119</v>
      </c>
      <c r="AG70" s="10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37</v>
      </c>
      <c r="C71" s="1">
        <v>14</v>
      </c>
      <c r="D71" s="1">
        <v>40</v>
      </c>
      <c r="E71" s="1">
        <v>13</v>
      </c>
      <c r="F71" s="1">
        <v>36</v>
      </c>
      <c r="G71" s="7">
        <v>0.33</v>
      </c>
      <c r="H71" s="1">
        <v>45</v>
      </c>
      <c r="I71" s="1" t="s">
        <v>38</v>
      </c>
      <c r="J71" s="1">
        <v>26</v>
      </c>
      <c r="K71" s="1">
        <f t="shared" si="18"/>
        <v>-13</v>
      </c>
      <c r="L71" s="1"/>
      <c r="M71" s="1"/>
      <c r="N71" s="1">
        <v>40</v>
      </c>
      <c r="O71" s="1">
        <v>40</v>
      </c>
      <c r="P71" s="1">
        <f t="shared" ref="P71:P109" si="19">E71/5</f>
        <v>2.6</v>
      </c>
      <c r="Q71" s="5"/>
      <c r="R71" s="5"/>
      <c r="S71" s="1"/>
      <c r="T71" s="1">
        <f t="shared" ref="T71:T109" si="20">(F71+N71+O71+Q71)/P71</f>
        <v>44.615384615384613</v>
      </c>
      <c r="U71" s="1">
        <f t="shared" ref="U71:U109" si="21">(F71+N71+O71)/P71</f>
        <v>44.615384615384613</v>
      </c>
      <c r="V71" s="1">
        <v>9.4</v>
      </c>
      <c r="W71" s="1">
        <v>7.4</v>
      </c>
      <c r="X71" s="1">
        <v>3.4</v>
      </c>
      <c r="Y71" s="1">
        <v>8.1999999999999993</v>
      </c>
      <c r="Z71" s="1">
        <v>8.8000000000000007</v>
      </c>
      <c r="AA71" s="1">
        <v>10.6</v>
      </c>
      <c r="AB71" s="1">
        <v>7.2</v>
      </c>
      <c r="AC71" s="1">
        <v>6.4</v>
      </c>
      <c r="AD71" s="1">
        <v>8.1999999999999993</v>
      </c>
      <c r="AE71" s="1">
        <v>11.6</v>
      </c>
      <c r="AF71" s="1"/>
      <c r="AG71" s="1">
        <f t="shared" ref="AG71:AG94" si="22"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37</v>
      </c>
      <c r="C72" s="1">
        <v>15</v>
      </c>
      <c r="D72" s="1"/>
      <c r="E72" s="1">
        <v>11</v>
      </c>
      <c r="F72" s="1">
        <v>4</v>
      </c>
      <c r="G72" s="7">
        <v>0.36</v>
      </c>
      <c r="H72" s="1">
        <v>45</v>
      </c>
      <c r="I72" s="1" t="s">
        <v>38</v>
      </c>
      <c r="J72" s="1">
        <v>18</v>
      </c>
      <c r="K72" s="1">
        <f t="shared" si="18"/>
        <v>-7</v>
      </c>
      <c r="L72" s="1"/>
      <c r="M72" s="1"/>
      <c r="N72" s="1">
        <v>32</v>
      </c>
      <c r="O72" s="1"/>
      <c r="P72" s="1">
        <f t="shared" si="19"/>
        <v>2.2000000000000002</v>
      </c>
      <c r="Q72" s="5"/>
      <c r="R72" s="5"/>
      <c r="S72" s="1"/>
      <c r="T72" s="1">
        <f t="shared" si="20"/>
        <v>16.363636363636363</v>
      </c>
      <c r="U72" s="1">
        <f t="shared" si="21"/>
        <v>16.363636363636363</v>
      </c>
      <c r="V72" s="1">
        <v>3.4</v>
      </c>
      <c r="W72" s="1">
        <v>0.6</v>
      </c>
      <c r="X72" s="1">
        <v>3.4</v>
      </c>
      <c r="Y72" s="1">
        <v>2.6</v>
      </c>
      <c r="Z72" s="1">
        <v>1.2</v>
      </c>
      <c r="AA72" s="1">
        <v>2.8</v>
      </c>
      <c r="AB72" s="1">
        <v>4.2</v>
      </c>
      <c r="AC72" s="1">
        <v>2.2000000000000002</v>
      </c>
      <c r="AD72" s="1">
        <v>3</v>
      </c>
      <c r="AE72" s="1">
        <v>7.6</v>
      </c>
      <c r="AF72" s="1"/>
      <c r="AG72" s="1">
        <f t="shared" si="2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41</v>
      </c>
      <c r="C73" s="1">
        <v>236.636</v>
      </c>
      <c r="D73" s="1">
        <v>42.343000000000004</v>
      </c>
      <c r="E73" s="1">
        <v>147.679</v>
      </c>
      <c r="F73" s="1">
        <v>135.49600000000001</v>
      </c>
      <c r="G73" s="7">
        <v>1</v>
      </c>
      <c r="H73" s="1">
        <v>45</v>
      </c>
      <c r="I73" s="1" t="s">
        <v>59</v>
      </c>
      <c r="J73" s="1">
        <v>166</v>
      </c>
      <c r="K73" s="1">
        <f t="shared" si="18"/>
        <v>-18.320999999999998</v>
      </c>
      <c r="L73" s="1"/>
      <c r="M73" s="1"/>
      <c r="N73" s="1">
        <v>220</v>
      </c>
      <c r="O73" s="1">
        <v>220</v>
      </c>
      <c r="P73" s="1">
        <f t="shared" si="19"/>
        <v>29.535800000000002</v>
      </c>
      <c r="Q73" s="5"/>
      <c r="R73" s="5"/>
      <c r="S73" s="1"/>
      <c r="T73" s="1">
        <f t="shared" si="20"/>
        <v>19.484693152039217</v>
      </c>
      <c r="U73" s="1">
        <f t="shared" si="21"/>
        <v>19.484693152039217</v>
      </c>
      <c r="V73" s="1">
        <v>47.63</v>
      </c>
      <c r="W73" s="1">
        <v>37.6342</v>
      </c>
      <c r="X73" s="1">
        <v>44.424400000000013</v>
      </c>
      <c r="Y73" s="1">
        <v>65.436199999999999</v>
      </c>
      <c r="Z73" s="1">
        <v>41.324399999999997</v>
      </c>
      <c r="AA73" s="1">
        <v>55.439200000000007</v>
      </c>
      <c r="AB73" s="1">
        <v>40.290399999999998</v>
      </c>
      <c r="AC73" s="1">
        <v>56.943199999999997</v>
      </c>
      <c r="AD73" s="1">
        <v>72.028400000000005</v>
      </c>
      <c r="AE73" s="1">
        <v>75.804999999999993</v>
      </c>
      <c r="AF73" s="1"/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37</v>
      </c>
      <c r="C74" s="1">
        <v>58</v>
      </c>
      <c r="D74" s="1"/>
      <c r="E74" s="1">
        <v>22</v>
      </c>
      <c r="F74" s="1">
        <v>33</v>
      </c>
      <c r="G74" s="7">
        <v>0.1</v>
      </c>
      <c r="H74" s="1">
        <v>60</v>
      </c>
      <c r="I74" s="1" t="s">
        <v>38</v>
      </c>
      <c r="J74" s="1">
        <v>28</v>
      </c>
      <c r="K74" s="1">
        <f t="shared" si="18"/>
        <v>-6</v>
      </c>
      <c r="L74" s="1"/>
      <c r="M74" s="1"/>
      <c r="N74" s="1">
        <v>0</v>
      </c>
      <c r="O74" s="1"/>
      <c r="P74" s="1">
        <f t="shared" si="19"/>
        <v>4.4000000000000004</v>
      </c>
      <c r="Q74" s="5">
        <f t="shared" ref="Q74:Q92" si="23">14*P74-O74-N74-F74</f>
        <v>28.600000000000009</v>
      </c>
      <c r="R74" s="5"/>
      <c r="S74" s="1"/>
      <c r="T74" s="1">
        <f t="shared" si="20"/>
        <v>14</v>
      </c>
      <c r="U74" s="1">
        <f t="shared" si="21"/>
        <v>7.4999999999999991</v>
      </c>
      <c r="V74" s="1">
        <v>2.2000000000000002</v>
      </c>
      <c r="W74" s="1">
        <v>-0.2</v>
      </c>
      <c r="X74" s="1">
        <v>7.2</v>
      </c>
      <c r="Y74" s="1">
        <v>2</v>
      </c>
      <c r="Z74" s="1">
        <v>3.6</v>
      </c>
      <c r="AA74" s="1">
        <v>3.4</v>
      </c>
      <c r="AB74" s="1">
        <v>1.2</v>
      </c>
      <c r="AC74" s="1">
        <v>3</v>
      </c>
      <c r="AD74" s="1">
        <v>3.8</v>
      </c>
      <c r="AE74" s="1">
        <v>2.8</v>
      </c>
      <c r="AF74" s="1"/>
      <c r="AG74" s="1">
        <f t="shared" si="22"/>
        <v>2.8600000000000012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41</v>
      </c>
      <c r="C75" s="1">
        <v>21.041</v>
      </c>
      <c r="D75" s="1"/>
      <c r="E75" s="1">
        <v>7.8550000000000004</v>
      </c>
      <c r="F75" s="14">
        <f>7.312+F108</f>
        <v>147.512</v>
      </c>
      <c r="G75" s="7">
        <v>1</v>
      </c>
      <c r="H75" s="1">
        <v>60</v>
      </c>
      <c r="I75" s="1" t="s">
        <v>38</v>
      </c>
      <c r="J75" s="1">
        <v>72</v>
      </c>
      <c r="K75" s="1">
        <f t="shared" si="18"/>
        <v>-64.144999999999996</v>
      </c>
      <c r="L75" s="1"/>
      <c r="M75" s="1"/>
      <c r="N75" s="1">
        <v>70</v>
      </c>
      <c r="O75" s="1">
        <v>50</v>
      </c>
      <c r="P75" s="1">
        <f t="shared" si="19"/>
        <v>1.5710000000000002</v>
      </c>
      <c r="Q75" s="5"/>
      <c r="R75" s="5"/>
      <c r="S75" s="1"/>
      <c r="T75" s="1">
        <f t="shared" si="20"/>
        <v>170.28134945894334</v>
      </c>
      <c r="U75" s="1">
        <f t="shared" si="21"/>
        <v>170.28134945894334</v>
      </c>
      <c r="V75" s="1">
        <v>20.809200000000001</v>
      </c>
      <c r="W75" s="1">
        <v>10.029400000000001</v>
      </c>
      <c r="X75" s="1">
        <v>9.3788</v>
      </c>
      <c r="Y75" s="1">
        <v>20.420999999999999</v>
      </c>
      <c r="Z75" s="1">
        <v>7.9279999999999999</v>
      </c>
      <c r="AA75" s="1">
        <v>7.8450000000000006</v>
      </c>
      <c r="AB75" s="1">
        <v>7.6950000000000003</v>
      </c>
      <c r="AC75" s="1">
        <v>18.744</v>
      </c>
      <c r="AD75" s="1">
        <v>26.446200000000001</v>
      </c>
      <c r="AE75" s="1">
        <v>15.414</v>
      </c>
      <c r="AF75" s="18" t="s">
        <v>74</v>
      </c>
      <c r="AG75" s="1">
        <f t="shared" si="2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41</v>
      </c>
      <c r="C76" s="1">
        <v>13.98</v>
      </c>
      <c r="D76" s="1"/>
      <c r="E76" s="1">
        <v>3.992</v>
      </c>
      <c r="F76" s="1">
        <v>9.9879999999999995</v>
      </c>
      <c r="G76" s="7">
        <v>1</v>
      </c>
      <c r="H76" s="1">
        <v>60</v>
      </c>
      <c r="I76" s="1" t="s">
        <v>38</v>
      </c>
      <c r="J76" s="1">
        <v>6</v>
      </c>
      <c r="K76" s="1">
        <f t="shared" si="18"/>
        <v>-2.008</v>
      </c>
      <c r="L76" s="1"/>
      <c r="M76" s="1"/>
      <c r="N76" s="1">
        <v>0</v>
      </c>
      <c r="O76" s="1"/>
      <c r="P76" s="1">
        <f t="shared" si="19"/>
        <v>0.7984</v>
      </c>
      <c r="Q76" s="5"/>
      <c r="R76" s="5"/>
      <c r="S76" s="1"/>
      <c r="T76" s="1">
        <f t="shared" si="20"/>
        <v>12.51002004008016</v>
      </c>
      <c r="U76" s="1">
        <f t="shared" si="21"/>
        <v>12.51002004008016</v>
      </c>
      <c r="V76" s="1">
        <v>1.1901999999999999</v>
      </c>
      <c r="W76" s="1">
        <v>1.1746000000000001</v>
      </c>
      <c r="X76" s="1">
        <v>1.9638</v>
      </c>
      <c r="Y76" s="1">
        <v>2.7345999999999999</v>
      </c>
      <c r="Z76" s="1">
        <v>3.4994000000000001</v>
      </c>
      <c r="AA76" s="1">
        <v>0.39479999999999998</v>
      </c>
      <c r="AB76" s="1">
        <v>4.7126000000000001</v>
      </c>
      <c r="AC76" s="1">
        <v>2.3532000000000002</v>
      </c>
      <c r="AD76" s="1">
        <v>4.7286000000000001</v>
      </c>
      <c r="AE76" s="1">
        <v>3.0112000000000001</v>
      </c>
      <c r="AF76" s="18" t="s">
        <v>74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41</v>
      </c>
      <c r="C77" s="1">
        <v>58.906999999999996</v>
      </c>
      <c r="D77" s="1"/>
      <c r="E77" s="1">
        <v>15.085000000000001</v>
      </c>
      <c r="F77" s="1">
        <v>42.317</v>
      </c>
      <c r="G77" s="7">
        <v>1</v>
      </c>
      <c r="H77" s="1">
        <v>60</v>
      </c>
      <c r="I77" s="1" t="s">
        <v>43</v>
      </c>
      <c r="J77" s="1">
        <v>17.2</v>
      </c>
      <c r="K77" s="1">
        <f t="shared" si="18"/>
        <v>-2.1149999999999984</v>
      </c>
      <c r="L77" s="1"/>
      <c r="M77" s="1"/>
      <c r="N77" s="1">
        <v>0</v>
      </c>
      <c r="O77" s="1"/>
      <c r="P77" s="1">
        <f t="shared" si="19"/>
        <v>3.0170000000000003</v>
      </c>
      <c r="Q77" s="5"/>
      <c r="R77" s="5"/>
      <c r="S77" s="1"/>
      <c r="T77" s="1">
        <f t="shared" si="20"/>
        <v>14.02618495193901</v>
      </c>
      <c r="U77" s="1">
        <f t="shared" si="21"/>
        <v>14.02618495193901</v>
      </c>
      <c r="V77" s="1">
        <v>2.1059999999999999</v>
      </c>
      <c r="W77" s="1">
        <v>3.8875999999999999</v>
      </c>
      <c r="X77" s="1">
        <v>6.0023999999999997</v>
      </c>
      <c r="Y77" s="1">
        <v>6.3137999999999996</v>
      </c>
      <c r="Z77" s="1">
        <v>3.5442</v>
      </c>
      <c r="AA77" s="1">
        <v>5.3827999999999996</v>
      </c>
      <c r="AB77" s="1">
        <v>4.5095999999999998</v>
      </c>
      <c r="AC77" s="1">
        <v>4.8095999999999997</v>
      </c>
      <c r="AD77" s="1">
        <v>7.7427999999999999</v>
      </c>
      <c r="AE77" s="1">
        <v>3.8982000000000001</v>
      </c>
      <c r="AF77" s="1"/>
      <c r="AG77" s="1">
        <f t="shared" si="2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127</v>
      </c>
      <c r="B78" s="1" t="s">
        <v>41</v>
      </c>
      <c r="C78" s="1"/>
      <c r="D78" s="1"/>
      <c r="E78" s="1"/>
      <c r="F78" s="1"/>
      <c r="G78" s="7">
        <v>1</v>
      </c>
      <c r="H78" s="1">
        <v>60</v>
      </c>
      <c r="I78" s="1" t="s">
        <v>38</v>
      </c>
      <c r="J78" s="1"/>
      <c r="K78" s="1">
        <f t="shared" si="18"/>
        <v>0</v>
      </c>
      <c r="L78" s="1"/>
      <c r="M78" s="1"/>
      <c r="N78" s="1">
        <v>0</v>
      </c>
      <c r="O78" s="1">
        <v>52</v>
      </c>
      <c r="P78" s="1">
        <f t="shared" si="19"/>
        <v>0</v>
      </c>
      <c r="Q78" s="5"/>
      <c r="R78" s="5"/>
      <c r="S78" s="1"/>
      <c r="T78" s="1" t="e">
        <f t="shared" si="20"/>
        <v>#DIV/0!</v>
      </c>
      <c r="U78" s="1" t="e">
        <f t="shared" si="21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 t="s">
        <v>128</v>
      </c>
      <c r="AG78" s="1">
        <f t="shared" si="2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5" t="s">
        <v>129</v>
      </c>
      <c r="B79" s="1" t="s">
        <v>41</v>
      </c>
      <c r="C79" s="1"/>
      <c r="D79" s="1"/>
      <c r="E79" s="1"/>
      <c r="F79" s="1"/>
      <c r="G79" s="7">
        <v>1</v>
      </c>
      <c r="H79" s="1">
        <v>60</v>
      </c>
      <c r="I79" s="1" t="s">
        <v>38</v>
      </c>
      <c r="J79" s="1"/>
      <c r="K79" s="1">
        <f t="shared" si="18"/>
        <v>0</v>
      </c>
      <c r="L79" s="1"/>
      <c r="M79" s="1"/>
      <c r="N79" s="1">
        <v>0</v>
      </c>
      <c r="O79" s="1">
        <v>52</v>
      </c>
      <c r="P79" s="1">
        <f t="shared" si="19"/>
        <v>0</v>
      </c>
      <c r="Q79" s="5"/>
      <c r="R79" s="5"/>
      <c r="S79" s="1"/>
      <c r="T79" s="1" t="e">
        <f t="shared" si="20"/>
        <v>#DIV/0!</v>
      </c>
      <c r="U79" s="1" t="e">
        <f t="shared" si="21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 t="s">
        <v>130</v>
      </c>
      <c r="AG79" s="1">
        <f t="shared" si="2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131</v>
      </c>
      <c r="B80" s="1" t="s">
        <v>37</v>
      </c>
      <c r="C80" s="1">
        <v>14</v>
      </c>
      <c r="D80" s="1"/>
      <c r="E80" s="1"/>
      <c r="F80" s="1">
        <v>14</v>
      </c>
      <c r="G80" s="7">
        <v>0.4</v>
      </c>
      <c r="H80" s="1">
        <v>30</v>
      </c>
      <c r="I80" s="1" t="s">
        <v>38</v>
      </c>
      <c r="J80" s="1">
        <v>3</v>
      </c>
      <c r="K80" s="1">
        <f t="shared" si="18"/>
        <v>-3</v>
      </c>
      <c r="L80" s="1"/>
      <c r="M80" s="1"/>
      <c r="N80" s="1">
        <v>0</v>
      </c>
      <c r="O80" s="1"/>
      <c r="P80" s="1">
        <f t="shared" si="19"/>
        <v>0</v>
      </c>
      <c r="Q80" s="5"/>
      <c r="R80" s="5"/>
      <c r="S80" s="1"/>
      <c r="T80" s="1" t="e">
        <f t="shared" si="20"/>
        <v>#DIV/0!</v>
      </c>
      <c r="U80" s="1" t="e">
        <f t="shared" si="21"/>
        <v>#DIV/0!</v>
      </c>
      <c r="V80" s="1">
        <v>0</v>
      </c>
      <c r="W80" s="1">
        <v>0.4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7" t="s">
        <v>180</v>
      </c>
      <c r="AG80" s="1">
        <f t="shared" si="2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37</v>
      </c>
      <c r="C81" s="1">
        <v>6</v>
      </c>
      <c r="D81" s="1">
        <v>1</v>
      </c>
      <c r="E81" s="1">
        <v>5</v>
      </c>
      <c r="F81" s="1">
        <v>-2</v>
      </c>
      <c r="G81" s="7">
        <v>0.33</v>
      </c>
      <c r="H81" s="1" t="e">
        <v>#N/A</v>
      </c>
      <c r="I81" s="1" t="s">
        <v>38</v>
      </c>
      <c r="J81" s="1">
        <v>12</v>
      </c>
      <c r="K81" s="1">
        <f t="shared" si="18"/>
        <v>-7</v>
      </c>
      <c r="L81" s="1"/>
      <c r="M81" s="1"/>
      <c r="N81" s="1">
        <v>56</v>
      </c>
      <c r="O81" s="1"/>
      <c r="P81" s="1">
        <f t="shared" si="19"/>
        <v>1</v>
      </c>
      <c r="Q81" s="5"/>
      <c r="R81" s="5"/>
      <c r="S81" s="1"/>
      <c r="T81" s="1">
        <f t="shared" si="20"/>
        <v>54</v>
      </c>
      <c r="U81" s="1">
        <f t="shared" si="21"/>
        <v>54</v>
      </c>
      <c r="V81" s="1">
        <v>5.2</v>
      </c>
      <c r="W81" s="1">
        <v>0</v>
      </c>
      <c r="X81" s="1">
        <v>4.5999999999999996</v>
      </c>
      <c r="Y81" s="1">
        <v>1.4</v>
      </c>
      <c r="Z81" s="1">
        <v>0</v>
      </c>
      <c r="AA81" s="1">
        <v>4.8</v>
      </c>
      <c r="AB81" s="1">
        <v>1.6</v>
      </c>
      <c r="AC81" s="1">
        <v>2.2000000000000002</v>
      </c>
      <c r="AD81" s="1">
        <v>2.6</v>
      </c>
      <c r="AE81" s="1">
        <v>1.4</v>
      </c>
      <c r="AF81" s="1"/>
      <c r="AG81" s="1">
        <f t="shared" si="2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41</v>
      </c>
      <c r="C82" s="1">
        <v>88.122</v>
      </c>
      <c r="D82" s="1"/>
      <c r="E82" s="1">
        <v>25.542000000000002</v>
      </c>
      <c r="F82" s="1">
        <v>57.402999999999999</v>
      </c>
      <c r="G82" s="7">
        <v>1</v>
      </c>
      <c r="H82" s="1">
        <v>45</v>
      </c>
      <c r="I82" s="1" t="s">
        <v>38</v>
      </c>
      <c r="J82" s="1">
        <v>40</v>
      </c>
      <c r="K82" s="1">
        <f t="shared" si="18"/>
        <v>-14.457999999999998</v>
      </c>
      <c r="L82" s="1"/>
      <c r="M82" s="1"/>
      <c r="N82" s="1">
        <v>0</v>
      </c>
      <c r="O82" s="1"/>
      <c r="P82" s="1">
        <f t="shared" si="19"/>
        <v>5.1084000000000005</v>
      </c>
      <c r="Q82" s="5">
        <f t="shared" si="23"/>
        <v>14.114600000000003</v>
      </c>
      <c r="R82" s="5"/>
      <c r="S82" s="1"/>
      <c r="T82" s="1">
        <f t="shared" si="20"/>
        <v>13.999999999999998</v>
      </c>
      <c r="U82" s="1">
        <f t="shared" si="21"/>
        <v>11.236982225354318</v>
      </c>
      <c r="V82" s="1">
        <v>6.3764000000000003</v>
      </c>
      <c r="W82" s="1">
        <v>5.6026000000000007</v>
      </c>
      <c r="X82" s="1">
        <v>10.058999999999999</v>
      </c>
      <c r="Y82" s="1">
        <v>8.2919999999999998</v>
      </c>
      <c r="Z82" s="1">
        <v>6.3056000000000001</v>
      </c>
      <c r="AA82" s="1">
        <v>9.1470000000000002</v>
      </c>
      <c r="AB82" s="1">
        <v>6.4443999999999999</v>
      </c>
      <c r="AC82" s="1">
        <v>11.127599999999999</v>
      </c>
      <c r="AD82" s="1">
        <v>12.2874</v>
      </c>
      <c r="AE82" s="1">
        <v>8.8306000000000004</v>
      </c>
      <c r="AF82" s="1"/>
      <c r="AG82" s="1">
        <f t="shared" si="22"/>
        <v>14.114600000000003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37</v>
      </c>
      <c r="C83" s="1">
        <v>792</v>
      </c>
      <c r="D83" s="1">
        <v>279</v>
      </c>
      <c r="E83" s="14">
        <f>402+E107</f>
        <v>407</v>
      </c>
      <c r="F83" s="14">
        <f>599+F56+F107</f>
        <v>856.43100000000004</v>
      </c>
      <c r="G83" s="7">
        <v>0.41</v>
      </c>
      <c r="H83" s="1">
        <v>50</v>
      </c>
      <c r="I83" s="1" t="s">
        <v>38</v>
      </c>
      <c r="J83" s="1">
        <v>538</v>
      </c>
      <c r="K83" s="1">
        <f t="shared" si="18"/>
        <v>-131</v>
      </c>
      <c r="L83" s="1"/>
      <c r="M83" s="1"/>
      <c r="N83" s="1">
        <v>370</v>
      </c>
      <c r="O83" s="1">
        <v>330</v>
      </c>
      <c r="P83" s="1">
        <f t="shared" si="19"/>
        <v>81.400000000000006</v>
      </c>
      <c r="Q83" s="5"/>
      <c r="R83" s="5"/>
      <c r="S83" s="1"/>
      <c r="T83" s="1">
        <f t="shared" si="20"/>
        <v>19.120773955773956</v>
      </c>
      <c r="U83" s="1">
        <f t="shared" si="21"/>
        <v>19.120773955773956</v>
      </c>
      <c r="V83" s="1">
        <v>132.1138</v>
      </c>
      <c r="W83" s="1">
        <v>130</v>
      </c>
      <c r="X83" s="1">
        <v>163</v>
      </c>
      <c r="Y83" s="1">
        <v>133.6</v>
      </c>
      <c r="Z83" s="1">
        <v>121</v>
      </c>
      <c r="AA83" s="1">
        <v>145.80000000000001</v>
      </c>
      <c r="AB83" s="1">
        <v>94</v>
      </c>
      <c r="AC83" s="1">
        <v>163.4</v>
      </c>
      <c r="AD83" s="1">
        <v>130.6</v>
      </c>
      <c r="AE83" s="1">
        <v>18.600000000000001</v>
      </c>
      <c r="AF83" s="17" t="s">
        <v>181</v>
      </c>
      <c r="AG83" s="1">
        <f t="shared" si="2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41</v>
      </c>
      <c r="C84" s="1">
        <v>329.45</v>
      </c>
      <c r="D84" s="1">
        <v>527.81100000000004</v>
      </c>
      <c r="E84" s="14">
        <f>168.59+E109</f>
        <v>170.15600000000001</v>
      </c>
      <c r="F84" s="14">
        <f>677.105+F109</f>
        <v>666.07400000000007</v>
      </c>
      <c r="G84" s="7">
        <v>1</v>
      </c>
      <c r="H84" s="1">
        <v>50</v>
      </c>
      <c r="I84" s="1" t="s">
        <v>38</v>
      </c>
      <c r="J84" s="1">
        <v>204.5</v>
      </c>
      <c r="K84" s="1">
        <f t="shared" si="18"/>
        <v>-34.343999999999994</v>
      </c>
      <c r="L84" s="1"/>
      <c r="M84" s="1"/>
      <c r="N84" s="1">
        <v>130</v>
      </c>
      <c r="O84" s="1">
        <v>100</v>
      </c>
      <c r="P84" s="1">
        <f t="shared" si="19"/>
        <v>34.031199999999998</v>
      </c>
      <c r="Q84" s="5"/>
      <c r="R84" s="5"/>
      <c r="S84" s="1"/>
      <c r="T84" s="1">
        <f t="shared" si="20"/>
        <v>26.330955123533702</v>
      </c>
      <c r="U84" s="1">
        <f t="shared" si="21"/>
        <v>26.330955123533702</v>
      </c>
      <c r="V84" s="1">
        <v>70.447199999999995</v>
      </c>
      <c r="W84" s="1">
        <v>69.61999999999999</v>
      </c>
      <c r="X84" s="1">
        <v>72.352000000000004</v>
      </c>
      <c r="Y84" s="1">
        <v>74.599800000000002</v>
      </c>
      <c r="Z84" s="1">
        <v>55.080599999999997</v>
      </c>
      <c r="AA84" s="1">
        <v>70.643199999999993</v>
      </c>
      <c r="AB84" s="1">
        <v>47.294400000000003</v>
      </c>
      <c r="AC84" s="1">
        <v>74.667000000000002</v>
      </c>
      <c r="AD84" s="1">
        <v>113.40779999999999</v>
      </c>
      <c r="AE84" s="1">
        <v>31.465199999999999</v>
      </c>
      <c r="AF84" s="13" t="s">
        <v>45</v>
      </c>
      <c r="AG84" s="1">
        <f t="shared" si="2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37</v>
      </c>
      <c r="C85" s="1">
        <v>150</v>
      </c>
      <c r="D85" s="1">
        <v>331</v>
      </c>
      <c r="E85" s="1">
        <v>118</v>
      </c>
      <c r="F85" s="1">
        <v>334</v>
      </c>
      <c r="G85" s="7">
        <v>0.35</v>
      </c>
      <c r="H85" s="1">
        <v>50</v>
      </c>
      <c r="I85" s="1" t="s">
        <v>38</v>
      </c>
      <c r="J85" s="1">
        <v>159</v>
      </c>
      <c r="K85" s="1">
        <f t="shared" si="18"/>
        <v>-41</v>
      </c>
      <c r="L85" s="1"/>
      <c r="M85" s="1"/>
      <c r="N85" s="1">
        <v>70</v>
      </c>
      <c r="O85" s="1"/>
      <c r="P85" s="1">
        <f t="shared" si="19"/>
        <v>23.6</v>
      </c>
      <c r="Q85" s="5"/>
      <c r="R85" s="5"/>
      <c r="S85" s="1"/>
      <c r="T85" s="1">
        <f t="shared" si="20"/>
        <v>17.118644067796609</v>
      </c>
      <c r="U85" s="1">
        <f t="shared" si="21"/>
        <v>17.118644067796609</v>
      </c>
      <c r="V85" s="1">
        <v>36.200000000000003</v>
      </c>
      <c r="W85" s="1">
        <v>44.8</v>
      </c>
      <c r="X85" s="1">
        <v>38.200000000000003</v>
      </c>
      <c r="Y85" s="1">
        <v>39</v>
      </c>
      <c r="Z85" s="1">
        <v>40.200000000000003</v>
      </c>
      <c r="AA85" s="1">
        <v>40</v>
      </c>
      <c r="AB85" s="1">
        <v>42.2</v>
      </c>
      <c r="AC85" s="1">
        <v>0.4</v>
      </c>
      <c r="AD85" s="1">
        <v>45.4</v>
      </c>
      <c r="AE85" s="1">
        <v>6.2</v>
      </c>
      <c r="AF85" s="1"/>
      <c r="AG85" s="1">
        <f t="shared" si="2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41</v>
      </c>
      <c r="C86" s="1">
        <v>176.702</v>
      </c>
      <c r="D86" s="1">
        <v>51.194000000000003</v>
      </c>
      <c r="E86" s="1">
        <v>100.666</v>
      </c>
      <c r="F86" s="1">
        <v>124.114</v>
      </c>
      <c r="G86" s="7">
        <v>1</v>
      </c>
      <c r="H86" s="1">
        <v>50</v>
      </c>
      <c r="I86" s="1" t="s">
        <v>38</v>
      </c>
      <c r="J86" s="1">
        <v>138.5</v>
      </c>
      <c r="K86" s="1">
        <f t="shared" si="18"/>
        <v>-37.834000000000003</v>
      </c>
      <c r="L86" s="1"/>
      <c r="M86" s="1"/>
      <c r="N86" s="1">
        <v>140</v>
      </c>
      <c r="O86" s="1">
        <v>130</v>
      </c>
      <c r="P86" s="1">
        <f t="shared" si="19"/>
        <v>20.133199999999999</v>
      </c>
      <c r="Q86" s="5"/>
      <c r="R86" s="5"/>
      <c r="S86" s="1"/>
      <c r="T86" s="1">
        <f t="shared" si="20"/>
        <v>19.575328313432543</v>
      </c>
      <c r="U86" s="1">
        <f t="shared" si="21"/>
        <v>19.575328313432543</v>
      </c>
      <c r="V86" s="1">
        <v>32.986199999999997</v>
      </c>
      <c r="W86" s="1">
        <v>24.594799999999999</v>
      </c>
      <c r="X86" s="1">
        <v>31.189599999999999</v>
      </c>
      <c r="Y86" s="1">
        <v>27.263999999999999</v>
      </c>
      <c r="Z86" s="1">
        <v>15.907999999999999</v>
      </c>
      <c r="AA86" s="1">
        <v>27.348800000000001</v>
      </c>
      <c r="AB86" s="1">
        <v>15.9064</v>
      </c>
      <c r="AC86" s="1">
        <v>31.477</v>
      </c>
      <c r="AD86" s="1">
        <v>31.719799999999999</v>
      </c>
      <c r="AE86" s="1">
        <v>0.63019999999999998</v>
      </c>
      <c r="AF86" s="18" t="s">
        <v>74</v>
      </c>
      <c r="AG86" s="1">
        <f t="shared" si="2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37</v>
      </c>
      <c r="C87" s="1">
        <v>719</v>
      </c>
      <c r="D87" s="1">
        <v>254</v>
      </c>
      <c r="E87" s="1">
        <v>323</v>
      </c>
      <c r="F87" s="1">
        <v>598</v>
      </c>
      <c r="G87" s="7">
        <v>0.4</v>
      </c>
      <c r="H87" s="1">
        <v>50</v>
      </c>
      <c r="I87" s="1" t="s">
        <v>38</v>
      </c>
      <c r="J87" s="1">
        <v>404</v>
      </c>
      <c r="K87" s="1">
        <f t="shared" si="18"/>
        <v>-81</v>
      </c>
      <c r="L87" s="1"/>
      <c r="M87" s="1"/>
      <c r="N87" s="1">
        <v>310</v>
      </c>
      <c r="O87" s="1">
        <v>250</v>
      </c>
      <c r="P87" s="1">
        <f t="shared" si="19"/>
        <v>64.599999999999994</v>
      </c>
      <c r="Q87" s="5"/>
      <c r="R87" s="5"/>
      <c r="S87" s="1"/>
      <c r="T87" s="1">
        <f t="shared" si="20"/>
        <v>17.925696594427247</v>
      </c>
      <c r="U87" s="1">
        <f t="shared" si="21"/>
        <v>17.925696594427247</v>
      </c>
      <c r="V87" s="1">
        <v>100.6</v>
      </c>
      <c r="W87" s="1">
        <v>96.8</v>
      </c>
      <c r="X87" s="1">
        <v>116.6</v>
      </c>
      <c r="Y87" s="1">
        <v>96.8</v>
      </c>
      <c r="Z87" s="1">
        <v>71.8</v>
      </c>
      <c r="AA87" s="1">
        <v>109.2</v>
      </c>
      <c r="AB87" s="1">
        <v>93.8</v>
      </c>
      <c r="AC87" s="1">
        <v>104.6</v>
      </c>
      <c r="AD87" s="1">
        <v>81.588400000000007</v>
      </c>
      <c r="AE87" s="1">
        <v>37.4</v>
      </c>
      <c r="AF87" s="18" t="s">
        <v>74</v>
      </c>
      <c r="AG87" s="1">
        <f t="shared" si="2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37</v>
      </c>
      <c r="C88" s="1">
        <v>23</v>
      </c>
      <c r="D88" s="1">
        <v>869</v>
      </c>
      <c r="E88" s="1">
        <v>256</v>
      </c>
      <c r="F88" s="1">
        <v>565</v>
      </c>
      <c r="G88" s="7">
        <v>0.41</v>
      </c>
      <c r="H88" s="1">
        <v>50</v>
      </c>
      <c r="I88" s="1" t="s">
        <v>38</v>
      </c>
      <c r="J88" s="1">
        <v>446</v>
      </c>
      <c r="K88" s="1">
        <f t="shared" si="18"/>
        <v>-190</v>
      </c>
      <c r="L88" s="1"/>
      <c r="M88" s="1"/>
      <c r="N88" s="1">
        <v>0</v>
      </c>
      <c r="O88" s="1"/>
      <c r="P88" s="1">
        <f t="shared" si="19"/>
        <v>51.2</v>
      </c>
      <c r="Q88" s="5">
        <f t="shared" si="23"/>
        <v>151.80000000000007</v>
      </c>
      <c r="R88" s="5"/>
      <c r="S88" s="1"/>
      <c r="T88" s="1">
        <f t="shared" si="20"/>
        <v>14</v>
      </c>
      <c r="U88" s="1">
        <f t="shared" si="21"/>
        <v>11.03515625</v>
      </c>
      <c r="V88" s="1">
        <v>32</v>
      </c>
      <c r="W88" s="1">
        <v>121.51300000000001</v>
      </c>
      <c r="X88" s="1">
        <v>109.6</v>
      </c>
      <c r="Y88" s="1">
        <v>93.4</v>
      </c>
      <c r="Z88" s="1">
        <v>82.2</v>
      </c>
      <c r="AA88" s="1">
        <v>116.1126</v>
      </c>
      <c r="AB88" s="1">
        <v>96.2</v>
      </c>
      <c r="AC88" s="1">
        <v>104.2</v>
      </c>
      <c r="AD88" s="1">
        <v>112.4</v>
      </c>
      <c r="AE88" s="1">
        <v>14</v>
      </c>
      <c r="AF88" s="1"/>
      <c r="AG88" s="1">
        <f t="shared" si="22"/>
        <v>62.238000000000021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41</v>
      </c>
      <c r="C89" s="1">
        <v>270.67599999999999</v>
      </c>
      <c r="D89" s="1">
        <v>50.179000000000002</v>
      </c>
      <c r="E89" s="1">
        <v>103.474</v>
      </c>
      <c r="F89" s="1">
        <v>218.71199999999999</v>
      </c>
      <c r="G89" s="7">
        <v>1</v>
      </c>
      <c r="H89" s="1">
        <v>50</v>
      </c>
      <c r="I89" s="1" t="s">
        <v>38</v>
      </c>
      <c r="J89" s="1">
        <v>133.80000000000001</v>
      </c>
      <c r="K89" s="1">
        <f t="shared" si="18"/>
        <v>-30.326000000000008</v>
      </c>
      <c r="L89" s="1"/>
      <c r="M89" s="1"/>
      <c r="N89" s="1">
        <v>0</v>
      </c>
      <c r="O89" s="1"/>
      <c r="P89" s="1">
        <f t="shared" si="19"/>
        <v>20.694800000000001</v>
      </c>
      <c r="Q89" s="5">
        <f t="shared" si="23"/>
        <v>71.01520000000005</v>
      </c>
      <c r="R89" s="5"/>
      <c r="S89" s="1"/>
      <c r="T89" s="1">
        <f t="shared" si="20"/>
        <v>14.000000000000002</v>
      </c>
      <c r="U89" s="1">
        <f t="shared" si="21"/>
        <v>10.568451978274735</v>
      </c>
      <c r="V89" s="1">
        <v>21.181999999999999</v>
      </c>
      <c r="W89" s="1">
        <v>26.456399999999999</v>
      </c>
      <c r="X89" s="1">
        <v>34.141000000000012</v>
      </c>
      <c r="Y89" s="1">
        <v>26.589200000000002</v>
      </c>
      <c r="Z89" s="1">
        <v>21.214600000000001</v>
      </c>
      <c r="AA89" s="1">
        <v>33.823599999999999</v>
      </c>
      <c r="AB89" s="1">
        <v>18.761199999999999</v>
      </c>
      <c r="AC89" s="1">
        <v>32.783000000000001</v>
      </c>
      <c r="AD89" s="1">
        <v>30.916799999999999</v>
      </c>
      <c r="AE89" s="1">
        <v>15.4038</v>
      </c>
      <c r="AF89" s="1"/>
      <c r="AG89" s="1">
        <f t="shared" si="22"/>
        <v>71.01520000000005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37</v>
      </c>
      <c r="C90" s="1">
        <v>125</v>
      </c>
      <c r="D90" s="1">
        <v>193</v>
      </c>
      <c r="E90" s="1">
        <v>173</v>
      </c>
      <c r="F90" s="1">
        <v>121</v>
      </c>
      <c r="G90" s="7">
        <v>0.3</v>
      </c>
      <c r="H90" s="1">
        <v>50</v>
      </c>
      <c r="I90" s="1" t="s">
        <v>38</v>
      </c>
      <c r="J90" s="1">
        <v>235</v>
      </c>
      <c r="K90" s="1">
        <f t="shared" si="18"/>
        <v>-62</v>
      </c>
      <c r="L90" s="1"/>
      <c r="M90" s="1"/>
      <c r="N90" s="1">
        <v>0</v>
      </c>
      <c r="O90" s="1"/>
      <c r="P90" s="1">
        <f t="shared" si="19"/>
        <v>34.6</v>
      </c>
      <c r="Q90" s="5">
        <f>11*P90-O90-N90-F90</f>
        <v>259.60000000000002</v>
      </c>
      <c r="R90" s="5"/>
      <c r="S90" s="1"/>
      <c r="T90" s="1">
        <f t="shared" si="20"/>
        <v>11</v>
      </c>
      <c r="U90" s="1">
        <f t="shared" si="21"/>
        <v>3.497109826589595</v>
      </c>
      <c r="V90" s="1">
        <v>17.8</v>
      </c>
      <c r="W90" s="1">
        <v>26.2</v>
      </c>
      <c r="X90" s="1">
        <v>24</v>
      </c>
      <c r="Y90" s="1">
        <v>18.399999999999999</v>
      </c>
      <c r="Z90" s="1">
        <v>24.6</v>
      </c>
      <c r="AA90" s="1">
        <v>27.4</v>
      </c>
      <c r="AB90" s="1">
        <v>0</v>
      </c>
      <c r="AC90" s="1">
        <v>0</v>
      </c>
      <c r="AD90" s="1">
        <v>0</v>
      </c>
      <c r="AE90" s="1">
        <v>0</v>
      </c>
      <c r="AF90" s="16" t="s">
        <v>184</v>
      </c>
      <c r="AG90" s="1">
        <f t="shared" si="22"/>
        <v>77.88000000000001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37</v>
      </c>
      <c r="C91" s="1">
        <v>68</v>
      </c>
      <c r="D91" s="1">
        <v>381</v>
      </c>
      <c r="E91" s="1">
        <v>274</v>
      </c>
      <c r="F91" s="1">
        <v>115</v>
      </c>
      <c r="G91" s="7">
        <v>0.18</v>
      </c>
      <c r="H91" s="1">
        <v>50</v>
      </c>
      <c r="I91" s="1" t="s">
        <v>38</v>
      </c>
      <c r="J91" s="1">
        <v>424</v>
      </c>
      <c r="K91" s="1">
        <f t="shared" si="18"/>
        <v>-150</v>
      </c>
      <c r="L91" s="1"/>
      <c r="M91" s="1"/>
      <c r="N91" s="1">
        <v>0</v>
      </c>
      <c r="O91" s="1"/>
      <c r="P91" s="1">
        <f t="shared" si="19"/>
        <v>54.8</v>
      </c>
      <c r="Q91" s="5">
        <f>10*P91-O91-N91-F91</f>
        <v>433</v>
      </c>
      <c r="R91" s="5"/>
      <c r="S91" s="1"/>
      <c r="T91" s="1">
        <f t="shared" si="20"/>
        <v>10</v>
      </c>
      <c r="U91" s="1">
        <f t="shared" si="21"/>
        <v>2.0985401459854014</v>
      </c>
      <c r="V91" s="1">
        <v>8.1999999999999993</v>
      </c>
      <c r="W91" s="1">
        <v>63.4</v>
      </c>
      <c r="X91" s="1">
        <v>63.6</v>
      </c>
      <c r="Y91" s="1">
        <v>54.4</v>
      </c>
      <c r="Z91" s="1">
        <v>54.2</v>
      </c>
      <c r="AA91" s="1">
        <v>59</v>
      </c>
      <c r="AB91" s="1">
        <v>35</v>
      </c>
      <c r="AC91" s="1">
        <v>44.8</v>
      </c>
      <c r="AD91" s="1">
        <v>444</v>
      </c>
      <c r="AE91" s="1">
        <v>97.4</v>
      </c>
      <c r="AF91" s="1" t="s">
        <v>39</v>
      </c>
      <c r="AG91" s="1">
        <f t="shared" si="22"/>
        <v>77.94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41</v>
      </c>
      <c r="C92" s="1">
        <v>20.731999999999999</v>
      </c>
      <c r="D92" s="1">
        <v>64.260999999999996</v>
      </c>
      <c r="E92" s="1">
        <v>46.566000000000003</v>
      </c>
      <c r="F92" s="1">
        <v>43.814</v>
      </c>
      <c r="G92" s="7">
        <v>1</v>
      </c>
      <c r="H92" s="1">
        <v>60</v>
      </c>
      <c r="I92" s="1" t="s">
        <v>38</v>
      </c>
      <c r="J92" s="1">
        <v>69.5</v>
      </c>
      <c r="K92" s="1">
        <f t="shared" si="18"/>
        <v>-22.933999999999997</v>
      </c>
      <c r="L92" s="1"/>
      <c r="M92" s="1"/>
      <c r="N92" s="1">
        <v>20</v>
      </c>
      <c r="O92" s="1">
        <v>20</v>
      </c>
      <c r="P92" s="1">
        <f t="shared" si="19"/>
        <v>9.3132000000000001</v>
      </c>
      <c r="Q92" s="5">
        <f t="shared" si="23"/>
        <v>46.570800000000013</v>
      </c>
      <c r="R92" s="5"/>
      <c r="S92" s="1"/>
      <c r="T92" s="1">
        <f t="shared" si="20"/>
        <v>14.000000000000002</v>
      </c>
      <c r="U92" s="1">
        <f t="shared" si="21"/>
        <v>8.9994846024996775</v>
      </c>
      <c r="V92" s="1">
        <v>8.5132000000000012</v>
      </c>
      <c r="W92" s="1">
        <v>9.0533999999999999</v>
      </c>
      <c r="X92" s="1">
        <v>6.1576000000000004</v>
      </c>
      <c r="Y92" s="1">
        <v>2.7229999999999999</v>
      </c>
      <c r="Z92" s="1">
        <v>0.47160000000000002</v>
      </c>
      <c r="AA92" s="1">
        <v>1.6215999999999999</v>
      </c>
      <c r="AB92" s="1">
        <v>3.6783999999999999</v>
      </c>
      <c r="AC92" s="1">
        <v>0.54420000000000002</v>
      </c>
      <c r="AD92" s="1">
        <v>0</v>
      </c>
      <c r="AE92" s="1">
        <v>0</v>
      </c>
      <c r="AF92" s="1"/>
      <c r="AG92" s="1">
        <f t="shared" si="22"/>
        <v>46.570800000000013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37</v>
      </c>
      <c r="C93" s="1"/>
      <c r="D93" s="1">
        <v>139</v>
      </c>
      <c r="E93" s="1">
        <v>31</v>
      </c>
      <c r="F93" s="1">
        <v>98</v>
      </c>
      <c r="G93" s="7">
        <v>0.4</v>
      </c>
      <c r="H93" s="1">
        <v>60</v>
      </c>
      <c r="I93" s="1" t="s">
        <v>38</v>
      </c>
      <c r="J93" s="1">
        <v>54</v>
      </c>
      <c r="K93" s="1">
        <f t="shared" si="18"/>
        <v>-23</v>
      </c>
      <c r="L93" s="1"/>
      <c r="M93" s="1"/>
      <c r="N93" s="1">
        <v>0</v>
      </c>
      <c r="O93" s="1"/>
      <c r="P93" s="1">
        <f t="shared" si="19"/>
        <v>6.2</v>
      </c>
      <c r="Q93" s="5"/>
      <c r="R93" s="5"/>
      <c r="S93" s="1"/>
      <c r="T93" s="1">
        <f t="shared" si="20"/>
        <v>15.806451612903226</v>
      </c>
      <c r="U93" s="1">
        <f t="shared" si="21"/>
        <v>15.806451612903226</v>
      </c>
      <c r="V93" s="1">
        <v>9.4</v>
      </c>
      <c r="W93" s="1">
        <v>13.8</v>
      </c>
      <c r="X93" s="1">
        <v>9.8000000000000007</v>
      </c>
      <c r="Y93" s="1">
        <v>8</v>
      </c>
      <c r="Z93" s="1">
        <v>10.199999999999999</v>
      </c>
      <c r="AA93" s="1">
        <v>10.8</v>
      </c>
      <c r="AB93" s="1">
        <v>4.4000000000000004</v>
      </c>
      <c r="AC93" s="1">
        <v>0.2</v>
      </c>
      <c r="AD93" s="1">
        <v>0</v>
      </c>
      <c r="AE93" s="1">
        <v>0</v>
      </c>
      <c r="AF93" s="1" t="s">
        <v>146</v>
      </c>
      <c r="AG93" s="1">
        <f t="shared" si="22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41</v>
      </c>
      <c r="C94" s="1">
        <v>46.411000000000001</v>
      </c>
      <c r="D94" s="1"/>
      <c r="E94" s="1"/>
      <c r="F94" s="1">
        <v>46.411000000000001</v>
      </c>
      <c r="G94" s="7">
        <v>1</v>
      </c>
      <c r="H94" s="1" t="e">
        <v>#N/A</v>
      </c>
      <c r="I94" s="1" t="s">
        <v>38</v>
      </c>
      <c r="J94" s="1"/>
      <c r="K94" s="1">
        <f t="shared" si="18"/>
        <v>0</v>
      </c>
      <c r="L94" s="1"/>
      <c r="M94" s="1"/>
      <c r="N94" s="1">
        <v>0</v>
      </c>
      <c r="O94" s="1"/>
      <c r="P94" s="1">
        <f t="shared" si="19"/>
        <v>0</v>
      </c>
      <c r="Q94" s="5"/>
      <c r="R94" s="5"/>
      <c r="S94" s="1"/>
      <c r="T94" s="1" t="e">
        <f t="shared" si="20"/>
        <v>#DIV/0!</v>
      </c>
      <c r="U94" s="1" t="e">
        <f t="shared" si="21"/>
        <v>#DIV/0!</v>
      </c>
      <c r="V94" s="1">
        <v>1.9334</v>
      </c>
      <c r="W94" s="1">
        <v>0.1686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7" t="s">
        <v>182</v>
      </c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148</v>
      </c>
      <c r="B95" s="10" t="s">
        <v>41</v>
      </c>
      <c r="C95" s="10">
        <v>25.504000000000001</v>
      </c>
      <c r="D95" s="10"/>
      <c r="E95" s="10"/>
      <c r="F95" s="10">
        <v>25.504000000000001</v>
      </c>
      <c r="G95" s="11">
        <v>0</v>
      </c>
      <c r="H95" s="10" t="e">
        <v>#N/A</v>
      </c>
      <c r="I95" s="10" t="s">
        <v>47</v>
      </c>
      <c r="J95" s="10">
        <v>1</v>
      </c>
      <c r="K95" s="10">
        <f t="shared" si="18"/>
        <v>-1</v>
      </c>
      <c r="L95" s="10"/>
      <c r="M95" s="10"/>
      <c r="N95" s="10">
        <v>0</v>
      </c>
      <c r="O95" s="10"/>
      <c r="P95" s="10">
        <f t="shared" si="19"/>
        <v>0</v>
      </c>
      <c r="Q95" s="12"/>
      <c r="R95" s="12"/>
      <c r="S95" s="10"/>
      <c r="T95" s="10" t="e">
        <f t="shared" si="20"/>
        <v>#DIV/0!</v>
      </c>
      <c r="U95" s="10" t="e">
        <f t="shared" si="21"/>
        <v>#DIV/0!</v>
      </c>
      <c r="V95" s="10">
        <v>0</v>
      </c>
      <c r="W95" s="10">
        <v>0</v>
      </c>
      <c r="X95" s="10">
        <v>2.3778000000000001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 t="s">
        <v>149</v>
      </c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150</v>
      </c>
      <c r="B96" s="1" t="s">
        <v>37</v>
      </c>
      <c r="C96" s="1">
        <v>-2</v>
      </c>
      <c r="D96" s="1">
        <v>8</v>
      </c>
      <c r="E96" s="1">
        <v>3</v>
      </c>
      <c r="F96" s="1">
        <v>2</v>
      </c>
      <c r="G96" s="7">
        <v>0.33</v>
      </c>
      <c r="H96" s="1" t="e">
        <v>#N/A</v>
      </c>
      <c r="I96" s="1" t="s">
        <v>38</v>
      </c>
      <c r="J96" s="1">
        <v>14</v>
      </c>
      <c r="K96" s="1">
        <f t="shared" si="18"/>
        <v>-11</v>
      </c>
      <c r="L96" s="1"/>
      <c r="M96" s="1"/>
      <c r="N96" s="1">
        <v>11</v>
      </c>
      <c r="O96" s="1"/>
      <c r="P96" s="1">
        <f t="shared" si="19"/>
        <v>0.6</v>
      </c>
      <c r="Q96" s="5"/>
      <c r="R96" s="5"/>
      <c r="S96" s="1"/>
      <c r="T96" s="1">
        <f t="shared" si="20"/>
        <v>21.666666666666668</v>
      </c>
      <c r="U96" s="1">
        <f t="shared" si="21"/>
        <v>21.666666666666668</v>
      </c>
      <c r="V96" s="1">
        <v>1.2</v>
      </c>
      <c r="W96" s="1">
        <v>2.2000000000000002</v>
      </c>
      <c r="X96" s="1">
        <v>1.2</v>
      </c>
      <c r="Y96" s="1">
        <v>0.2</v>
      </c>
      <c r="Z96" s="1">
        <v>0.6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151</v>
      </c>
      <c r="AG96" s="1">
        <f t="shared" ref="AG96:AG103" si="24"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152</v>
      </c>
      <c r="B97" s="1" t="s">
        <v>41</v>
      </c>
      <c r="C97" s="1">
        <v>2.4750000000000001</v>
      </c>
      <c r="D97" s="1">
        <v>5.0670000000000002</v>
      </c>
      <c r="E97" s="1"/>
      <c r="F97" s="1">
        <v>7.5419999999999998</v>
      </c>
      <c r="G97" s="7">
        <v>1</v>
      </c>
      <c r="H97" s="1" t="e">
        <v>#N/A</v>
      </c>
      <c r="I97" s="1" t="s">
        <v>38</v>
      </c>
      <c r="J97" s="1"/>
      <c r="K97" s="1">
        <f t="shared" si="18"/>
        <v>0</v>
      </c>
      <c r="L97" s="1"/>
      <c r="M97" s="1"/>
      <c r="N97" s="1">
        <v>0</v>
      </c>
      <c r="O97" s="1"/>
      <c r="P97" s="1">
        <f t="shared" si="19"/>
        <v>0</v>
      </c>
      <c r="Q97" s="5"/>
      <c r="R97" s="5"/>
      <c r="S97" s="1"/>
      <c r="T97" s="1" t="e">
        <f t="shared" si="20"/>
        <v>#DIV/0!</v>
      </c>
      <c r="U97" s="1" t="e">
        <f t="shared" si="21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7" t="s">
        <v>183</v>
      </c>
      <c r="AG97" s="1">
        <f t="shared" si="24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153</v>
      </c>
      <c r="B98" s="1" t="s">
        <v>37</v>
      </c>
      <c r="C98" s="1">
        <v>14</v>
      </c>
      <c r="D98" s="1">
        <v>18</v>
      </c>
      <c r="E98" s="1">
        <v>3</v>
      </c>
      <c r="F98" s="1">
        <v>17</v>
      </c>
      <c r="G98" s="7">
        <v>0.84</v>
      </c>
      <c r="H98" s="1">
        <v>50</v>
      </c>
      <c r="I98" s="1" t="s">
        <v>38</v>
      </c>
      <c r="J98" s="1">
        <v>15</v>
      </c>
      <c r="K98" s="1">
        <f t="shared" si="18"/>
        <v>-12</v>
      </c>
      <c r="L98" s="1"/>
      <c r="M98" s="1"/>
      <c r="N98" s="1">
        <v>0</v>
      </c>
      <c r="O98" s="1"/>
      <c r="P98" s="1">
        <f t="shared" si="19"/>
        <v>0.6</v>
      </c>
      <c r="Q98" s="5"/>
      <c r="R98" s="5"/>
      <c r="S98" s="1"/>
      <c r="T98" s="1">
        <f t="shared" si="20"/>
        <v>28.333333333333336</v>
      </c>
      <c r="U98" s="1">
        <f t="shared" si="21"/>
        <v>28.333333333333336</v>
      </c>
      <c r="V98" s="1">
        <v>1</v>
      </c>
      <c r="W98" s="1">
        <v>1.8</v>
      </c>
      <c r="X98" s="1">
        <v>0.2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3" t="s">
        <v>154</v>
      </c>
      <c r="AG98" s="1">
        <f t="shared" si="24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155</v>
      </c>
      <c r="B99" s="1" t="s">
        <v>37</v>
      </c>
      <c r="C99" s="1">
        <v>28</v>
      </c>
      <c r="D99" s="1">
        <v>368</v>
      </c>
      <c r="E99" s="1">
        <v>255</v>
      </c>
      <c r="F99" s="1">
        <v>58</v>
      </c>
      <c r="G99" s="7">
        <v>0.35</v>
      </c>
      <c r="H99" s="1">
        <v>50</v>
      </c>
      <c r="I99" s="1" t="s">
        <v>38</v>
      </c>
      <c r="J99" s="1">
        <v>448</v>
      </c>
      <c r="K99" s="1">
        <f t="shared" si="18"/>
        <v>-193</v>
      </c>
      <c r="L99" s="1"/>
      <c r="M99" s="1"/>
      <c r="N99" s="1">
        <v>80</v>
      </c>
      <c r="O99" s="1">
        <v>40</v>
      </c>
      <c r="P99" s="1">
        <f t="shared" si="19"/>
        <v>51</v>
      </c>
      <c r="Q99" s="5">
        <f>11*P99-O99-N99-F99</f>
        <v>383</v>
      </c>
      <c r="R99" s="5"/>
      <c r="S99" s="1"/>
      <c r="T99" s="1">
        <f t="shared" si="20"/>
        <v>11</v>
      </c>
      <c r="U99" s="1">
        <f t="shared" si="21"/>
        <v>3.4901960784313726</v>
      </c>
      <c r="V99" s="1">
        <v>30.4</v>
      </c>
      <c r="W99" s="1">
        <v>180.8</v>
      </c>
      <c r="X99" s="1">
        <v>148.6</v>
      </c>
      <c r="Y99" s="1">
        <v>218.8</v>
      </c>
      <c r="Z99" s="1">
        <v>41.6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156</v>
      </c>
      <c r="AG99" s="1">
        <f t="shared" si="24"/>
        <v>134.04999999999998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157</v>
      </c>
      <c r="B100" s="1" t="s">
        <v>41</v>
      </c>
      <c r="C100" s="1">
        <v>194.393</v>
      </c>
      <c r="D100" s="1">
        <v>52.526000000000003</v>
      </c>
      <c r="E100" s="1">
        <v>145.36199999999999</v>
      </c>
      <c r="F100" s="1">
        <v>87.548000000000002</v>
      </c>
      <c r="G100" s="7">
        <v>1</v>
      </c>
      <c r="H100" s="1">
        <v>50</v>
      </c>
      <c r="I100" s="1" t="s">
        <v>38</v>
      </c>
      <c r="J100" s="1">
        <v>188.5</v>
      </c>
      <c r="K100" s="1">
        <f t="shared" si="18"/>
        <v>-43.138000000000005</v>
      </c>
      <c r="L100" s="1"/>
      <c r="M100" s="1"/>
      <c r="N100" s="1">
        <v>130</v>
      </c>
      <c r="O100" s="1">
        <v>130</v>
      </c>
      <c r="P100" s="1">
        <f t="shared" si="19"/>
        <v>29.072399999999998</v>
      </c>
      <c r="Q100" s="5">
        <f t="shared" ref="Q100:Q101" si="25">14*P100-O100-N100-F100</f>
        <v>59.465599999999995</v>
      </c>
      <c r="R100" s="5"/>
      <c r="S100" s="1"/>
      <c r="T100" s="1">
        <f t="shared" si="20"/>
        <v>14</v>
      </c>
      <c r="U100" s="1">
        <f t="shared" si="21"/>
        <v>11.954568594268103</v>
      </c>
      <c r="V100" s="1">
        <v>33.468800000000002</v>
      </c>
      <c r="W100" s="1">
        <v>28.153400000000001</v>
      </c>
      <c r="X100" s="1">
        <v>36.503399999999999</v>
      </c>
      <c r="Y100" s="1">
        <v>9.9518000000000004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158</v>
      </c>
      <c r="AG100" s="1">
        <f t="shared" si="24"/>
        <v>59.465599999999995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159</v>
      </c>
      <c r="B101" s="1" t="s">
        <v>37</v>
      </c>
      <c r="C101" s="1">
        <v>376.9</v>
      </c>
      <c r="D101" s="1">
        <v>227</v>
      </c>
      <c r="E101" s="1">
        <v>439</v>
      </c>
      <c r="F101" s="1">
        <v>116.9</v>
      </c>
      <c r="G101" s="7">
        <v>0.35</v>
      </c>
      <c r="H101" s="1">
        <v>50</v>
      </c>
      <c r="I101" s="1" t="s">
        <v>38</v>
      </c>
      <c r="J101" s="1">
        <v>556</v>
      </c>
      <c r="K101" s="1">
        <f t="shared" si="18"/>
        <v>-117</v>
      </c>
      <c r="L101" s="1"/>
      <c r="M101" s="1"/>
      <c r="N101" s="1">
        <v>460</v>
      </c>
      <c r="O101" s="1">
        <v>450</v>
      </c>
      <c r="P101" s="1">
        <f t="shared" si="19"/>
        <v>87.8</v>
      </c>
      <c r="Q101" s="5">
        <f t="shared" si="25"/>
        <v>202.30000000000004</v>
      </c>
      <c r="R101" s="5"/>
      <c r="S101" s="1"/>
      <c r="T101" s="1">
        <f t="shared" si="20"/>
        <v>14.000000000000002</v>
      </c>
      <c r="U101" s="1">
        <f t="shared" si="21"/>
        <v>11.695899772209568</v>
      </c>
      <c r="V101" s="1">
        <v>100.02</v>
      </c>
      <c r="W101" s="1">
        <v>73.8</v>
      </c>
      <c r="X101" s="1">
        <v>89.8</v>
      </c>
      <c r="Y101" s="1">
        <v>68</v>
      </c>
      <c r="Z101" s="1">
        <v>30.6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 t="s">
        <v>175</v>
      </c>
      <c r="AG101" s="1">
        <f t="shared" si="24"/>
        <v>70.805000000000007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160</v>
      </c>
      <c r="B102" s="1" t="s">
        <v>37</v>
      </c>
      <c r="C102" s="1">
        <v>37</v>
      </c>
      <c r="D102" s="1"/>
      <c r="E102" s="14">
        <f>56+E104</f>
        <v>63</v>
      </c>
      <c r="F102" s="14">
        <f>-33+F104</f>
        <v>24</v>
      </c>
      <c r="G102" s="7">
        <v>0.28000000000000003</v>
      </c>
      <c r="H102" s="1">
        <v>50</v>
      </c>
      <c r="I102" s="1" t="s">
        <v>38</v>
      </c>
      <c r="J102" s="1">
        <v>106</v>
      </c>
      <c r="K102" s="1">
        <f t="shared" ref="K102:K109" si="26">E102-J102</f>
        <v>-43</v>
      </c>
      <c r="L102" s="1"/>
      <c r="M102" s="1"/>
      <c r="N102" s="1">
        <v>160</v>
      </c>
      <c r="O102" s="1"/>
      <c r="P102" s="1">
        <f t="shared" si="19"/>
        <v>12.6</v>
      </c>
      <c r="Q102" s="5"/>
      <c r="R102" s="5"/>
      <c r="S102" s="1"/>
      <c r="T102" s="1">
        <f t="shared" si="20"/>
        <v>14.603174603174603</v>
      </c>
      <c r="U102" s="1">
        <f t="shared" si="21"/>
        <v>14.603174603174603</v>
      </c>
      <c r="V102" s="1">
        <v>17.8</v>
      </c>
      <c r="W102" s="1">
        <v>12.6</v>
      </c>
      <c r="X102" s="1">
        <v>11.6</v>
      </c>
      <c r="Y102" s="1">
        <v>15.8</v>
      </c>
      <c r="Z102" s="1">
        <v>4.2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161</v>
      </c>
      <c r="AG102" s="1">
        <f t="shared" si="24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5" t="s">
        <v>162</v>
      </c>
      <c r="B103" s="1" t="s">
        <v>37</v>
      </c>
      <c r="C103" s="1"/>
      <c r="D103" s="1"/>
      <c r="E103" s="1"/>
      <c r="F103" s="1"/>
      <c r="G103" s="7">
        <v>0.3</v>
      </c>
      <c r="H103" s="1">
        <v>45</v>
      </c>
      <c r="I103" s="1" t="s">
        <v>38</v>
      </c>
      <c r="J103" s="1"/>
      <c r="K103" s="1">
        <f t="shared" si="26"/>
        <v>0</v>
      </c>
      <c r="L103" s="1"/>
      <c r="M103" s="1"/>
      <c r="N103" s="1">
        <v>0</v>
      </c>
      <c r="O103" s="1">
        <v>42</v>
      </c>
      <c r="P103" s="1">
        <f t="shared" si="19"/>
        <v>0</v>
      </c>
      <c r="Q103" s="5"/>
      <c r="R103" s="5"/>
      <c r="S103" s="1"/>
      <c r="T103" s="1" t="e">
        <f t="shared" si="20"/>
        <v>#DIV/0!</v>
      </c>
      <c r="U103" s="1" t="e">
        <f t="shared" si="21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 t="s">
        <v>163</v>
      </c>
      <c r="AG103" s="1">
        <f t="shared" si="24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164</v>
      </c>
      <c r="B104" s="10" t="s">
        <v>37</v>
      </c>
      <c r="C104" s="10"/>
      <c r="D104" s="10">
        <v>64</v>
      </c>
      <c r="E104" s="14">
        <v>7</v>
      </c>
      <c r="F104" s="14">
        <v>57</v>
      </c>
      <c r="G104" s="11">
        <v>0</v>
      </c>
      <c r="H104" s="10" t="e">
        <v>#N/A</v>
      </c>
      <c r="I104" s="10" t="s">
        <v>47</v>
      </c>
      <c r="J104" s="10">
        <v>12</v>
      </c>
      <c r="K104" s="10">
        <f t="shared" si="26"/>
        <v>-5</v>
      </c>
      <c r="L104" s="10"/>
      <c r="M104" s="10"/>
      <c r="N104" s="10">
        <v>0</v>
      </c>
      <c r="O104" s="10"/>
      <c r="P104" s="10">
        <f t="shared" si="19"/>
        <v>1.4</v>
      </c>
      <c r="Q104" s="12"/>
      <c r="R104" s="12"/>
      <c r="S104" s="10"/>
      <c r="T104" s="10">
        <f t="shared" si="20"/>
        <v>40.714285714285715</v>
      </c>
      <c r="U104" s="10">
        <f t="shared" si="21"/>
        <v>40.714285714285715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 t="s">
        <v>165</v>
      </c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166</v>
      </c>
      <c r="B105" s="10" t="s">
        <v>37</v>
      </c>
      <c r="C105" s="10"/>
      <c r="D105" s="10">
        <v>256</v>
      </c>
      <c r="E105" s="14">
        <v>13</v>
      </c>
      <c r="F105" s="14">
        <v>243</v>
      </c>
      <c r="G105" s="11">
        <v>0</v>
      </c>
      <c r="H105" s="10" t="e">
        <v>#N/A</v>
      </c>
      <c r="I105" s="10" t="s">
        <v>47</v>
      </c>
      <c r="J105" s="10">
        <v>16</v>
      </c>
      <c r="K105" s="10">
        <f t="shared" si="26"/>
        <v>-3</v>
      </c>
      <c r="L105" s="10"/>
      <c r="M105" s="10"/>
      <c r="N105" s="10">
        <v>0</v>
      </c>
      <c r="O105" s="10"/>
      <c r="P105" s="10">
        <f t="shared" si="19"/>
        <v>2.6</v>
      </c>
      <c r="Q105" s="12"/>
      <c r="R105" s="12"/>
      <c r="S105" s="10"/>
      <c r="T105" s="10">
        <f t="shared" si="20"/>
        <v>93.461538461538453</v>
      </c>
      <c r="U105" s="10">
        <f t="shared" si="21"/>
        <v>93.461538461538453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 t="s">
        <v>167</v>
      </c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0" t="s">
        <v>168</v>
      </c>
      <c r="B106" s="10" t="s">
        <v>37</v>
      </c>
      <c r="C106" s="10"/>
      <c r="D106" s="10">
        <v>168</v>
      </c>
      <c r="E106" s="14">
        <v>2</v>
      </c>
      <c r="F106" s="14">
        <v>166</v>
      </c>
      <c r="G106" s="11">
        <v>0</v>
      </c>
      <c r="H106" s="10" t="e">
        <v>#N/A</v>
      </c>
      <c r="I106" s="10" t="s">
        <v>47</v>
      </c>
      <c r="J106" s="10">
        <v>5</v>
      </c>
      <c r="K106" s="10">
        <f t="shared" si="26"/>
        <v>-3</v>
      </c>
      <c r="L106" s="10"/>
      <c r="M106" s="10"/>
      <c r="N106" s="10">
        <v>0</v>
      </c>
      <c r="O106" s="10"/>
      <c r="P106" s="10">
        <f t="shared" si="19"/>
        <v>0.4</v>
      </c>
      <c r="Q106" s="12"/>
      <c r="R106" s="12"/>
      <c r="S106" s="10"/>
      <c r="T106" s="10">
        <f t="shared" si="20"/>
        <v>415</v>
      </c>
      <c r="U106" s="10">
        <f t="shared" si="21"/>
        <v>415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 t="s">
        <v>169</v>
      </c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170</v>
      </c>
      <c r="B107" s="1" t="s">
        <v>37</v>
      </c>
      <c r="C107" s="1">
        <v>271.43099999999998</v>
      </c>
      <c r="D107" s="1"/>
      <c r="E107" s="14">
        <v>5</v>
      </c>
      <c r="F107" s="14">
        <v>268.43099999999998</v>
      </c>
      <c r="G107" s="7">
        <v>0</v>
      </c>
      <c r="H107" s="1" t="e">
        <v>#N/A</v>
      </c>
      <c r="I107" s="1" t="s">
        <v>171</v>
      </c>
      <c r="J107" s="1">
        <v>7</v>
      </c>
      <c r="K107" s="1">
        <f t="shared" si="26"/>
        <v>-2</v>
      </c>
      <c r="L107" s="1"/>
      <c r="M107" s="1"/>
      <c r="N107" s="1">
        <v>0</v>
      </c>
      <c r="O107" s="1"/>
      <c r="P107" s="1">
        <f t="shared" si="19"/>
        <v>1</v>
      </c>
      <c r="Q107" s="5"/>
      <c r="R107" s="5"/>
      <c r="S107" s="1"/>
      <c r="T107" s="1">
        <f t="shared" si="20"/>
        <v>268.43099999999998</v>
      </c>
      <c r="U107" s="1">
        <f t="shared" si="21"/>
        <v>268.43099999999998</v>
      </c>
      <c r="V107" s="1">
        <v>4.1137999999999986</v>
      </c>
      <c r="W107" s="1">
        <v>3.2</v>
      </c>
      <c r="X107" s="1">
        <v>2</v>
      </c>
      <c r="Y107" s="1">
        <v>0.2</v>
      </c>
      <c r="Z107" s="1">
        <v>1</v>
      </c>
      <c r="AA107" s="1">
        <v>1.2</v>
      </c>
      <c r="AB107" s="1">
        <v>1.4</v>
      </c>
      <c r="AC107" s="1">
        <v>1.4</v>
      </c>
      <c r="AD107" s="1">
        <v>5.4</v>
      </c>
      <c r="AE107" s="1">
        <v>5.8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6" t="s">
        <v>172</v>
      </c>
      <c r="B108" s="1" t="s">
        <v>41</v>
      </c>
      <c r="C108" s="1">
        <v>140.19999999999999</v>
      </c>
      <c r="D108" s="1"/>
      <c r="E108" s="1"/>
      <c r="F108" s="14">
        <v>140.19999999999999</v>
      </c>
      <c r="G108" s="7">
        <v>0</v>
      </c>
      <c r="H108" s="1" t="e">
        <v>#N/A</v>
      </c>
      <c r="I108" s="1" t="s">
        <v>171</v>
      </c>
      <c r="J108" s="1"/>
      <c r="K108" s="1">
        <f t="shared" si="26"/>
        <v>0</v>
      </c>
      <c r="L108" s="1"/>
      <c r="M108" s="1"/>
      <c r="N108" s="1">
        <v>0</v>
      </c>
      <c r="O108" s="1"/>
      <c r="P108" s="1">
        <f t="shared" si="19"/>
        <v>0</v>
      </c>
      <c r="Q108" s="5"/>
      <c r="R108" s="5"/>
      <c r="S108" s="1"/>
      <c r="T108" s="1" t="e">
        <f t="shared" si="20"/>
        <v>#DIV/0!</v>
      </c>
      <c r="U108" s="1" t="e">
        <f t="shared" si="21"/>
        <v>#DIV/0!</v>
      </c>
      <c r="V108" s="1">
        <v>0.39079999999999998</v>
      </c>
      <c r="W108" s="1">
        <v>0.5968</v>
      </c>
      <c r="X108" s="1">
        <v>0.38479999999999998</v>
      </c>
      <c r="Y108" s="1">
        <v>0.38340000000000002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173</v>
      </c>
      <c r="B109" s="1" t="s">
        <v>41</v>
      </c>
      <c r="C109" s="1">
        <v>-4.78</v>
      </c>
      <c r="D109" s="1"/>
      <c r="E109" s="14">
        <v>1.5660000000000001</v>
      </c>
      <c r="F109" s="14">
        <v>-11.031000000000001</v>
      </c>
      <c r="G109" s="7">
        <v>0</v>
      </c>
      <c r="H109" s="1" t="e">
        <v>#N/A</v>
      </c>
      <c r="I109" s="1" t="s">
        <v>171</v>
      </c>
      <c r="J109" s="1">
        <v>52.5</v>
      </c>
      <c r="K109" s="1">
        <f t="shared" si="26"/>
        <v>-50.933999999999997</v>
      </c>
      <c r="L109" s="1"/>
      <c r="M109" s="1"/>
      <c r="N109" s="1">
        <v>0</v>
      </c>
      <c r="O109" s="1"/>
      <c r="P109" s="1">
        <f t="shared" si="19"/>
        <v>0.31320000000000003</v>
      </c>
      <c r="Q109" s="5"/>
      <c r="R109" s="5"/>
      <c r="S109" s="1"/>
      <c r="T109" s="1">
        <f t="shared" si="20"/>
        <v>-35.220306513409959</v>
      </c>
      <c r="U109" s="1">
        <f t="shared" si="21"/>
        <v>-35.220306513409959</v>
      </c>
      <c r="V109" s="1">
        <v>16.824200000000001</v>
      </c>
      <c r="W109" s="1">
        <v>11.8626</v>
      </c>
      <c r="X109" s="1">
        <v>16.8262</v>
      </c>
      <c r="Y109" s="1">
        <v>13.9984</v>
      </c>
      <c r="Z109" s="1">
        <v>0.92880000000000007</v>
      </c>
      <c r="AA109" s="1">
        <v>6.2750000000000004</v>
      </c>
      <c r="AB109" s="1">
        <v>8.5898000000000003</v>
      </c>
      <c r="AC109" s="1">
        <v>21.503</v>
      </c>
      <c r="AD109" s="1">
        <v>26.354199999999999</v>
      </c>
      <c r="AE109" s="1">
        <v>5.2382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109" xr:uid="{71AF30DA-F37E-4DF2-B468-F77F4B0C23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2025-04-22T08:08:09Z</dcterms:created>
  <dcterms:modified xsi:type="dcterms:W3CDTF">2025-04-22T11:56:22Z</dcterms:modified>
</cp:coreProperties>
</file>