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Бердянск\"/>
    </mc:Choice>
  </mc:AlternateContent>
  <xr:revisionPtr revIDLastSave="0" documentId="13_ncr:1_{1146B37A-C387-4538-8DE6-754D332EC9E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9" i="1"/>
  <c r="AJ9" i="1" s="1"/>
  <c r="S10" i="1"/>
  <c r="S11" i="1"/>
  <c r="AJ11" i="1" s="1"/>
  <c r="S12" i="1"/>
  <c r="AJ12" i="1" s="1"/>
  <c r="S13" i="1"/>
  <c r="AJ13" i="1" s="1"/>
  <c r="S14" i="1"/>
  <c r="AJ14" i="1" s="1"/>
  <c r="S15" i="1"/>
  <c r="AJ15" i="1" s="1"/>
  <c r="S16" i="1"/>
  <c r="S17" i="1"/>
  <c r="AJ17" i="1" s="1"/>
  <c r="S18" i="1"/>
  <c r="S19" i="1"/>
  <c r="AJ19" i="1" s="1"/>
  <c r="S20" i="1"/>
  <c r="S21" i="1"/>
  <c r="AJ21" i="1" s="1"/>
  <c r="S22" i="1"/>
  <c r="S23" i="1"/>
  <c r="AJ23" i="1" s="1"/>
  <c r="S24" i="1"/>
  <c r="S25" i="1"/>
  <c r="AJ25" i="1" s="1"/>
  <c r="S26" i="1"/>
  <c r="S27" i="1"/>
  <c r="AJ27" i="1" s="1"/>
  <c r="S28" i="1"/>
  <c r="S29" i="1"/>
  <c r="AJ29" i="1" s="1"/>
  <c r="S30" i="1"/>
  <c r="S31" i="1"/>
  <c r="AJ31" i="1" s="1"/>
  <c r="S32" i="1"/>
  <c r="S33" i="1"/>
  <c r="AJ33" i="1" s="1"/>
  <c r="S34" i="1"/>
  <c r="S35" i="1"/>
  <c r="AJ35" i="1" s="1"/>
  <c r="S36" i="1"/>
  <c r="S37" i="1"/>
  <c r="AJ37" i="1" s="1"/>
  <c r="S38" i="1"/>
  <c r="S39" i="1"/>
  <c r="AJ39" i="1" s="1"/>
  <c r="S40" i="1"/>
  <c r="S41" i="1"/>
  <c r="AJ41" i="1" s="1"/>
  <c r="S42" i="1"/>
  <c r="S43" i="1"/>
  <c r="AJ43" i="1" s="1"/>
  <c r="S44" i="1"/>
  <c r="S45" i="1"/>
  <c r="AJ45" i="1" s="1"/>
  <c r="S46" i="1"/>
  <c r="S47" i="1"/>
  <c r="AJ47" i="1" s="1"/>
  <c r="S48" i="1"/>
  <c r="S49" i="1"/>
  <c r="AJ49" i="1" s="1"/>
  <c r="S50" i="1"/>
  <c r="S51" i="1"/>
  <c r="AJ51" i="1" s="1"/>
  <c r="S52" i="1"/>
  <c r="S53" i="1"/>
  <c r="AJ53" i="1" s="1"/>
  <c r="S54" i="1"/>
  <c r="S55" i="1"/>
  <c r="AJ55" i="1" s="1"/>
  <c r="S56" i="1"/>
  <c r="S57" i="1"/>
  <c r="AJ57" i="1" s="1"/>
  <c r="S58" i="1"/>
  <c r="S59" i="1"/>
  <c r="AJ59" i="1" s="1"/>
  <c r="S60" i="1"/>
  <c r="AJ60" i="1" s="1"/>
  <c r="S61" i="1"/>
  <c r="AJ61" i="1" s="1"/>
  <c r="S62" i="1"/>
  <c r="S63" i="1"/>
  <c r="AJ63" i="1" s="1"/>
  <c r="S64" i="1"/>
  <c r="S65" i="1"/>
  <c r="AJ65" i="1" s="1"/>
  <c r="S66" i="1"/>
  <c r="S67" i="1"/>
  <c r="AJ67" i="1" s="1"/>
  <c r="S68" i="1"/>
  <c r="S69" i="1"/>
  <c r="AJ69" i="1" s="1"/>
  <c r="S70" i="1"/>
  <c r="S71" i="1"/>
  <c r="AJ71" i="1" s="1"/>
  <c r="S72" i="1"/>
  <c r="S73" i="1"/>
  <c r="AJ73" i="1" s="1"/>
  <c r="S74" i="1"/>
  <c r="S75" i="1"/>
  <c r="AJ75" i="1" s="1"/>
  <c r="S76" i="1"/>
  <c r="S77" i="1"/>
  <c r="AJ77" i="1" s="1"/>
  <c r="S78" i="1"/>
  <c r="AJ78" i="1" s="1"/>
  <c r="S79" i="1"/>
  <c r="AJ79" i="1" s="1"/>
  <c r="S80" i="1"/>
  <c r="S81" i="1"/>
  <c r="AJ81" i="1" s="1"/>
  <c r="S82" i="1"/>
  <c r="S83" i="1"/>
  <c r="AJ83" i="1" s="1"/>
  <c r="S84" i="1"/>
  <c r="S85" i="1"/>
  <c r="AJ85" i="1" s="1"/>
  <c r="S86" i="1"/>
  <c r="S87" i="1"/>
  <c r="AJ87" i="1" s="1"/>
  <c r="S88" i="1"/>
  <c r="S89" i="1"/>
  <c r="AJ89" i="1" s="1"/>
  <c r="S90" i="1"/>
  <c r="S91" i="1"/>
  <c r="AJ91" i="1" s="1"/>
  <c r="S92" i="1"/>
  <c r="S93" i="1"/>
  <c r="AJ93" i="1" s="1"/>
  <c r="S94" i="1"/>
  <c r="S95" i="1"/>
  <c r="AJ95" i="1" s="1"/>
  <c r="S96" i="1"/>
  <c r="S97" i="1"/>
  <c r="AJ97" i="1" s="1"/>
  <c r="S98" i="1"/>
  <c r="S99" i="1"/>
  <c r="AJ99" i="1" s="1"/>
  <c r="S100" i="1"/>
  <c r="S101" i="1"/>
  <c r="AJ101" i="1" s="1"/>
  <c r="S102" i="1"/>
  <c r="S103" i="1"/>
  <c r="AJ103" i="1" s="1"/>
  <c r="S104" i="1"/>
  <c r="S105" i="1"/>
  <c r="AJ105" i="1" s="1"/>
  <c r="S106" i="1"/>
  <c r="S107" i="1"/>
  <c r="AJ107" i="1" s="1"/>
  <c r="S108" i="1"/>
  <c r="S109" i="1"/>
  <c r="AJ109" i="1" s="1"/>
  <c r="S110" i="1"/>
  <c r="S111" i="1"/>
  <c r="AJ111" i="1" s="1"/>
  <c r="S112" i="1"/>
  <c r="S113" i="1"/>
  <c r="AJ113" i="1" s="1"/>
  <c r="S114" i="1"/>
  <c r="S115" i="1"/>
  <c r="AJ115" i="1" s="1"/>
  <c r="S116" i="1"/>
  <c r="S117" i="1"/>
  <c r="S7" i="1"/>
  <c r="AJ7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6" i="1"/>
  <c r="AJ8" i="1"/>
  <c r="AJ10" i="1"/>
  <c r="AJ16" i="1"/>
  <c r="AJ18" i="1"/>
  <c r="AJ20" i="1"/>
  <c r="AJ22" i="1"/>
  <c r="AJ24" i="1"/>
  <c r="AJ26" i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52" i="1"/>
  <c r="AJ54" i="1"/>
  <c r="AJ56" i="1"/>
  <c r="AJ58" i="1"/>
  <c r="AJ62" i="1"/>
  <c r="AJ64" i="1"/>
  <c r="AJ66" i="1"/>
  <c r="AJ68" i="1"/>
  <c r="AJ70" i="1"/>
  <c r="AJ72" i="1"/>
  <c r="AJ74" i="1"/>
  <c r="AJ76" i="1"/>
  <c r="AJ80" i="1"/>
  <c r="AJ82" i="1"/>
  <c r="AJ84" i="1"/>
  <c r="AJ86" i="1"/>
  <c r="AJ88" i="1"/>
  <c r="AJ90" i="1"/>
  <c r="AJ92" i="1"/>
  <c r="AJ94" i="1"/>
  <c r="AJ96" i="1"/>
  <c r="AJ98" i="1"/>
  <c r="AJ100" i="1"/>
  <c r="AJ102" i="1"/>
  <c r="AJ104" i="1"/>
  <c r="AJ106" i="1"/>
  <c r="AJ108" i="1"/>
  <c r="AJ110" i="1"/>
  <c r="AJ112" i="1"/>
  <c r="AJ114" i="1"/>
  <c r="AJ6" i="1"/>
  <c r="T5" i="1"/>
  <c r="S5" i="1" l="1"/>
  <c r="AK5" i="1"/>
  <c r="R8" i="1"/>
  <c r="R9" i="1"/>
  <c r="R13" i="1"/>
  <c r="R15" i="1"/>
  <c r="R16" i="1"/>
  <c r="R19" i="1"/>
  <c r="R21" i="1"/>
  <c r="R22" i="1"/>
  <c r="R23" i="1"/>
  <c r="R24" i="1"/>
  <c r="R27" i="1"/>
  <c r="R28" i="1"/>
  <c r="R29" i="1"/>
  <c r="R30" i="1"/>
  <c r="R32" i="1"/>
  <c r="R35" i="1"/>
  <c r="R36" i="1"/>
  <c r="R38" i="1"/>
  <c r="R40" i="1"/>
  <c r="R41" i="1"/>
  <c r="R42" i="1"/>
  <c r="R43" i="1"/>
  <c r="R44" i="1"/>
  <c r="R45" i="1"/>
  <c r="R49" i="1"/>
  <c r="R50" i="1"/>
  <c r="R51" i="1"/>
  <c r="R53" i="1"/>
  <c r="R54" i="1"/>
  <c r="R56" i="1"/>
  <c r="R57" i="1"/>
  <c r="R59" i="1"/>
  <c r="R64" i="1"/>
  <c r="R66" i="1"/>
  <c r="R67" i="1"/>
  <c r="R70" i="1"/>
  <c r="R71" i="1"/>
  <c r="R73" i="1"/>
  <c r="R77" i="1"/>
  <c r="R79" i="1"/>
  <c r="R80" i="1"/>
  <c r="R82" i="1"/>
  <c r="R86" i="1"/>
  <c r="R87" i="1"/>
  <c r="R89" i="1"/>
  <c r="R94" i="1"/>
  <c r="R95" i="1"/>
  <c r="R96" i="1"/>
  <c r="R97" i="1"/>
  <c r="R100" i="1"/>
  <c r="R102" i="1"/>
  <c r="R103" i="1"/>
  <c r="R105" i="1"/>
  <c r="R107" i="1"/>
  <c r="R109" i="1"/>
  <c r="R113" i="1"/>
  <c r="R114" i="1"/>
  <c r="R115" i="1"/>
  <c r="R7" i="1"/>
  <c r="P60" i="1" l="1"/>
  <c r="W60" i="1" s="1"/>
  <c r="P57" i="1"/>
  <c r="W57" i="1" s="1"/>
  <c r="P55" i="1"/>
  <c r="W55" i="1" s="1"/>
  <c r="P41" i="1"/>
  <c r="W41" i="1" s="1"/>
  <c r="P17" i="1"/>
  <c r="W17" i="1" s="1"/>
  <c r="F67" i="1"/>
  <c r="E67" i="1"/>
  <c r="E78" i="1"/>
  <c r="F78" i="1"/>
  <c r="F88" i="1"/>
  <c r="F108" i="1"/>
  <c r="E108" i="1"/>
  <c r="F104" i="1"/>
  <c r="E104" i="1"/>
  <c r="F106" i="1"/>
  <c r="E106" i="1"/>
  <c r="F110" i="1"/>
  <c r="E110" i="1"/>
  <c r="F65" i="1"/>
  <c r="E65" i="1"/>
  <c r="F101" i="1"/>
  <c r="E101" i="1"/>
  <c r="F56" i="1"/>
  <c r="W67" i="1" l="1"/>
  <c r="X17" i="1"/>
  <c r="X41" i="1"/>
  <c r="X60" i="1"/>
  <c r="X57" i="1"/>
  <c r="X55" i="1"/>
  <c r="P8" i="1"/>
  <c r="W8" i="1" s="1"/>
  <c r="P9" i="1"/>
  <c r="W9" i="1" s="1"/>
  <c r="P10" i="1"/>
  <c r="P11" i="1"/>
  <c r="Q11" i="1" s="1"/>
  <c r="R11" i="1" s="1"/>
  <c r="P12" i="1"/>
  <c r="W12" i="1" s="1"/>
  <c r="P13" i="1"/>
  <c r="W13" i="1" s="1"/>
  <c r="P14" i="1"/>
  <c r="Q14" i="1" s="1"/>
  <c r="P15" i="1"/>
  <c r="W15" i="1" s="1"/>
  <c r="P16" i="1"/>
  <c r="W16" i="1" s="1"/>
  <c r="P18" i="1"/>
  <c r="W18" i="1" s="1"/>
  <c r="P19" i="1"/>
  <c r="W19" i="1" s="1"/>
  <c r="P20" i="1"/>
  <c r="P21" i="1"/>
  <c r="W21" i="1" s="1"/>
  <c r="P22" i="1"/>
  <c r="W22" i="1" s="1"/>
  <c r="P23" i="1"/>
  <c r="W23" i="1" s="1"/>
  <c r="P24" i="1"/>
  <c r="W24" i="1" s="1"/>
  <c r="P25" i="1"/>
  <c r="P26" i="1"/>
  <c r="Q26" i="1" s="1"/>
  <c r="P27" i="1"/>
  <c r="W27" i="1" s="1"/>
  <c r="P28" i="1"/>
  <c r="W28" i="1" s="1"/>
  <c r="P29" i="1"/>
  <c r="W29" i="1" s="1"/>
  <c r="P31" i="1"/>
  <c r="P32" i="1"/>
  <c r="W32" i="1" s="1"/>
  <c r="P33" i="1"/>
  <c r="P34" i="1"/>
  <c r="Q34" i="1" s="1"/>
  <c r="R34" i="1" s="1"/>
  <c r="P35" i="1"/>
  <c r="W35" i="1" s="1"/>
  <c r="P36" i="1"/>
  <c r="W36" i="1" s="1"/>
  <c r="P37" i="1"/>
  <c r="Q37" i="1" s="1"/>
  <c r="P38" i="1"/>
  <c r="W38" i="1" s="1"/>
  <c r="P39" i="1"/>
  <c r="P40" i="1"/>
  <c r="W40" i="1" s="1"/>
  <c r="P42" i="1"/>
  <c r="W42" i="1" s="1"/>
  <c r="P43" i="1"/>
  <c r="W43" i="1" s="1"/>
  <c r="P44" i="1"/>
  <c r="W44" i="1" s="1"/>
  <c r="P45" i="1"/>
  <c r="W45" i="1" s="1"/>
  <c r="P46" i="1"/>
  <c r="P47" i="1"/>
  <c r="Q47" i="1" s="1"/>
  <c r="P48" i="1"/>
  <c r="P49" i="1"/>
  <c r="W49" i="1" s="1"/>
  <c r="P50" i="1"/>
  <c r="W50" i="1" s="1"/>
  <c r="P51" i="1"/>
  <c r="W51" i="1" s="1"/>
  <c r="P52" i="1"/>
  <c r="W52" i="1" s="1"/>
  <c r="P53" i="1"/>
  <c r="W53" i="1" s="1"/>
  <c r="P54" i="1"/>
  <c r="W54" i="1" s="1"/>
  <c r="P56" i="1"/>
  <c r="W56" i="1" s="1"/>
  <c r="P58" i="1"/>
  <c r="W58" i="1" s="1"/>
  <c r="P59" i="1"/>
  <c r="W59" i="1" s="1"/>
  <c r="P61" i="1"/>
  <c r="Q61" i="1" s="1"/>
  <c r="P62" i="1"/>
  <c r="P63" i="1"/>
  <c r="P64" i="1"/>
  <c r="W64" i="1" s="1"/>
  <c r="P66" i="1"/>
  <c r="W66" i="1" s="1"/>
  <c r="P68" i="1"/>
  <c r="P69" i="1"/>
  <c r="P70" i="1"/>
  <c r="W70" i="1" s="1"/>
  <c r="P71" i="1"/>
  <c r="W71" i="1" s="1"/>
  <c r="P72" i="1"/>
  <c r="P73" i="1"/>
  <c r="W73" i="1" s="1"/>
  <c r="P74" i="1"/>
  <c r="P75" i="1"/>
  <c r="P76" i="1"/>
  <c r="P77" i="1"/>
  <c r="W77" i="1" s="1"/>
  <c r="P79" i="1"/>
  <c r="W79" i="1" s="1"/>
  <c r="P80" i="1"/>
  <c r="W80" i="1" s="1"/>
  <c r="P81" i="1"/>
  <c r="W81" i="1" s="1"/>
  <c r="P82" i="1"/>
  <c r="W82" i="1" s="1"/>
  <c r="P83" i="1"/>
  <c r="P84" i="1"/>
  <c r="P85" i="1"/>
  <c r="P86" i="1"/>
  <c r="W86" i="1" s="1"/>
  <c r="P87" i="1"/>
  <c r="W87" i="1" s="1"/>
  <c r="P89" i="1"/>
  <c r="W89" i="1" s="1"/>
  <c r="P91" i="1"/>
  <c r="P92" i="1"/>
  <c r="P93" i="1"/>
  <c r="P94" i="1"/>
  <c r="W94" i="1" s="1"/>
  <c r="P95" i="1"/>
  <c r="W95" i="1" s="1"/>
  <c r="P96" i="1"/>
  <c r="W96" i="1" s="1"/>
  <c r="P97" i="1"/>
  <c r="W97" i="1" s="1"/>
  <c r="P98" i="1"/>
  <c r="Q98" i="1" s="1"/>
  <c r="R98" i="1" s="1"/>
  <c r="P99" i="1"/>
  <c r="Q99" i="1" s="1"/>
  <c r="R99" i="1" s="1"/>
  <c r="P100" i="1"/>
  <c r="W100" i="1" s="1"/>
  <c r="P101" i="1"/>
  <c r="Q101" i="1" s="1"/>
  <c r="P7" i="1"/>
  <c r="W7" i="1" s="1"/>
  <c r="P102" i="1"/>
  <c r="W102" i="1" s="1"/>
  <c r="P103" i="1"/>
  <c r="P105" i="1"/>
  <c r="P107" i="1"/>
  <c r="P109" i="1"/>
  <c r="P111" i="1"/>
  <c r="P65" i="1"/>
  <c r="W65" i="1" s="1"/>
  <c r="P110" i="1"/>
  <c r="P112" i="1"/>
  <c r="P106" i="1"/>
  <c r="P78" i="1"/>
  <c r="P67" i="1"/>
  <c r="P108" i="1"/>
  <c r="W108" i="1" s="1"/>
  <c r="P30" i="1"/>
  <c r="W30" i="1" s="1"/>
  <c r="P104" i="1"/>
  <c r="P90" i="1"/>
  <c r="W90" i="1" s="1"/>
  <c r="P88" i="1"/>
  <c r="P113" i="1"/>
  <c r="P114" i="1"/>
  <c r="P115" i="1"/>
  <c r="P6" i="1"/>
  <c r="W6" i="1" s="1"/>
  <c r="X114" i="1" l="1"/>
  <c r="W114" i="1"/>
  <c r="X109" i="1"/>
  <c r="W109" i="1"/>
  <c r="X105" i="1"/>
  <c r="W105" i="1"/>
  <c r="W99" i="1"/>
  <c r="W47" i="1"/>
  <c r="W34" i="1"/>
  <c r="W14" i="1"/>
  <c r="Q10" i="1"/>
  <c r="W10" i="1"/>
  <c r="W101" i="1"/>
  <c r="X115" i="1"/>
  <c r="W115" i="1"/>
  <c r="X113" i="1"/>
  <c r="W113" i="1"/>
  <c r="X107" i="1"/>
  <c r="W107" i="1"/>
  <c r="X103" i="1"/>
  <c r="W103" i="1"/>
  <c r="W98" i="1"/>
  <c r="W61" i="1"/>
  <c r="W37" i="1"/>
  <c r="W26" i="1"/>
  <c r="W11" i="1"/>
  <c r="X88" i="1"/>
  <c r="Q88" i="1"/>
  <c r="X104" i="1"/>
  <c r="Q104" i="1"/>
  <c r="X108" i="1"/>
  <c r="X78" i="1"/>
  <c r="Q78" i="1"/>
  <c r="X112" i="1"/>
  <c r="Q112" i="1"/>
  <c r="X65" i="1"/>
  <c r="Q93" i="1"/>
  <c r="Q91" i="1"/>
  <c r="R91" i="1" s="1"/>
  <c r="Q85" i="1"/>
  <c r="Q83" i="1"/>
  <c r="Q76" i="1"/>
  <c r="Q74" i="1"/>
  <c r="R74" i="1" s="1"/>
  <c r="Q72" i="1"/>
  <c r="Q68" i="1"/>
  <c r="Q62" i="1"/>
  <c r="Q25" i="1"/>
  <c r="Q12" i="1"/>
  <c r="X90" i="1"/>
  <c r="X30" i="1"/>
  <c r="X67" i="1"/>
  <c r="X106" i="1"/>
  <c r="Q106" i="1"/>
  <c r="X110" i="1"/>
  <c r="Q110" i="1"/>
  <c r="X111" i="1"/>
  <c r="Q111" i="1"/>
  <c r="Q92" i="1"/>
  <c r="R92" i="1" s="1"/>
  <c r="Q84" i="1"/>
  <c r="Q75" i="1"/>
  <c r="Q69" i="1"/>
  <c r="Q63" i="1"/>
  <c r="Q48" i="1"/>
  <c r="Q46" i="1"/>
  <c r="Q39" i="1"/>
  <c r="Q33" i="1"/>
  <c r="Q31" i="1"/>
  <c r="Q20" i="1"/>
  <c r="X98" i="1"/>
  <c r="X89" i="1"/>
  <c r="X80" i="1"/>
  <c r="X71" i="1"/>
  <c r="X61" i="1"/>
  <c r="X50" i="1"/>
  <c r="X42" i="1"/>
  <c r="X33" i="1"/>
  <c r="X24" i="1"/>
  <c r="X15" i="1"/>
  <c r="X7" i="1"/>
  <c r="X94" i="1"/>
  <c r="X84" i="1"/>
  <c r="X75" i="1"/>
  <c r="X66" i="1"/>
  <c r="X54" i="1"/>
  <c r="X46" i="1"/>
  <c r="X37" i="1"/>
  <c r="X28" i="1"/>
  <c r="X20" i="1"/>
  <c r="X11" i="1"/>
  <c r="X6" i="1"/>
  <c r="X100" i="1"/>
  <c r="X96" i="1"/>
  <c r="X92" i="1"/>
  <c r="X86" i="1"/>
  <c r="X82" i="1"/>
  <c r="X77" i="1"/>
  <c r="X73" i="1"/>
  <c r="X69" i="1"/>
  <c r="X63" i="1"/>
  <c r="X58" i="1"/>
  <c r="X52" i="1"/>
  <c r="X48" i="1"/>
  <c r="X44" i="1"/>
  <c r="X39" i="1"/>
  <c r="X35" i="1"/>
  <c r="X31" i="1"/>
  <c r="X26" i="1"/>
  <c r="X22" i="1"/>
  <c r="X18" i="1"/>
  <c r="X13" i="1"/>
  <c r="X9" i="1"/>
  <c r="X102" i="1"/>
  <c r="X101" i="1"/>
  <c r="X99" i="1"/>
  <c r="X97" i="1"/>
  <c r="X95" i="1"/>
  <c r="X93" i="1"/>
  <c r="X91" i="1"/>
  <c r="X87" i="1"/>
  <c r="X85" i="1"/>
  <c r="X83" i="1"/>
  <c r="X81" i="1"/>
  <c r="X79" i="1"/>
  <c r="X76" i="1"/>
  <c r="X74" i="1"/>
  <c r="X72" i="1"/>
  <c r="X70" i="1"/>
  <c r="X68" i="1"/>
  <c r="X64" i="1"/>
  <c r="X62" i="1"/>
  <c r="X59" i="1"/>
  <c r="X56" i="1"/>
  <c r="X53" i="1"/>
  <c r="X51" i="1"/>
  <c r="X49" i="1"/>
  <c r="X47" i="1"/>
  <c r="X45" i="1"/>
  <c r="X43" i="1"/>
  <c r="X40" i="1"/>
  <c r="X38" i="1"/>
  <c r="X36" i="1"/>
  <c r="X34" i="1"/>
  <c r="X32" i="1"/>
  <c r="X29" i="1"/>
  <c r="X27" i="1"/>
  <c r="X25" i="1"/>
  <c r="X23" i="1"/>
  <c r="X21" i="1"/>
  <c r="X19" i="1"/>
  <c r="X16" i="1"/>
  <c r="X14" i="1"/>
  <c r="X12" i="1"/>
  <c r="X10" i="1"/>
  <c r="X8" i="1"/>
  <c r="K115" i="1"/>
  <c r="K114" i="1"/>
  <c r="K113" i="1"/>
  <c r="K88" i="1"/>
  <c r="K90" i="1"/>
  <c r="K104" i="1"/>
  <c r="K30" i="1"/>
  <c r="K108" i="1"/>
  <c r="K67" i="1"/>
  <c r="K78" i="1"/>
  <c r="K106" i="1"/>
  <c r="K112" i="1"/>
  <c r="K110" i="1"/>
  <c r="K65" i="1"/>
  <c r="K111" i="1"/>
  <c r="K109" i="1"/>
  <c r="K107" i="1"/>
  <c r="K105" i="1"/>
  <c r="K103" i="1"/>
  <c r="K102" i="1"/>
  <c r="K7" i="1"/>
  <c r="K101" i="1"/>
  <c r="K100" i="1"/>
  <c r="K99" i="1"/>
  <c r="K98" i="1"/>
  <c r="K97" i="1"/>
  <c r="K96" i="1"/>
  <c r="K95" i="1"/>
  <c r="K94" i="1"/>
  <c r="K93" i="1"/>
  <c r="K92" i="1"/>
  <c r="K91" i="1"/>
  <c r="K89" i="1"/>
  <c r="K87" i="1"/>
  <c r="K86" i="1"/>
  <c r="K85" i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6" i="1"/>
  <c r="K64" i="1"/>
  <c r="K63" i="1"/>
  <c r="K62" i="1"/>
  <c r="K61" i="1"/>
  <c r="K59" i="1"/>
  <c r="K58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75" i="1" l="1"/>
  <c r="W92" i="1"/>
  <c r="W76" i="1"/>
  <c r="W85" i="1"/>
  <c r="W74" i="1"/>
  <c r="W83" i="1"/>
  <c r="W91" i="1"/>
  <c r="W88" i="1"/>
  <c r="R46" i="1"/>
  <c r="R69" i="1"/>
  <c r="R68" i="1"/>
  <c r="R93" i="1"/>
  <c r="Q5" i="1"/>
  <c r="K5" i="1"/>
  <c r="W78" i="1" l="1"/>
  <c r="W93" i="1"/>
  <c r="W68" i="1"/>
  <c r="W69" i="1"/>
  <c r="W33" i="1"/>
  <c r="W25" i="1"/>
  <c r="W110" i="1"/>
  <c r="W63" i="1"/>
  <c r="W39" i="1"/>
  <c r="W20" i="1"/>
  <c r="W104" i="1"/>
  <c r="W112" i="1"/>
  <c r="W72" i="1"/>
  <c r="W84" i="1"/>
  <c r="W46" i="1"/>
  <c r="W62" i="1"/>
  <c r="W106" i="1"/>
  <c r="W111" i="1"/>
  <c r="W48" i="1"/>
  <c r="W31" i="1"/>
  <c r="R5" i="1"/>
  <c r="AJ5" i="1" l="1"/>
</calcChain>
</file>

<file path=xl/sharedStrings.xml><?xml version="1.0" encoding="utf-8"?>
<sst xmlns="http://schemas.openxmlformats.org/spreadsheetml/2006/main" count="462" uniqueCount="208">
  <si>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</si>
  <si>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</si>
  <si>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</si>
  <si>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</si>
  <si>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</si>
  <si>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</si>
  <si>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</si>
  <si>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</si>
  <si>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</si>
  <si>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</si>
  <si>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</si>
  <si>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</si>
  <si>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</si>
  <si>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</si>
  <si>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</si>
  <si>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</si>
  <si>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</si>
  <si>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</si>
  <si>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</si>
  <si>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</si>
  <si>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</si>
  <si>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</si>
  <si>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</si>
  <si>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22,02,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</si>
  <si>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</si>
  <si>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</si>
  <si>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</si>
  <si>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</si>
  <si>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</si>
  <si>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</si>
  <si>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</si>
  <si>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</si>
  <si>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</si>
  <si>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</si>
  <si>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</si>
  <si>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</si>
  <si>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</si>
  <si>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</si>
  <si>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</si>
  <si>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</si>
  <si>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</si>
  <si>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</si>
  <si>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</si>
  <si>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</si>
  <si>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</si>
  <si>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</si>
  <si>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</si>
  <si>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</si>
  <si>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нужно увеличить продажи / 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</si>
  <si>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</si>
  <si>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</si>
  <si>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</si>
  <si>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</si>
  <si>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</si>
  <si>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</si>
  <si>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</si>
  <si>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</si>
  <si>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</si>
  <si>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</si>
  <si>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</si>
  <si>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</si>
  <si>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</si>
  <si>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</si>
  <si>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</si>
  <si>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</si>
  <si>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</si>
  <si>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</si>
  <si>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</si>
  <si>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</si>
  <si>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</si>
  <si>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</si>
  <si>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</si>
  <si>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</si>
  <si>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</si>
  <si>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</si>
  <si>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</si>
  <si>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</si>
  <si>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</si>
  <si>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</si>
  <si>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</si>
  <si>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</si>
  <si>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</si>
  <si>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</si>
  <si>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</si>
  <si>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</si>
  <si>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</si>
  <si>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</si>
  <si>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</si>
  <si>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</si>
  <si>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</si>
  <si>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</si>
  <si>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</si>
  <si>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</si>
  <si>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</si>
  <si>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</si>
  <si>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</si>
  <si>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</si>
  <si>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</si>
  <si>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</si>
  <si>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</si>
  <si>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</si>
  <si>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</si>
  <si>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</si>
  <si>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</si>
  <si>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</si>
  <si>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</si>
  <si>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</si>
  <si>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</si>
  <si>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</si>
  <si>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</si>
  <si>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</si>
  <si>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</si>
  <si>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</si>
  <si>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</si>
  <si>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</si>
  <si>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</si>
  <si>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</si>
  <si>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</si>
  <si>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</si>
  <si>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</si>
  <si>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</si>
  <si>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</si>
  <si>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</si>
  <si>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</si>
  <si>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</si>
  <si>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</si>
  <si>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</si>
  <si>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</si>
  <si>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</si>
  <si>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</si>
  <si>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</si>
  <si>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</si>
  <si>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</si>
  <si>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</si>
  <si>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</si>
  <si>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</si>
  <si>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</si>
  <si>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</si>
  <si>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</si>
  <si>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</si>
  <si>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</si>
  <si>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</si>
  <si>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</si>
  <si>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</si>
  <si>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</si>
  <si>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</si>
  <si>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</si>
  <si>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</si>
  <si>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</si>
  <si>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</si>
  <si>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</si>
  <si>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</si>
  <si>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</si>
  <si>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</si>
  <si>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</si>
  <si>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новинка / вместо 5698 (31,01,25) / 1001035937001,КЛАССИЧЕСКИЕ Папа может сар б/о мгс 1*3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</si>
  <si>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</si>
  <si>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</si>
  <si>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</si>
  <si>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</si>
  <si>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</si>
  <si>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</si>
  <si>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</si>
  <si>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</si>
  <si>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</si>
  <si>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</si>
  <si>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</si>
  <si>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</si>
  <si>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нужно увеличить продажи / 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</si>
  <si>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</si>
  <si>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</si>
  <si>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7125 МОЛОЧНАЯ Останкино вар п/о</t>
  </si>
  <si>
    <t>новинка / вместо 6802 / 1001010027125,МОЛОЧНАЯ Останкино вар п/о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</si>
  <si>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</si>
  <si>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</si>
  <si>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</si>
  <si>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</si>
  <si>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</si>
  <si>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</si>
  <si>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</si>
  <si>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7125</t>
    </r>
  </si>
  <si>
    <t>нужно увеличить продажи / новинка / вместо 6206 (31,01,25)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</si>
  <si>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</si>
  <si>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27,12,24 в уценку 95шт.</t>
    </r>
  </si>
  <si>
    <t>есть дубль / Мкд Трейд / Пекарня</t>
  </si>
  <si>
    <t>новинка / вместо 6948</t>
  </si>
  <si>
    <t>7149  БАЛЫКОВАЯ Коровино п/к в/у 0.84кг_50с</t>
  </si>
  <si>
    <t>7173  БОЯNСКАЯ ПМ п/к в/у 0.28кг 8шт_50с</t>
  </si>
  <si>
    <t>7154  СЕРВЕЛАТ ЗЕРНИСТЫЙ ПМ в/к в/у 0.35кг_50с</t>
  </si>
  <si>
    <t>7169  СЕРВЕЛАТ ОХОТНИЧИЙ ПМ в/к в/у 0.35кг_50с</t>
  </si>
  <si>
    <t>7166  СЕРВЕЛАТ ОХОТНИЧИЙ ПМ в/к в/у_50с</t>
  </si>
  <si>
    <t>новинка / ротация на 7149</t>
  </si>
  <si>
    <t>ротация на 7166</t>
  </si>
  <si>
    <t>есть дубль 6364 / ротация на 7154</t>
  </si>
  <si>
    <t>ротация на 7173</t>
  </si>
  <si>
    <t>ротация на 7169</t>
  </si>
  <si>
    <t>7052 ПЕППЕРОНИ с/к с/н мгс 1*2_HRC</t>
  </si>
  <si>
    <t>Тестовый заказ</t>
  </si>
  <si>
    <t>6620 РЕБРЫШКИ к/в в/у_30с</t>
  </si>
  <si>
    <t>итого</t>
  </si>
  <si>
    <t>вместо 5341 / 1001303987166,СЕРВЕЛАТ ОХОТНИЧИЙ ПМ в/к в/у_50с</t>
  </si>
  <si>
    <t>вместо 6415 / 1001303637149,БАЛЫКОВАЯ Коровино п/к в/у 0.84кг_50с</t>
  </si>
  <si>
    <t>вместо 6666 / 1001302277173,БОЯNСКАЯ ПМ п/к в/у 0.28кг 8шт_50с</t>
  </si>
  <si>
    <t>вместо 6683 / 1001300387154,СЕРВЕЛАТ ЗЕРНИСТЫЙ ПМ в/к в/у 0.35кг_50с</t>
  </si>
  <si>
    <t>вместо 6689 / 1001303987169,СЕРВЕЛАТ ОХОТНИЧИЙ ПМ в/к в/у 0.35кг_50с</t>
  </si>
  <si>
    <t>заказ</t>
  </si>
  <si>
    <t>01,03,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</si>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</sst>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4" fillId="8" borderId="4" xfId="1" applyNumberFormat="1" applyFont="1" applyFill="1" applyBorder="1"/>
    <xf numFmtId="164" fontId="4" fillId="8" borderId="7" xfId="1" applyNumberFormat="1" applyFont="1" applyFill="1" applyBorder="1"/>
    <xf numFmtId="164" fontId="4" fillId="8" borderId="5" xfId="1" applyNumberFormat="1" applyFont="1" applyFill="1" applyBorder="1"/>
    <xf numFmtId="164" fontId="4" fillId="8" borderId="8" xfId="1" applyNumberFormat="1" applyFon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164" fontId="1" fillId="9" borderId="3" xfId="1" applyNumberFormat="1" applyFill="1" applyBorder="1"/>
    <xf numFmtId="2" fontId="1" fillId="9" borderId="1" xfId="1" applyNumberFormat="1" applyFill="1"/>
    <xf numFmtId="164" fontId="1" fillId="9" borderId="4" xfId="1" applyNumberFormat="1" applyFill="1" applyBorder="1"/>
    <xf numFmtId="164" fontId="1" fillId="9" borderId="5" xfId="1" applyNumberFormat="1" applyFill="1" applyBorder="1"/>
    <xf numFmtId="164" fontId="1" fillId="9" borderId="2" xfId="1" applyNumberFormat="1" applyFill="1" applyBorder="1"/>
    <xf numFmtId="164" fontId="5" fillId="9" borderId="1" xfId="1" applyNumberFormat="1" applyFont="1" applyFill="1"/>
    <xf numFmtId="164" fontId="5" fillId="10" borderId="7" xfId="1" applyNumberFormat="1" applyFon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1" fillId="11" borderId="2" xfId="1" applyNumberFormat="1" applyFill="1" applyBorder="1"/>
    <xf numFmtId="164" fontId="1" fillId="11" borderId="1" xfId="1" applyNumberFormat="1" applyFill="1"/>
    <xf numFmtId="164" fontId="1" fillId="12" borderId="1" xfId="1" applyNumberFormat="1" applyFill="1"/>
    <xf numFmtId="0" fontId="0" fillId="12" borderId="0" xfId="0" applyFill="1"/>
    <xf numFmtId="2" fontId="1" fillId="12" borderId="1" xfId="1" applyNumberFormat="1" applyFill="1"/>
    <xf numFmtId="164" fontId="1" fillId="8" borderId="2" xfId="1" applyNumberFormat="1" applyFill="1" applyBorder="1"/>
    <xf numFmtId="164" fontId="1" fillId="0" borderId="2" xfId="1" applyNumberFormat="1" applyFill="1" applyBorder="1"/>
    <xf numFmtId="164" fontId="1" fillId="10" borderId="1" xfId="1" applyNumberFormat="1" applyFont="1" applyFill="1"/>
    <xf numFmtId="164" fontId="1" fillId="10" borderId="6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4"/>
  <sheetViews>
    <sheetView tabSelected="1" zoomScale="85" workbookViewId="0">
      <pane xSplit="2" ySplit="5" topLeftCell="C9" activePane="bottomRight" state="frozen"/>
      <selection pane="topRight"/>
      <selection pane="bottomLeft"/>
      <selection pane="bottomRight" activeCell="V13" sqref="V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1" width="7" customWidth="1"/>
    <col min="22" max="22" width="12.5703125" customWidth="1"/>
    <col min="23" max="24" width="5" customWidth="1"/>
    <col min="25" max="34" width="6" customWidth="1"/>
    <col min="35" max="35" width="29.85546875" customWidth="1"/>
    <col min="36" max="37" width="7" customWidth="1"/>
    <col min="3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199</v>
      </c>
      <c r="S3" s="3" t="s">
        <v>205</v>
      </c>
      <c r="T3" s="3" t="s">
        <v>205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206</v>
      </c>
      <c r="T4" s="1" t="s">
        <v>207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206</v>
      </c>
      <c r="AK4" s="1" t="s">
        <v>207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SUM(E6:E504)</f>
        <v>9456.7669999999944</v>
      </c>
      <c r="F5" s="4">
        <f>SUM(F6:F504)</f>
        <v>12092.68</v>
      </c>
      <c r="G5" s="7"/>
      <c r="H5" s="1"/>
      <c r="I5" s="1"/>
      <c r="J5" s="4">
        <f t="shared" ref="J5:U5" si="0">SUM(J6:J504)</f>
        <v>9966.4</v>
      </c>
      <c r="K5" s="4">
        <f t="shared" si="0"/>
        <v>-509.63300000000015</v>
      </c>
      <c r="L5" s="4">
        <f t="shared" si="0"/>
        <v>0</v>
      </c>
      <c r="M5" s="4">
        <f t="shared" si="0"/>
        <v>0</v>
      </c>
      <c r="N5" s="4">
        <f t="shared" si="0"/>
        <v>9034</v>
      </c>
      <c r="O5" s="4">
        <f t="shared" si="0"/>
        <v>2690</v>
      </c>
      <c r="P5" s="4">
        <f t="shared" si="0"/>
        <v>1891.3533999999995</v>
      </c>
      <c r="Q5" s="4">
        <f t="shared" si="0"/>
        <v>3672.0523999999991</v>
      </c>
      <c r="R5" s="4">
        <f t="shared" si="0"/>
        <v>5106</v>
      </c>
      <c r="S5" s="4">
        <f t="shared" si="0"/>
        <v>3130</v>
      </c>
      <c r="T5" s="4">
        <f t="shared" ref="T5" si="1">SUM(T6:T504)</f>
        <v>1976</v>
      </c>
      <c r="U5" s="4">
        <f t="shared" si="0"/>
        <v>5557</v>
      </c>
      <c r="V5" s="1"/>
      <c r="W5" s="1"/>
      <c r="X5" s="1"/>
      <c r="Y5" s="4">
        <f t="shared" ref="Y5:AH5" si="2">SUM(Y6:Y504)</f>
        <v>2578.1744000000017</v>
      </c>
      <c r="Z5" s="4">
        <f t="shared" si="2"/>
        <v>2285.5791999999997</v>
      </c>
      <c r="AA5" s="4">
        <f t="shared" si="2"/>
        <v>2261.7713999999996</v>
      </c>
      <c r="AB5" s="4">
        <f t="shared" si="2"/>
        <v>2234.9172000000003</v>
      </c>
      <c r="AC5" s="4">
        <f t="shared" si="2"/>
        <v>2591.017800000001</v>
      </c>
      <c r="AD5" s="4">
        <f t="shared" si="2"/>
        <v>2164.8298</v>
      </c>
      <c r="AE5" s="4">
        <f t="shared" si="2"/>
        <v>3447.4461999999994</v>
      </c>
      <c r="AF5" s="4">
        <f t="shared" si="2"/>
        <v>2967.3694</v>
      </c>
      <c r="AG5" s="4">
        <f t="shared" si="2"/>
        <v>2460.1664000000005</v>
      </c>
      <c r="AH5" s="4">
        <f t="shared" si="2"/>
        <v>2604.7533999999991</v>
      </c>
      <c r="AI5" s="1"/>
      <c r="AJ5" s="4">
        <f>SUM(AJ6:AJ504)</f>
        <v>1611.8700000000001</v>
      </c>
      <c r="AK5" s="4">
        <f>SUM(AK6:AK504)</f>
        <v>964.09999999999991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36</v>
      </c>
      <c r="B6" s="15" t="s">
        <v>37</v>
      </c>
      <c r="C6" s="15">
        <v>50.215000000000003</v>
      </c>
      <c r="D6" s="15"/>
      <c r="E6" s="15">
        <v>9.4960000000000004</v>
      </c>
      <c r="F6" s="16">
        <v>40.719000000000001</v>
      </c>
      <c r="G6" s="11">
        <v>0</v>
      </c>
      <c r="H6" s="10">
        <v>60</v>
      </c>
      <c r="I6" s="10" t="s">
        <v>38</v>
      </c>
      <c r="J6" s="10">
        <v>8.8000000000000007</v>
      </c>
      <c r="K6" s="10">
        <f t="shared" ref="K6:K40" si="3">E6-J6</f>
        <v>0.69599999999999973</v>
      </c>
      <c r="L6" s="10"/>
      <c r="M6" s="10"/>
      <c r="N6" s="10"/>
      <c r="O6" s="10"/>
      <c r="P6" s="10">
        <f>E6/5</f>
        <v>1.8992</v>
      </c>
      <c r="Q6" s="12"/>
      <c r="R6" s="12"/>
      <c r="S6" s="12"/>
      <c r="T6" s="12"/>
      <c r="U6" s="12"/>
      <c r="V6" s="10"/>
      <c r="W6" s="1">
        <f>(F6+N6+O6+R6)/P6</f>
        <v>21.440080033698401</v>
      </c>
      <c r="X6" s="10">
        <f>(F6+N6+O6)/P6</f>
        <v>21.440080033698401</v>
      </c>
      <c r="Y6" s="10">
        <v>0.27079999999999999</v>
      </c>
      <c r="Z6" s="10">
        <v>0.54120000000000001</v>
      </c>
      <c r="AA6" s="10">
        <v>0.80980000000000008</v>
      </c>
      <c r="AB6" s="10">
        <v>0.54139999999999999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30" t="s">
        <v>179</v>
      </c>
      <c r="AJ6" s="1">
        <f>S6*G6</f>
        <v>0</v>
      </c>
      <c r="AK6" s="1">
        <f>T6*G6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17" t="s">
        <v>143</v>
      </c>
      <c r="B7" s="18" t="s">
        <v>40</v>
      </c>
      <c r="C7" s="18"/>
      <c r="D7" s="18"/>
      <c r="E7" s="18"/>
      <c r="F7" s="19"/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>
        <v>0</v>
      </c>
      <c r="O7" s="1"/>
      <c r="P7" s="1">
        <f>E7/5</f>
        <v>0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 t="e">
        <f>(F7+N7+O7+R7)/P7</f>
        <v>#DIV/0!</v>
      </c>
      <c r="X7" s="1" t="e">
        <f>(F7+N7+O7)/P7</f>
        <v>#DIV/0!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144</v>
      </c>
      <c r="AJ7" s="1">
        <f t="shared" ref="AJ7:AJ70" si="4">S7*G7</f>
        <v>0</v>
      </c>
      <c r="AK7" s="1">
        <f t="shared" ref="AK7:AK70" si="5">T7*G7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40</v>
      </c>
      <c r="C8" s="1">
        <v>40</v>
      </c>
      <c r="D8" s="1">
        <v>720</v>
      </c>
      <c r="E8" s="1">
        <v>113</v>
      </c>
      <c r="F8" s="1">
        <v>600</v>
      </c>
      <c r="G8" s="7">
        <v>0.4</v>
      </c>
      <c r="H8" s="1">
        <v>60</v>
      </c>
      <c r="I8" s="1" t="s">
        <v>41</v>
      </c>
      <c r="J8" s="1">
        <v>154</v>
      </c>
      <c r="K8" s="1">
        <f t="shared" si="3"/>
        <v>-41</v>
      </c>
      <c r="L8" s="1"/>
      <c r="M8" s="1"/>
      <c r="N8" s="1">
        <v>190</v>
      </c>
      <c r="O8" s="1"/>
      <c r="P8" s="1">
        <f t="shared" ref="P8:P80" si="6">E8/5</f>
        <v>22.6</v>
      </c>
      <c r="Q8" s="5"/>
      <c r="R8" s="5">
        <f t="shared" ref="R8:R71" si="7">ROUND(Q8,0)</f>
        <v>0</v>
      </c>
      <c r="S8" s="5">
        <f t="shared" ref="S8:S71" si="8">R8-T8</f>
        <v>0</v>
      </c>
      <c r="T8" s="5"/>
      <c r="U8" s="5"/>
      <c r="V8" s="1"/>
      <c r="W8" s="1">
        <f t="shared" ref="W8:W71" si="9">(F8+N8+O8+R8)/P8</f>
        <v>34.955752212389378</v>
      </c>
      <c r="X8" s="1">
        <f t="shared" ref="X8:X80" si="10">(F8+N8+O8)/P8</f>
        <v>34.955752212389378</v>
      </c>
      <c r="Y8" s="1">
        <v>61.6</v>
      </c>
      <c r="Z8" s="1">
        <v>70.599999999999994</v>
      </c>
      <c r="AA8" s="1">
        <v>44.6</v>
      </c>
      <c r="AB8" s="1">
        <v>45.8</v>
      </c>
      <c r="AC8" s="1">
        <v>58.2</v>
      </c>
      <c r="AD8" s="1">
        <v>47.6</v>
      </c>
      <c r="AE8" s="1">
        <v>104.6</v>
      </c>
      <c r="AF8" s="1">
        <v>71.8</v>
      </c>
      <c r="AG8" s="1">
        <v>66.400000000000006</v>
      </c>
      <c r="AH8" s="1">
        <v>67.599999999999994</v>
      </c>
      <c r="AI8" s="23" t="s">
        <v>62</v>
      </c>
      <c r="AJ8" s="1">
        <f t="shared" si="4"/>
        <v>0</v>
      </c>
      <c r="AK8" s="1">
        <f t="shared" si="5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37</v>
      </c>
      <c r="C9" s="1">
        <v>6.5049999999999999</v>
      </c>
      <c r="D9" s="1">
        <v>55.18</v>
      </c>
      <c r="E9" s="1">
        <v>12.297000000000001</v>
      </c>
      <c r="F9" s="1">
        <v>47.911000000000001</v>
      </c>
      <c r="G9" s="7">
        <v>1</v>
      </c>
      <c r="H9" s="1">
        <v>120</v>
      </c>
      <c r="I9" s="1" t="s">
        <v>41</v>
      </c>
      <c r="J9" s="1">
        <v>14</v>
      </c>
      <c r="K9" s="1">
        <f t="shared" si="3"/>
        <v>-1.7029999999999994</v>
      </c>
      <c r="L9" s="1"/>
      <c r="M9" s="1"/>
      <c r="N9" s="1">
        <v>0</v>
      </c>
      <c r="O9" s="1"/>
      <c r="P9" s="1">
        <f t="shared" si="6"/>
        <v>2.4594</v>
      </c>
      <c r="Q9" s="5"/>
      <c r="R9" s="5">
        <f t="shared" si="7"/>
        <v>0</v>
      </c>
      <c r="S9" s="5">
        <f t="shared" si="8"/>
        <v>0</v>
      </c>
      <c r="T9" s="5"/>
      <c r="U9" s="5"/>
      <c r="V9" s="1"/>
      <c r="W9" s="1">
        <f t="shared" si="9"/>
        <v>19.48076766691063</v>
      </c>
      <c r="X9" s="1">
        <f t="shared" si="10"/>
        <v>19.48076766691063</v>
      </c>
      <c r="Y9" s="1">
        <v>3.4626000000000001</v>
      </c>
      <c r="Z9" s="1">
        <v>4.7127999999999997</v>
      </c>
      <c r="AA9" s="1">
        <v>0.14960000000000001</v>
      </c>
      <c r="AB9" s="1">
        <v>1.9912000000000001</v>
      </c>
      <c r="AC9" s="1">
        <v>2.1791999999999998</v>
      </c>
      <c r="AD9" s="1">
        <v>2.6886000000000001</v>
      </c>
      <c r="AE9" s="1">
        <v>9.8881999999999994</v>
      </c>
      <c r="AF9" s="1">
        <v>8.6758000000000006</v>
      </c>
      <c r="AG9" s="1">
        <v>5.5964</v>
      </c>
      <c r="AH9" s="1">
        <v>7.3494000000000002</v>
      </c>
      <c r="AI9" s="1"/>
      <c r="AJ9" s="1">
        <f t="shared" si="4"/>
        <v>0</v>
      </c>
      <c r="AK9" s="1">
        <f t="shared" si="5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37</v>
      </c>
      <c r="C10" s="1">
        <v>405.97800000000001</v>
      </c>
      <c r="D10" s="1">
        <v>455.09800000000001</v>
      </c>
      <c r="E10" s="1">
        <v>312.35399999999998</v>
      </c>
      <c r="F10" s="1">
        <v>467.57400000000001</v>
      </c>
      <c r="G10" s="7">
        <v>1</v>
      </c>
      <c r="H10" s="1">
        <v>60</v>
      </c>
      <c r="I10" s="1" t="s">
        <v>44</v>
      </c>
      <c r="J10" s="1">
        <v>299.60000000000002</v>
      </c>
      <c r="K10" s="1">
        <f t="shared" si="3"/>
        <v>12.753999999999962</v>
      </c>
      <c r="L10" s="1"/>
      <c r="M10" s="1"/>
      <c r="N10" s="1">
        <v>110</v>
      </c>
      <c r="O10" s="1">
        <v>200</v>
      </c>
      <c r="P10" s="1">
        <f t="shared" si="6"/>
        <v>62.470799999999997</v>
      </c>
      <c r="Q10" s="5">
        <f>14*P10-O10-N10-F10</f>
        <v>97.017199999999946</v>
      </c>
      <c r="R10" s="51">
        <v>150</v>
      </c>
      <c r="S10" s="5">
        <f t="shared" si="8"/>
        <v>50</v>
      </c>
      <c r="T10" s="51">
        <v>100</v>
      </c>
      <c r="U10" s="5">
        <v>160</v>
      </c>
      <c r="V10" s="1"/>
      <c r="W10" s="1">
        <f t="shared" si="9"/>
        <v>14.848121042150895</v>
      </c>
      <c r="X10" s="1">
        <f t="shared" si="10"/>
        <v>12.446999238044016</v>
      </c>
      <c r="Y10" s="1">
        <v>72.469200000000001</v>
      </c>
      <c r="Z10" s="1">
        <v>75.645399999999995</v>
      </c>
      <c r="AA10" s="1">
        <v>64.590999999999994</v>
      </c>
      <c r="AB10" s="1">
        <v>74.022199999999998</v>
      </c>
      <c r="AC10" s="1">
        <v>80.785600000000002</v>
      </c>
      <c r="AD10" s="1">
        <v>75.278199999999998</v>
      </c>
      <c r="AE10" s="1">
        <v>125.67059999999999</v>
      </c>
      <c r="AF10" s="1">
        <v>104.2002</v>
      </c>
      <c r="AG10" s="1">
        <v>75.340599999999995</v>
      </c>
      <c r="AH10" s="1">
        <v>74.899799999999999</v>
      </c>
      <c r="AI10" s="1"/>
      <c r="AJ10" s="1">
        <f t="shared" si="4"/>
        <v>50</v>
      </c>
      <c r="AK10" s="1">
        <f t="shared" si="5"/>
        <v>100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37</v>
      </c>
      <c r="C11" s="1">
        <v>25.239000000000001</v>
      </c>
      <c r="D11" s="1">
        <v>1.268</v>
      </c>
      <c r="E11" s="1">
        <v>7.6959999999999997</v>
      </c>
      <c r="F11" s="1">
        <v>18.303999999999998</v>
      </c>
      <c r="G11" s="7">
        <v>1</v>
      </c>
      <c r="H11" s="1">
        <v>120</v>
      </c>
      <c r="I11" s="1" t="s">
        <v>41</v>
      </c>
      <c r="J11" s="1">
        <v>7.5</v>
      </c>
      <c r="K11" s="1">
        <f t="shared" si="3"/>
        <v>0.19599999999999973</v>
      </c>
      <c r="L11" s="1"/>
      <c r="M11" s="1"/>
      <c r="N11" s="1">
        <v>0</v>
      </c>
      <c r="O11" s="1"/>
      <c r="P11" s="1">
        <f t="shared" si="6"/>
        <v>1.5391999999999999</v>
      </c>
      <c r="Q11" s="5">
        <f>15*P11-O11-N11-F11</f>
        <v>4.7839999999999989</v>
      </c>
      <c r="R11" s="5">
        <f t="shared" si="7"/>
        <v>5</v>
      </c>
      <c r="S11" s="5">
        <f t="shared" si="8"/>
        <v>5</v>
      </c>
      <c r="T11" s="5"/>
      <c r="U11" s="5"/>
      <c r="V11" s="1"/>
      <c r="W11" s="1">
        <f t="shared" si="9"/>
        <v>15.140332640332641</v>
      </c>
      <c r="X11" s="1">
        <f t="shared" si="10"/>
        <v>11.891891891891891</v>
      </c>
      <c r="Y11" s="1">
        <v>0.91259999999999997</v>
      </c>
      <c r="Z11" s="1">
        <v>0.60759999999999992</v>
      </c>
      <c r="AA11" s="1">
        <v>1.0144</v>
      </c>
      <c r="AB11" s="1">
        <v>3.0314000000000001</v>
      </c>
      <c r="AC11" s="1">
        <v>0.86340000000000006</v>
      </c>
      <c r="AD11" s="1">
        <v>0.90480000000000005</v>
      </c>
      <c r="AE11" s="1">
        <v>6.3323999999999998</v>
      </c>
      <c r="AF11" s="1">
        <v>5.85</v>
      </c>
      <c r="AG11" s="1">
        <v>4.92</v>
      </c>
      <c r="AH11" s="1">
        <v>5.0599999999999996</v>
      </c>
      <c r="AI11" s="1"/>
      <c r="AJ11" s="1">
        <f t="shared" si="4"/>
        <v>5</v>
      </c>
      <c r="AK11" s="1">
        <f t="shared" si="5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37</v>
      </c>
      <c r="C12" s="1">
        <v>94.673000000000002</v>
      </c>
      <c r="D12" s="1"/>
      <c r="E12" s="1">
        <v>29.78</v>
      </c>
      <c r="F12" s="1">
        <v>62.204999999999998</v>
      </c>
      <c r="G12" s="7">
        <v>1</v>
      </c>
      <c r="H12" s="1">
        <v>60</v>
      </c>
      <c r="I12" s="1" t="s">
        <v>41</v>
      </c>
      <c r="J12" s="1">
        <v>28.1</v>
      </c>
      <c r="K12" s="1">
        <f t="shared" si="3"/>
        <v>1.6799999999999997</v>
      </c>
      <c r="L12" s="1"/>
      <c r="M12" s="1"/>
      <c r="N12" s="1">
        <v>10</v>
      </c>
      <c r="O12" s="1"/>
      <c r="P12" s="1">
        <f t="shared" si="6"/>
        <v>5.9560000000000004</v>
      </c>
      <c r="Q12" s="5">
        <f t="shared" ref="Q12:Q25" si="11">13*P12-O12-N12-F12</f>
        <v>5.2230000000000132</v>
      </c>
      <c r="R12" s="5">
        <v>16</v>
      </c>
      <c r="S12" s="5">
        <f t="shared" si="8"/>
        <v>0</v>
      </c>
      <c r="T12" s="5">
        <v>16</v>
      </c>
      <c r="U12" s="5">
        <v>20</v>
      </c>
      <c r="V12" s="1"/>
      <c r="W12" s="1">
        <f t="shared" si="9"/>
        <v>14.809435862995297</v>
      </c>
      <c r="X12" s="1">
        <f t="shared" si="10"/>
        <v>12.123069173942241</v>
      </c>
      <c r="Y12" s="1">
        <v>7.3004000000000007</v>
      </c>
      <c r="Z12" s="1">
        <v>5.1710000000000003</v>
      </c>
      <c r="AA12" s="1">
        <v>6.6776</v>
      </c>
      <c r="AB12" s="1">
        <v>12.372400000000001</v>
      </c>
      <c r="AC12" s="1">
        <v>7.0168000000000008</v>
      </c>
      <c r="AD12" s="1">
        <v>8.8716000000000008</v>
      </c>
      <c r="AE12" s="1">
        <v>19.973199999999999</v>
      </c>
      <c r="AF12" s="1">
        <v>17.2972</v>
      </c>
      <c r="AG12" s="1">
        <v>11.321999999999999</v>
      </c>
      <c r="AH12" s="1">
        <v>10.9824</v>
      </c>
      <c r="AI12" s="23" t="s">
        <v>48</v>
      </c>
      <c r="AJ12" s="1">
        <f t="shared" si="4"/>
        <v>0</v>
      </c>
      <c r="AK12" s="1">
        <f t="shared" si="5"/>
        <v>16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37</v>
      </c>
      <c r="C13" s="1">
        <v>88.155000000000001</v>
      </c>
      <c r="D13" s="1">
        <v>24.306999999999999</v>
      </c>
      <c r="E13" s="1">
        <v>35.35</v>
      </c>
      <c r="F13" s="1">
        <v>73.031000000000006</v>
      </c>
      <c r="G13" s="7">
        <v>1</v>
      </c>
      <c r="H13" s="1">
        <v>60</v>
      </c>
      <c r="I13" s="1" t="s">
        <v>44</v>
      </c>
      <c r="J13" s="1">
        <v>33.299999999999997</v>
      </c>
      <c r="K13" s="1">
        <f t="shared" si="3"/>
        <v>2.0500000000000043</v>
      </c>
      <c r="L13" s="1"/>
      <c r="M13" s="1"/>
      <c r="N13" s="1">
        <v>50</v>
      </c>
      <c r="O13" s="1"/>
      <c r="P13" s="1">
        <f t="shared" si="6"/>
        <v>7.07</v>
      </c>
      <c r="Q13" s="5"/>
      <c r="R13" s="5">
        <f t="shared" si="7"/>
        <v>0</v>
      </c>
      <c r="S13" s="5">
        <f t="shared" si="8"/>
        <v>0</v>
      </c>
      <c r="T13" s="5"/>
      <c r="U13" s="5"/>
      <c r="V13" s="1"/>
      <c r="W13" s="1">
        <f t="shared" si="9"/>
        <v>17.401838755304102</v>
      </c>
      <c r="X13" s="1">
        <f t="shared" si="10"/>
        <v>17.401838755304102</v>
      </c>
      <c r="Y13" s="1">
        <v>10.542</v>
      </c>
      <c r="Z13" s="1">
        <v>10.760999999999999</v>
      </c>
      <c r="AA13" s="1">
        <v>12.0718</v>
      </c>
      <c r="AB13" s="1">
        <v>8.5952000000000002</v>
      </c>
      <c r="AC13" s="1">
        <v>11.296200000000001</v>
      </c>
      <c r="AD13" s="1">
        <v>6.7359999999999998</v>
      </c>
      <c r="AE13" s="1">
        <v>17.332599999999999</v>
      </c>
      <c r="AF13" s="1">
        <v>11.9162</v>
      </c>
      <c r="AG13" s="1">
        <v>12.9552</v>
      </c>
      <c r="AH13" s="1">
        <v>11.8962</v>
      </c>
      <c r="AI13" s="23" t="s">
        <v>62</v>
      </c>
      <c r="AJ13" s="1">
        <f t="shared" si="4"/>
        <v>0</v>
      </c>
      <c r="AK13" s="1">
        <f t="shared" si="5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37</v>
      </c>
      <c r="C14" s="1">
        <v>311.43799999999999</v>
      </c>
      <c r="D14" s="1">
        <v>427.685</v>
      </c>
      <c r="E14" s="1">
        <v>254.27699999999999</v>
      </c>
      <c r="F14" s="1">
        <v>415.21899999999999</v>
      </c>
      <c r="G14" s="7">
        <v>1</v>
      </c>
      <c r="H14" s="1">
        <v>60</v>
      </c>
      <c r="I14" s="1" t="s">
        <v>44</v>
      </c>
      <c r="J14" s="1">
        <v>242.5</v>
      </c>
      <c r="K14" s="1">
        <f t="shared" si="3"/>
        <v>11.776999999999987</v>
      </c>
      <c r="L14" s="1"/>
      <c r="M14" s="1"/>
      <c r="N14" s="1">
        <v>90</v>
      </c>
      <c r="O14" s="1">
        <v>190</v>
      </c>
      <c r="P14" s="1">
        <f t="shared" si="6"/>
        <v>50.855399999999996</v>
      </c>
      <c r="Q14" s="5">
        <f t="shared" ref="Q14" si="12">14*P14-O14-N14-F14</f>
        <v>16.756599999999992</v>
      </c>
      <c r="R14" s="5">
        <v>60</v>
      </c>
      <c r="S14" s="5">
        <f t="shared" si="8"/>
        <v>0</v>
      </c>
      <c r="T14" s="5">
        <v>60</v>
      </c>
      <c r="U14" s="5">
        <v>60</v>
      </c>
      <c r="V14" s="1"/>
      <c r="W14" s="1">
        <f t="shared" si="9"/>
        <v>14.850320713237927</v>
      </c>
      <c r="X14" s="1">
        <f t="shared" si="10"/>
        <v>13.670505000452264</v>
      </c>
      <c r="Y14" s="1">
        <v>64.571600000000004</v>
      </c>
      <c r="Z14" s="1">
        <v>67.319000000000003</v>
      </c>
      <c r="AA14" s="1">
        <v>59.887599999999999</v>
      </c>
      <c r="AB14" s="1">
        <v>62.381799999999998</v>
      </c>
      <c r="AC14" s="1">
        <v>77.633200000000002</v>
      </c>
      <c r="AD14" s="1">
        <v>67.313400000000001</v>
      </c>
      <c r="AE14" s="1">
        <v>100.63679999999999</v>
      </c>
      <c r="AF14" s="1">
        <v>85.366399999999999</v>
      </c>
      <c r="AG14" s="1">
        <v>74.011799999999994</v>
      </c>
      <c r="AH14" s="1">
        <v>71.411600000000007</v>
      </c>
      <c r="AI14" s="1"/>
      <c r="AJ14" s="1">
        <f t="shared" si="4"/>
        <v>0</v>
      </c>
      <c r="AK14" s="1">
        <f t="shared" si="5"/>
        <v>60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51</v>
      </c>
      <c r="B15" s="1" t="s">
        <v>40</v>
      </c>
      <c r="C15" s="1">
        <v>74</v>
      </c>
      <c r="D15" s="1">
        <v>48</v>
      </c>
      <c r="E15" s="1">
        <v>95</v>
      </c>
      <c r="F15" s="1"/>
      <c r="G15" s="7">
        <v>0.25</v>
      </c>
      <c r="H15" s="1">
        <v>120</v>
      </c>
      <c r="I15" s="1" t="s">
        <v>41</v>
      </c>
      <c r="J15" s="1">
        <v>123</v>
      </c>
      <c r="K15" s="1">
        <f t="shared" si="3"/>
        <v>-28</v>
      </c>
      <c r="L15" s="1"/>
      <c r="M15" s="1"/>
      <c r="N15" s="1">
        <v>350</v>
      </c>
      <c r="O15" s="1">
        <v>200</v>
      </c>
      <c r="P15" s="1">
        <f t="shared" si="6"/>
        <v>19</v>
      </c>
      <c r="Q15" s="5"/>
      <c r="R15" s="5">
        <f t="shared" si="7"/>
        <v>0</v>
      </c>
      <c r="S15" s="5">
        <f t="shared" si="8"/>
        <v>0</v>
      </c>
      <c r="T15" s="5"/>
      <c r="U15" s="5"/>
      <c r="V15" s="1"/>
      <c r="W15" s="1">
        <f t="shared" si="9"/>
        <v>28.94736842105263</v>
      </c>
      <c r="X15" s="1">
        <f t="shared" si="10"/>
        <v>28.94736842105263</v>
      </c>
      <c r="Y15" s="1">
        <v>43.6</v>
      </c>
      <c r="Z15" s="1">
        <v>18.2</v>
      </c>
      <c r="AA15" s="1">
        <v>24</v>
      </c>
      <c r="AB15" s="1">
        <v>30.2</v>
      </c>
      <c r="AC15" s="1">
        <v>23.8</v>
      </c>
      <c r="AD15" s="1">
        <v>17.399999999999999</v>
      </c>
      <c r="AE15" s="1">
        <v>49</v>
      </c>
      <c r="AF15" s="1">
        <v>43.2</v>
      </c>
      <c r="AG15" s="1">
        <v>22.4</v>
      </c>
      <c r="AH15" s="1">
        <v>22</v>
      </c>
      <c r="AI15" s="1"/>
      <c r="AJ15" s="1">
        <f t="shared" si="4"/>
        <v>0</v>
      </c>
      <c r="AK15" s="1">
        <f t="shared" si="5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33" t="s">
        <v>52</v>
      </c>
      <c r="B16" s="35" t="s">
        <v>37</v>
      </c>
      <c r="C16" s="35">
        <v>165.54900000000001</v>
      </c>
      <c r="D16" s="35">
        <v>288.10899999999998</v>
      </c>
      <c r="E16" s="35">
        <v>195.995</v>
      </c>
      <c r="F16" s="36">
        <v>206.167</v>
      </c>
      <c r="G16" s="34">
        <v>0</v>
      </c>
      <c r="H16" s="32">
        <v>45</v>
      </c>
      <c r="I16" s="38" t="s">
        <v>38</v>
      </c>
      <c r="J16" s="32">
        <v>195.5</v>
      </c>
      <c r="K16" s="32">
        <f t="shared" si="3"/>
        <v>0.49500000000000455</v>
      </c>
      <c r="L16" s="32"/>
      <c r="M16" s="32"/>
      <c r="N16" s="32">
        <v>180</v>
      </c>
      <c r="O16" s="32">
        <v>100</v>
      </c>
      <c r="P16" s="32">
        <f t="shared" si="6"/>
        <v>39.198999999999998</v>
      </c>
      <c r="Q16" s="37"/>
      <c r="R16" s="5">
        <f t="shared" si="7"/>
        <v>0</v>
      </c>
      <c r="S16" s="5">
        <f t="shared" si="8"/>
        <v>0</v>
      </c>
      <c r="T16" s="5"/>
      <c r="U16" s="37"/>
      <c r="V16" s="32"/>
      <c r="W16" s="1">
        <f t="shared" si="9"/>
        <v>12.402535778973954</v>
      </c>
      <c r="X16" s="32">
        <f t="shared" si="10"/>
        <v>12.402535778973954</v>
      </c>
      <c r="Y16" s="32">
        <v>45.8994</v>
      </c>
      <c r="Z16" s="32">
        <v>41.453000000000003</v>
      </c>
      <c r="AA16" s="32">
        <v>36.670999999999999</v>
      </c>
      <c r="AB16" s="32">
        <v>35.869</v>
      </c>
      <c r="AC16" s="32">
        <v>47.574399999999997</v>
      </c>
      <c r="AD16" s="32">
        <v>49.789400000000001</v>
      </c>
      <c r="AE16" s="32">
        <v>59.988799999999998</v>
      </c>
      <c r="AF16" s="32">
        <v>54.186599999999999</v>
      </c>
      <c r="AG16" s="32">
        <v>46.233199999999997</v>
      </c>
      <c r="AH16" s="32">
        <v>37.029400000000003</v>
      </c>
      <c r="AI16" s="38" t="s">
        <v>192</v>
      </c>
      <c r="AJ16" s="1">
        <f t="shared" si="4"/>
        <v>0</v>
      </c>
      <c r="AK16" s="1">
        <f t="shared" si="5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53" t="s">
        <v>190</v>
      </c>
      <c r="B17" s="39" t="s">
        <v>37</v>
      </c>
      <c r="C17" s="40"/>
      <c r="D17" s="40"/>
      <c r="E17" s="40"/>
      <c r="F17" s="41"/>
      <c r="G17" s="42">
        <v>1</v>
      </c>
      <c r="H17" s="43">
        <v>50</v>
      </c>
      <c r="I17" s="43" t="s">
        <v>41</v>
      </c>
      <c r="J17" s="43"/>
      <c r="K17" s="43"/>
      <c r="L17" s="43"/>
      <c r="M17" s="43"/>
      <c r="N17" s="43"/>
      <c r="O17" s="43"/>
      <c r="P17" s="43">
        <f t="shared" si="6"/>
        <v>0</v>
      </c>
      <c r="Q17" s="44">
        <v>50</v>
      </c>
      <c r="R17" s="50">
        <v>90</v>
      </c>
      <c r="S17" s="5">
        <f t="shared" si="8"/>
        <v>40</v>
      </c>
      <c r="T17" s="50">
        <v>50</v>
      </c>
      <c r="U17" s="44">
        <v>100</v>
      </c>
      <c r="V17" s="43"/>
      <c r="W17" s="1" t="e">
        <f t="shared" si="9"/>
        <v>#DIV/0!</v>
      </c>
      <c r="X17" s="43" t="e">
        <f t="shared" ref="X17" si="13">(F17+N17+O17)/P17</f>
        <v>#DIV/0!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52" t="s">
        <v>200</v>
      </c>
      <c r="AJ17" s="1">
        <f t="shared" si="4"/>
        <v>40</v>
      </c>
      <c r="AK17" s="1">
        <f t="shared" si="5"/>
        <v>50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152.64500000000001</v>
      </c>
      <c r="D18" s="1">
        <v>61.741</v>
      </c>
      <c r="E18" s="1">
        <v>101.583</v>
      </c>
      <c r="F18" s="1">
        <v>95.930999999999997</v>
      </c>
      <c r="G18" s="7">
        <v>1</v>
      </c>
      <c r="H18" s="1">
        <v>60</v>
      </c>
      <c r="I18" s="1" t="s">
        <v>41</v>
      </c>
      <c r="J18" s="1">
        <v>92.8</v>
      </c>
      <c r="K18" s="1">
        <f t="shared" si="3"/>
        <v>8.7830000000000013</v>
      </c>
      <c r="L18" s="1"/>
      <c r="M18" s="1"/>
      <c r="N18" s="1">
        <v>70</v>
      </c>
      <c r="O18" s="1">
        <v>100</v>
      </c>
      <c r="P18" s="1">
        <f t="shared" si="6"/>
        <v>20.316600000000001</v>
      </c>
      <c r="Q18" s="5"/>
      <c r="R18" s="5">
        <v>20</v>
      </c>
      <c r="S18" s="5">
        <f t="shared" si="8"/>
        <v>0</v>
      </c>
      <c r="T18" s="5">
        <v>20</v>
      </c>
      <c r="U18" s="5">
        <v>40</v>
      </c>
      <c r="V18" s="1"/>
      <c r="W18" s="1">
        <f t="shared" si="9"/>
        <v>14.073762342124173</v>
      </c>
      <c r="X18" s="1">
        <f t="shared" si="10"/>
        <v>13.089345658230215</v>
      </c>
      <c r="Y18" s="1">
        <v>26.010999999999999</v>
      </c>
      <c r="Z18" s="1">
        <v>23.256599999999999</v>
      </c>
      <c r="AA18" s="1">
        <v>25.481400000000001</v>
      </c>
      <c r="AB18" s="1">
        <v>26.898199999999999</v>
      </c>
      <c r="AC18" s="1">
        <v>25.352399999999999</v>
      </c>
      <c r="AD18" s="1">
        <v>21.286200000000001</v>
      </c>
      <c r="AE18" s="1">
        <v>46.414999999999999</v>
      </c>
      <c r="AF18" s="1">
        <v>34.079799999999999</v>
      </c>
      <c r="AG18" s="1">
        <v>29.616</v>
      </c>
      <c r="AH18" s="1">
        <v>33.5212</v>
      </c>
      <c r="AI18" s="1"/>
      <c r="AJ18" s="1">
        <f t="shared" si="4"/>
        <v>0</v>
      </c>
      <c r="AK18" s="1">
        <f t="shared" si="5"/>
        <v>20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40</v>
      </c>
      <c r="C19" s="1">
        <v>123</v>
      </c>
      <c r="D19" s="1">
        <v>176</v>
      </c>
      <c r="E19" s="1">
        <v>117</v>
      </c>
      <c r="F19" s="1">
        <v>147</v>
      </c>
      <c r="G19" s="7">
        <v>0.25</v>
      </c>
      <c r="H19" s="1">
        <v>120</v>
      </c>
      <c r="I19" s="1" t="s">
        <v>41</v>
      </c>
      <c r="J19" s="1">
        <v>117</v>
      </c>
      <c r="K19" s="1">
        <f t="shared" si="3"/>
        <v>0</v>
      </c>
      <c r="L19" s="1"/>
      <c r="M19" s="1"/>
      <c r="N19" s="1">
        <v>220</v>
      </c>
      <c r="O19" s="1">
        <v>100</v>
      </c>
      <c r="P19" s="1">
        <f t="shared" si="6"/>
        <v>23.4</v>
      </c>
      <c r="Q19" s="5"/>
      <c r="R19" s="5">
        <f t="shared" si="7"/>
        <v>0</v>
      </c>
      <c r="S19" s="5">
        <f t="shared" si="8"/>
        <v>0</v>
      </c>
      <c r="T19" s="5"/>
      <c r="U19" s="5"/>
      <c r="V19" s="1"/>
      <c r="W19" s="1">
        <f t="shared" si="9"/>
        <v>19.957264957264957</v>
      </c>
      <c r="X19" s="1">
        <f t="shared" si="10"/>
        <v>19.957264957264957</v>
      </c>
      <c r="Y19" s="1">
        <v>39.4</v>
      </c>
      <c r="Z19" s="1">
        <v>31.6</v>
      </c>
      <c r="AA19" s="1">
        <v>29.8</v>
      </c>
      <c r="AB19" s="1">
        <v>33.6</v>
      </c>
      <c r="AC19" s="1">
        <v>31.8</v>
      </c>
      <c r="AD19" s="1">
        <v>42</v>
      </c>
      <c r="AE19" s="1">
        <v>65</v>
      </c>
      <c r="AF19" s="1">
        <v>58.4</v>
      </c>
      <c r="AG19" s="1">
        <v>51.4</v>
      </c>
      <c r="AH19" s="1">
        <v>41.2</v>
      </c>
      <c r="AI19" s="1"/>
      <c r="AJ19" s="1">
        <f t="shared" si="4"/>
        <v>0</v>
      </c>
      <c r="AK19" s="1">
        <f t="shared" si="5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40</v>
      </c>
      <c r="C20" s="1">
        <v>121</v>
      </c>
      <c r="D20" s="1"/>
      <c r="E20" s="1">
        <v>48</v>
      </c>
      <c r="F20" s="1">
        <v>58</v>
      </c>
      <c r="G20" s="7">
        <v>0.4</v>
      </c>
      <c r="H20" s="1">
        <v>60</v>
      </c>
      <c r="I20" s="1" t="s">
        <v>41</v>
      </c>
      <c r="J20" s="1">
        <v>49</v>
      </c>
      <c r="K20" s="1">
        <f t="shared" si="3"/>
        <v>-1</v>
      </c>
      <c r="L20" s="1"/>
      <c r="M20" s="1"/>
      <c r="N20" s="1">
        <v>24</v>
      </c>
      <c r="O20" s="1"/>
      <c r="P20" s="1">
        <f t="shared" si="6"/>
        <v>9.6</v>
      </c>
      <c r="Q20" s="5">
        <f t="shared" si="11"/>
        <v>42.8</v>
      </c>
      <c r="R20" s="5">
        <v>52</v>
      </c>
      <c r="S20" s="5">
        <f t="shared" si="8"/>
        <v>52</v>
      </c>
      <c r="T20" s="5"/>
      <c r="U20" s="5">
        <v>60</v>
      </c>
      <c r="V20" s="1"/>
      <c r="W20" s="1">
        <f t="shared" si="9"/>
        <v>13.958333333333334</v>
      </c>
      <c r="X20" s="1">
        <f t="shared" si="10"/>
        <v>8.5416666666666679</v>
      </c>
      <c r="Y20" s="1">
        <v>9</v>
      </c>
      <c r="Z20" s="1">
        <v>6.6</v>
      </c>
      <c r="AA20" s="1">
        <v>12.2</v>
      </c>
      <c r="AB20" s="1">
        <v>7.8</v>
      </c>
      <c r="AC20" s="1">
        <v>7.4</v>
      </c>
      <c r="AD20" s="1">
        <v>2.2000000000000002</v>
      </c>
      <c r="AE20" s="1">
        <v>12.8</v>
      </c>
      <c r="AF20" s="1">
        <v>12.4</v>
      </c>
      <c r="AG20" s="1">
        <v>8</v>
      </c>
      <c r="AH20" s="1">
        <v>10</v>
      </c>
      <c r="AI20" s="1"/>
      <c r="AJ20" s="1">
        <f t="shared" si="4"/>
        <v>20.8</v>
      </c>
      <c r="AK20" s="1">
        <f t="shared" si="5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207.49600000000001</v>
      </c>
      <c r="D21" s="1">
        <v>243.196</v>
      </c>
      <c r="E21" s="1">
        <v>163.40899999999999</v>
      </c>
      <c r="F21" s="1">
        <v>252.715</v>
      </c>
      <c r="G21" s="7">
        <v>1</v>
      </c>
      <c r="H21" s="1">
        <v>45</v>
      </c>
      <c r="I21" s="1" t="s">
        <v>53</v>
      </c>
      <c r="J21" s="1">
        <v>147</v>
      </c>
      <c r="K21" s="1">
        <f t="shared" si="3"/>
        <v>16.408999999999992</v>
      </c>
      <c r="L21" s="1"/>
      <c r="M21" s="1"/>
      <c r="N21" s="1">
        <v>260</v>
      </c>
      <c r="O21" s="1"/>
      <c r="P21" s="1">
        <f t="shared" si="6"/>
        <v>32.681799999999996</v>
      </c>
      <c r="Q21" s="5"/>
      <c r="R21" s="5">
        <f t="shared" si="7"/>
        <v>0</v>
      </c>
      <c r="S21" s="5">
        <f t="shared" si="8"/>
        <v>0</v>
      </c>
      <c r="T21" s="5"/>
      <c r="U21" s="5"/>
      <c r="V21" s="1"/>
      <c r="W21" s="1">
        <f t="shared" si="9"/>
        <v>15.688089395320945</v>
      </c>
      <c r="X21" s="1">
        <f t="shared" si="10"/>
        <v>15.688089395320945</v>
      </c>
      <c r="Y21" s="1">
        <v>44.713000000000001</v>
      </c>
      <c r="Z21" s="1">
        <v>40.500599999999999</v>
      </c>
      <c r="AA21" s="1">
        <v>38.136200000000002</v>
      </c>
      <c r="AB21" s="1">
        <v>49.073599999999999</v>
      </c>
      <c r="AC21" s="1">
        <v>51.197800000000001</v>
      </c>
      <c r="AD21" s="1">
        <v>54.876800000000003</v>
      </c>
      <c r="AE21" s="1">
        <v>68.430599999999998</v>
      </c>
      <c r="AF21" s="1">
        <v>55.007399999999997</v>
      </c>
      <c r="AG21" s="1">
        <v>42.448</v>
      </c>
      <c r="AH21" s="1">
        <v>49.999000000000002</v>
      </c>
      <c r="AI21" s="1" t="s">
        <v>58</v>
      </c>
      <c r="AJ21" s="1">
        <f t="shared" si="4"/>
        <v>0</v>
      </c>
      <c r="AK21" s="1">
        <f t="shared" si="5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40</v>
      </c>
      <c r="C22" s="1">
        <v>105</v>
      </c>
      <c r="D22" s="1">
        <v>216</v>
      </c>
      <c r="E22" s="1">
        <v>51</v>
      </c>
      <c r="F22" s="1">
        <v>251</v>
      </c>
      <c r="G22" s="7">
        <v>0.12</v>
      </c>
      <c r="H22" s="1">
        <v>60</v>
      </c>
      <c r="I22" s="1" t="s">
        <v>41</v>
      </c>
      <c r="J22" s="1">
        <v>52</v>
      </c>
      <c r="K22" s="1">
        <f t="shared" si="3"/>
        <v>-1</v>
      </c>
      <c r="L22" s="1"/>
      <c r="M22" s="1"/>
      <c r="N22" s="1">
        <v>0</v>
      </c>
      <c r="O22" s="1"/>
      <c r="P22" s="1">
        <f t="shared" si="6"/>
        <v>10.199999999999999</v>
      </c>
      <c r="Q22" s="5"/>
      <c r="R22" s="5">
        <f t="shared" si="7"/>
        <v>0</v>
      </c>
      <c r="S22" s="5">
        <f t="shared" si="8"/>
        <v>0</v>
      </c>
      <c r="T22" s="5"/>
      <c r="U22" s="5"/>
      <c r="V22" s="1"/>
      <c r="W22" s="1">
        <f t="shared" si="9"/>
        <v>24.607843137254903</v>
      </c>
      <c r="X22" s="1">
        <f t="shared" si="10"/>
        <v>24.607843137254903</v>
      </c>
      <c r="Y22" s="1">
        <v>17.2</v>
      </c>
      <c r="Z22" s="1">
        <v>28</v>
      </c>
      <c r="AA22" s="1">
        <v>21.6</v>
      </c>
      <c r="AB22" s="1">
        <v>6.6</v>
      </c>
      <c r="AC22" s="1">
        <v>24.2</v>
      </c>
      <c r="AD22" s="1">
        <v>11</v>
      </c>
      <c r="AE22" s="1">
        <v>43.4</v>
      </c>
      <c r="AF22" s="1">
        <v>28</v>
      </c>
      <c r="AG22" s="1">
        <v>32</v>
      </c>
      <c r="AH22" s="1">
        <v>27.2</v>
      </c>
      <c r="AI22" s="23" t="s">
        <v>62</v>
      </c>
      <c r="AJ22" s="1">
        <f t="shared" si="4"/>
        <v>0</v>
      </c>
      <c r="AK22" s="1">
        <f t="shared" si="5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40</v>
      </c>
      <c r="C23" s="1">
        <v>226</v>
      </c>
      <c r="D23" s="1">
        <v>336</v>
      </c>
      <c r="E23" s="1">
        <v>160</v>
      </c>
      <c r="F23" s="1">
        <v>368</v>
      </c>
      <c r="G23" s="7">
        <v>0.25</v>
      </c>
      <c r="H23" s="1">
        <v>120</v>
      </c>
      <c r="I23" s="1" t="s">
        <v>41</v>
      </c>
      <c r="J23" s="1">
        <v>164</v>
      </c>
      <c r="K23" s="1">
        <f t="shared" si="3"/>
        <v>-4</v>
      </c>
      <c r="L23" s="1"/>
      <c r="M23" s="1"/>
      <c r="N23" s="1">
        <v>100</v>
      </c>
      <c r="O23" s="1"/>
      <c r="P23" s="1">
        <f t="shared" si="6"/>
        <v>32</v>
      </c>
      <c r="Q23" s="5"/>
      <c r="R23" s="5">
        <f t="shared" si="7"/>
        <v>0</v>
      </c>
      <c r="S23" s="5">
        <f t="shared" si="8"/>
        <v>0</v>
      </c>
      <c r="T23" s="5"/>
      <c r="U23" s="5"/>
      <c r="V23" s="1"/>
      <c r="W23" s="1">
        <f t="shared" si="9"/>
        <v>14.625</v>
      </c>
      <c r="X23" s="1">
        <f t="shared" si="10"/>
        <v>14.625</v>
      </c>
      <c r="Y23" s="1">
        <v>39.200000000000003</v>
      </c>
      <c r="Z23" s="1">
        <v>49.4</v>
      </c>
      <c r="AA23" s="1">
        <v>39</v>
      </c>
      <c r="AB23" s="1">
        <v>56.6</v>
      </c>
      <c r="AC23" s="1">
        <v>47.2</v>
      </c>
      <c r="AD23" s="1">
        <v>39</v>
      </c>
      <c r="AE23" s="1">
        <v>97.4</v>
      </c>
      <c r="AF23" s="1">
        <v>76.2</v>
      </c>
      <c r="AG23" s="1">
        <v>67</v>
      </c>
      <c r="AH23" s="1">
        <v>61.2</v>
      </c>
      <c r="AI23" s="1"/>
      <c r="AJ23" s="1">
        <f t="shared" si="4"/>
        <v>0</v>
      </c>
      <c r="AK23" s="1">
        <f t="shared" si="5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43.22</v>
      </c>
      <c r="D24" s="1"/>
      <c r="E24" s="1">
        <v>7.05</v>
      </c>
      <c r="F24" s="1">
        <v>35.68</v>
      </c>
      <c r="G24" s="7">
        <v>1</v>
      </c>
      <c r="H24" s="1">
        <v>120</v>
      </c>
      <c r="I24" s="1" t="s">
        <v>41</v>
      </c>
      <c r="J24" s="1">
        <v>7.3</v>
      </c>
      <c r="K24" s="1">
        <f t="shared" si="3"/>
        <v>-0.25</v>
      </c>
      <c r="L24" s="1"/>
      <c r="M24" s="1"/>
      <c r="N24" s="1">
        <v>0</v>
      </c>
      <c r="O24" s="1"/>
      <c r="P24" s="1">
        <f t="shared" si="6"/>
        <v>1.41</v>
      </c>
      <c r="Q24" s="5"/>
      <c r="R24" s="5">
        <f t="shared" si="7"/>
        <v>0</v>
      </c>
      <c r="S24" s="5">
        <f t="shared" si="8"/>
        <v>0</v>
      </c>
      <c r="T24" s="5"/>
      <c r="U24" s="5"/>
      <c r="V24" s="1"/>
      <c r="W24" s="1">
        <f t="shared" si="9"/>
        <v>25.304964539007095</v>
      </c>
      <c r="X24" s="1">
        <f t="shared" si="10"/>
        <v>25.304964539007095</v>
      </c>
      <c r="Y24" s="1">
        <v>2.5802</v>
      </c>
      <c r="Z24" s="1">
        <v>1.0871999999999999</v>
      </c>
      <c r="AA24" s="1">
        <v>2.431</v>
      </c>
      <c r="AB24" s="1">
        <v>1.0176000000000001</v>
      </c>
      <c r="AC24" s="1">
        <v>5.3284000000000002</v>
      </c>
      <c r="AD24" s="1">
        <v>4.7644000000000002</v>
      </c>
      <c r="AE24" s="1">
        <v>7.8532000000000002</v>
      </c>
      <c r="AF24" s="1">
        <v>7.665</v>
      </c>
      <c r="AG24" s="1">
        <v>6.2035999999999998</v>
      </c>
      <c r="AH24" s="1">
        <v>4.5793999999999997</v>
      </c>
      <c r="AI24" s="23" t="s">
        <v>62</v>
      </c>
      <c r="AJ24" s="1">
        <f t="shared" si="4"/>
        <v>0</v>
      </c>
      <c r="AK24" s="1">
        <f t="shared" si="5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40</v>
      </c>
      <c r="C25" s="1">
        <v>125</v>
      </c>
      <c r="D25" s="1">
        <v>216</v>
      </c>
      <c r="E25" s="1">
        <v>126</v>
      </c>
      <c r="F25" s="1">
        <v>179</v>
      </c>
      <c r="G25" s="7">
        <v>0.4</v>
      </c>
      <c r="H25" s="1">
        <v>45</v>
      </c>
      <c r="I25" s="1" t="s">
        <v>41</v>
      </c>
      <c r="J25" s="1">
        <v>130</v>
      </c>
      <c r="K25" s="1">
        <f t="shared" si="3"/>
        <v>-4</v>
      </c>
      <c r="L25" s="1"/>
      <c r="M25" s="1"/>
      <c r="N25" s="1">
        <v>60</v>
      </c>
      <c r="O25" s="1"/>
      <c r="P25" s="1">
        <f t="shared" si="6"/>
        <v>25.2</v>
      </c>
      <c r="Q25" s="5">
        <f t="shared" si="11"/>
        <v>88.599999999999966</v>
      </c>
      <c r="R25" s="5">
        <v>120</v>
      </c>
      <c r="S25" s="5">
        <f t="shared" si="8"/>
        <v>30</v>
      </c>
      <c r="T25" s="5">
        <v>90</v>
      </c>
      <c r="U25" s="5">
        <v>140</v>
      </c>
      <c r="V25" s="1"/>
      <c r="W25" s="1">
        <f t="shared" si="9"/>
        <v>14.246031746031747</v>
      </c>
      <c r="X25" s="1">
        <f t="shared" si="10"/>
        <v>9.4841269841269842</v>
      </c>
      <c r="Y25" s="1">
        <v>25.8</v>
      </c>
      <c r="Z25" s="1">
        <v>31.6</v>
      </c>
      <c r="AA25" s="1">
        <v>25</v>
      </c>
      <c r="AB25" s="1">
        <v>19.600000000000001</v>
      </c>
      <c r="AC25" s="1">
        <v>23.2</v>
      </c>
      <c r="AD25" s="1">
        <v>14.6</v>
      </c>
      <c r="AE25" s="1">
        <v>11.8</v>
      </c>
      <c r="AF25" s="1">
        <v>2</v>
      </c>
      <c r="AG25" s="1">
        <v>19</v>
      </c>
      <c r="AH25" s="1">
        <v>23.2</v>
      </c>
      <c r="AI25" s="1" t="s">
        <v>58</v>
      </c>
      <c r="AJ25" s="1">
        <f t="shared" si="4"/>
        <v>12</v>
      </c>
      <c r="AK25" s="1">
        <f t="shared" si="5"/>
        <v>36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107.765</v>
      </c>
      <c r="D26" s="1">
        <v>244.268</v>
      </c>
      <c r="E26" s="1">
        <v>159.43600000000001</v>
      </c>
      <c r="F26" s="1">
        <v>171.04300000000001</v>
      </c>
      <c r="G26" s="7">
        <v>1</v>
      </c>
      <c r="H26" s="1">
        <v>60</v>
      </c>
      <c r="I26" s="1" t="s">
        <v>44</v>
      </c>
      <c r="J26" s="1">
        <v>152.1</v>
      </c>
      <c r="K26" s="1">
        <f t="shared" si="3"/>
        <v>7.3360000000000127</v>
      </c>
      <c r="L26" s="1"/>
      <c r="M26" s="1"/>
      <c r="N26" s="1">
        <v>160</v>
      </c>
      <c r="O26" s="1"/>
      <c r="P26" s="1">
        <f t="shared" si="6"/>
        <v>31.8872</v>
      </c>
      <c r="Q26" s="5">
        <f>14*P26-O26-N26-F26</f>
        <v>115.37779999999998</v>
      </c>
      <c r="R26" s="5">
        <v>140</v>
      </c>
      <c r="S26" s="5">
        <f t="shared" si="8"/>
        <v>40</v>
      </c>
      <c r="T26" s="5">
        <v>100</v>
      </c>
      <c r="U26" s="5">
        <v>140</v>
      </c>
      <c r="V26" s="1"/>
      <c r="W26" s="1">
        <f t="shared" si="9"/>
        <v>14.772165633859354</v>
      </c>
      <c r="X26" s="1">
        <f t="shared" si="10"/>
        <v>10.381689204445671</v>
      </c>
      <c r="Y26" s="1">
        <v>31.7988</v>
      </c>
      <c r="Z26" s="1">
        <v>32.8504</v>
      </c>
      <c r="AA26" s="1">
        <v>27.967600000000001</v>
      </c>
      <c r="AB26" s="1">
        <v>32.769799999999996</v>
      </c>
      <c r="AC26" s="1">
        <v>37.084000000000003</v>
      </c>
      <c r="AD26" s="1">
        <v>34.355400000000003</v>
      </c>
      <c r="AE26" s="1">
        <v>68.521199999999993</v>
      </c>
      <c r="AF26" s="1">
        <v>44.393000000000001</v>
      </c>
      <c r="AG26" s="1">
        <v>39.375599999999999</v>
      </c>
      <c r="AH26" s="1">
        <v>43.728000000000002</v>
      </c>
      <c r="AI26" s="1"/>
      <c r="AJ26" s="1">
        <f t="shared" si="4"/>
        <v>40</v>
      </c>
      <c r="AK26" s="1">
        <f t="shared" si="5"/>
        <v>100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40</v>
      </c>
      <c r="C27" s="1">
        <v>461</v>
      </c>
      <c r="D27" s="1"/>
      <c r="E27" s="1">
        <v>82</v>
      </c>
      <c r="F27" s="1">
        <v>370</v>
      </c>
      <c r="G27" s="7">
        <v>0.22</v>
      </c>
      <c r="H27" s="1">
        <v>120</v>
      </c>
      <c r="I27" s="1" t="s">
        <v>41</v>
      </c>
      <c r="J27" s="1">
        <v>85</v>
      </c>
      <c r="K27" s="1">
        <f t="shared" si="3"/>
        <v>-3</v>
      </c>
      <c r="L27" s="1"/>
      <c r="M27" s="1"/>
      <c r="N27" s="1">
        <v>0</v>
      </c>
      <c r="O27" s="1"/>
      <c r="P27" s="1">
        <f t="shared" si="6"/>
        <v>16.399999999999999</v>
      </c>
      <c r="Q27" s="5"/>
      <c r="R27" s="5">
        <f t="shared" si="7"/>
        <v>0</v>
      </c>
      <c r="S27" s="5">
        <f t="shared" si="8"/>
        <v>0</v>
      </c>
      <c r="T27" s="5"/>
      <c r="U27" s="5"/>
      <c r="V27" s="1"/>
      <c r="W27" s="1">
        <f t="shared" si="9"/>
        <v>22.560975609756099</v>
      </c>
      <c r="X27" s="1">
        <f t="shared" si="10"/>
        <v>22.560975609756099</v>
      </c>
      <c r="Y27" s="1">
        <v>18.2</v>
      </c>
      <c r="Z27" s="1">
        <v>29.4</v>
      </c>
      <c r="AA27" s="1">
        <v>45.8</v>
      </c>
      <c r="AB27" s="1">
        <v>37</v>
      </c>
      <c r="AC27" s="1">
        <v>43.2</v>
      </c>
      <c r="AD27" s="1">
        <v>43.8</v>
      </c>
      <c r="AE27" s="1">
        <v>67.8</v>
      </c>
      <c r="AF27" s="1">
        <v>57.2</v>
      </c>
      <c r="AG27" s="1">
        <v>54.4</v>
      </c>
      <c r="AH27" s="1">
        <v>51.8</v>
      </c>
      <c r="AI27" s="30" t="s">
        <v>62</v>
      </c>
      <c r="AJ27" s="1">
        <f t="shared" si="4"/>
        <v>0</v>
      </c>
      <c r="AK27" s="1">
        <f t="shared" si="5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0" t="s">
        <v>66</v>
      </c>
      <c r="B28" s="20" t="s">
        <v>40</v>
      </c>
      <c r="C28" s="20">
        <v>9</v>
      </c>
      <c r="D28" s="20"/>
      <c r="E28" s="20">
        <v>9</v>
      </c>
      <c r="F28" s="20">
        <v>-8</v>
      </c>
      <c r="G28" s="21">
        <v>0</v>
      </c>
      <c r="H28" s="20">
        <v>45</v>
      </c>
      <c r="I28" s="20" t="s">
        <v>41</v>
      </c>
      <c r="J28" s="20">
        <v>15</v>
      </c>
      <c r="K28" s="20">
        <f t="shared" si="3"/>
        <v>-6</v>
      </c>
      <c r="L28" s="20"/>
      <c r="M28" s="20"/>
      <c r="N28" s="20">
        <v>0</v>
      </c>
      <c r="O28" s="20"/>
      <c r="P28" s="20">
        <f t="shared" si="6"/>
        <v>1.8</v>
      </c>
      <c r="Q28" s="22"/>
      <c r="R28" s="5">
        <f t="shared" si="7"/>
        <v>0</v>
      </c>
      <c r="S28" s="5">
        <f t="shared" si="8"/>
        <v>0</v>
      </c>
      <c r="T28" s="5"/>
      <c r="U28" s="22"/>
      <c r="V28" s="20"/>
      <c r="W28" s="1">
        <f t="shared" si="9"/>
        <v>-4.4444444444444446</v>
      </c>
      <c r="X28" s="20">
        <f t="shared" si="10"/>
        <v>-4.4444444444444446</v>
      </c>
      <c r="Y28" s="20">
        <v>3.2</v>
      </c>
      <c r="Z28" s="20">
        <v>1.8</v>
      </c>
      <c r="AA28" s="20">
        <v>2.4</v>
      </c>
      <c r="AB28" s="20">
        <v>1.4</v>
      </c>
      <c r="AC28" s="20">
        <v>-0.8</v>
      </c>
      <c r="AD28" s="20">
        <v>0.4</v>
      </c>
      <c r="AE28" s="20">
        <v>4.4000000000000004</v>
      </c>
      <c r="AF28" s="20">
        <v>4.4000000000000004</v>
      </c>
      <c r="AG28" s="20">
        <v>2</v>
      </c>
      <c r="AH28" s="20">
        <v>3.2</v>
      </c>
      <c r="AI28" s="20" t="s">
        <v>67</v>
      </c>
      <c r="AJ28" s="1">
        <f t="shared" si="4"/>
        <v>0</v>
      </c>
      <c r="AK28" s="1">
        <f t="shared" si="5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68</v>
      </c>
      <c r="B29" s="15" t="s">
        <v>40</v>
      </c>
      <c r="C29" s="15">
        <v>-12</v>
      </c>
      <c r="D29" s="15">
        <v>35</v>
      </c>
      <c r="E29" s="15">
        <v>14</v>
      </c>
      <c r="F29" s="16">
        <v>6</v>
      </c>
      <c r="G29" s="11">
        <v>0</v>
      </c>
      <c r="H29" s="10">
        <v>45</v>
      </c>
      <c r="I29" s="10" t="s">
        <v>38</v>
      </c>
      <c r="J29" s="10">
        <v>17</v>
      </c>
      <c r="K29" s="10">
        <f t="shared" si="3"/>
        <v>-3</v>
      </c>
      <c r="L29" s="10"/>
      <c r="M29" s="10"/>
      <c r="N29" s="10">
        <v>0</v>
      </c>
      <c r="O29" s="10"/>
      <c r="P29" s="10">
        <f t="shared" si="6"/>
        <v>2.8</v>
      </c>
      <c r="Q29" s="12"/>
      <c r="R29" s="5">
        <f t="shared" si="7"/>
        <v>0</v>
      </c>
      <c r="S29" s="5">
        <f t="shared" si="8"/>
        <v>0</v>
      </c>
      <c r="T29" s="5"/>
      <c r="U29" s="12"/>
      <c r="V29" s="10"/>
      <c r="W29" s="1">
        <f t="shared" si="9"/>
        <v>2.1428571428571428</v>
      </c>
      <c r="X29" s="10">
        <f t="shared" si="10"/>
        <v>2.1428571428571428</v>
      </c>
      <c r="Y29" s="10">
        <v>0.2</v>
      </c>
      <c r="Z29" s="10">
        <v>1.4</v>
      </c>
      <c r="AA29" s="10">
        <v>13.2</v>
      </c>
      <c r="AB29" s="10">
        <v>9.8000000000000007</v>
      </c>
      <c r="AC29" s="10">
        <v>15.6</v>
      </c>
      <c r="AD29" s="10">
        <v>20.2</v>
      </c>
      <c r="AE29" s="10">
        <v>15</v>
      </c>
      <c r="AF29" s="10">
        <v>29</v>
      </c>
      <c r="AG29" s="10">
        <v>19</v>
      </c>
      <c r="AH29" s="10">
        <v>3.6</v>
      </c>
      <c r="AI29" s="13" t="s">
        <v>69</v>
      </c>
      <c r="AJ29" s="1">
        <f t="shared" si="4"/>
        <v>0</v>
      </c>
      <c r="AK29" s="1">
        <f t="shared" si="5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7" t="s">
        <v>169</v>
      </c>
      <c r="B30" s="18" t="s">
        <v>40</v>
      </c>
      <c r="C30" s="18">
        <v>88</v>
      </c>
      <c r="D30" s="18">
        <v>47</v>
      </c>
      <c r="E30" s="18">
        <v>29</v>
      </c>
      <c r="F30" s="19">
        <v>104</v>
      </c>
      <c r="G30" s="7">
        <v>0.3</v>
      </c>
      <c r="H30" s="1">
        <v>50</v>
      </c>
      <c r="I30" s="1" t="s">
        <v>41</v>
      </c>
      <c r="J30" s="1">
        <v>29</v>
      </c>
      <c r="K30" s="1">
        <f>E30-J30</f>
        <v>0</v>
      </c>
      <c r="L30" s="1"/>
      <c r="M30" s="1"/>
      <c r="N30" s="1">
        <v>0</v>
      </c>
      <c r="O30" s="1"/>
      <c r="P30" s="1">
        <f>E30/5</f>
        <v>5.8</v>
      </c>
      <c r="Q30" s="5"/>
      <c r="R30" s="5">
        <f t="shared" si="7"/>
        <v>0</v>
      </c>
      <c r="S30" s="5">
        <f t="shared" si="8"/>
        <v>0</v>
      </c>
      <c r="T30" s="5"/>
      <c r="U30" s="5"/>
      <c r="V30" s="1"/>
      <c r="W30" s="1">
        <f t="shared" si="9"/>
        <v>17.931034482758623</v>
      </c>
      <c r="X30" s="1">
        <f>(F30+N30+O30)/P30</f>
        <v>17.931034482758623</v>
      </c>
      <c r="Y30" s="1">
        <v>2.2000000000000002</v>
      </c>
      <c r="Z30" s="1">
        <v>0.2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30" t="s">
        <v>181</v>
      </c>
      <c r="AJ30" s="1">
        <f t="shared" si="4"/>
        <v>0</v>
      </c>
      <c r="AK30" s="1">
        <f t="shared" si="5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40</v>
      </c>
      <c r="C31" s="1">
        <v>87</v>
      </c>
      <c r="D31" s="1"/>
      <c r="E31" s="1">
        <v>43</v>
      </c>
      <c r="F31" s="1">
        <v>31</v>
      </c>
      <c r="G31" s="7">
        <v>0.09</v>
      </c>
      <c r="H31" s="1">
        <v>45</v>
      </c>
      <c r="I31" s="1" t="s">
        <v>41</v>
      </c>
      <c r="J31" s="1">
        <v>45</v>
      </c>
      <c r="K31" s="1">
        <f t="shared" si="3"/>
        <v>-2</v>
      </c>
      <c r="L31" s="1"/>
      <c r="M31" s="1"/>
      <c r="N31" s="1">
        <v>30</v>
      </c>
      <c r="O31" s="1"/>
      <c r="P31" s="1">
        <f t="shared" si="6"/>
        <v>8.6</v>
      </c>
      <c r="Q31" s="5">
        <f t="shared" ref="Q31:Q33" si="14">13*P31-O31-N31-F31</f>
        <v>50.8</v>
      </c>
      <c r="R31" s="5">
        <v>60</v>
      </c>
      <c r="S31" s="5">
        <f t="shared" si="8"/>
        <v>60</v>
      </c>
      <c r="T31" s="5"/>
      <c r="U31" s="5">
        <v>60</v>
      </c>
      <c r="V31" s="1"/>
      <c r="W31" s="1">
        <f t="shared" si="9"/>
        <v>14.069767441860465</v>
      </c>
      <c r="X31" s="1">
        <f t="shared" si="10"/>
        <v>7.0930232558139537</v>
      </c>
      <c r="Y31" s="1">
        <v>7.6</v>
      </c>
      <c r="Z31" s="1">
        <v>3</v>
      </c>
      <c r="AA31" s="1">
        <v>9.4</v>
      </c>
      <c r="AB31" s="1">
        <v>1.8</v>
      </c>
      <c r="AC31" s="1">
        <v>7.2</v>
      </c>
      <c r="AD31" s="1">
        <v>3.4</v>
      </c>
      <c r="AE31" s="1">
        <v>8.6</v>
      </c>
      <c r="AF31" s="1">
        <v>6.8</v>
      </c>
      <c r="AG31" s="1">
        <v>6</v>
      </c>
      <c r="AH31" s="1">
        <v>7.4</v>
      </c>
      <c r="AI31" s="1"/>
      <c r="AJ31" s="1">
        <f t="shared" si="4"/>
        <v>5.3999999999999995</v>
      </c>
      <c r="AK31" s="1">
        <f t="shared" si="5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270.214</v>
      </c>
      <c r="D32" s="1">
        <v>82.447000000000003</v>
      </c>
      <c r="E32" s="1">
        <v>136.82599999999999</v>
      </c>
      <c r="F32" s="1">
        <v>154.99600000000001</v>
      </c>
      <c r="G32" s="7">
        <v>1</v>
      </c>
      <c r="H32" s="1">
        <v>45</v>
      </c>
      <c r="I32" s="1" t="s">
        <v>53</v>
      </c>
      <c r="J32" s="1">
        <v>134.5</v>
      </c>
      <c r="K32" s="1">
        <f t="shared" si="3"/>
        <v>2.3259999999999934</v>
      </c>
      <c r="L32" s="1"/>
      <c r="M32" s="1"/>
      <c r="N32" s="1">
        <v>120</v>
      </c>
      <c r="O32" s="1">
        <v>150</v>
      </c>
      <c r="P32" s="1">
        <f t="shared" si="6"/>
        <v>27.365199999999998</v>
      </c>
      <c r="Q32" s="5"/>
      <c r="R32" s="5">
        <f t="shared" si="7"/>
        <v>0</v>
      </c>
      <c r="S32" s="5">
        <f t="shared" si="8"/>
        <v>0</v>
      </c>
      <c r="T32" s="5"/>
      <c r="U32" s="5"/>
      <c r="V32" s="1"/>
      <c r="W32" s="1">
        <f t="shared" si="9"/>
        <v>15.530527823659247</v>
      </c>
      <c r="X32" s="1">
        <f t="shared" si="10"/>
        <v>15.530527823659247</v>
      </c>
      <c r="Y32" s="1">
        <v>37.180999999999997</v>
      </c>
      <c r="Z32" s="1">
        <v>31.005199999999999</v>
      </c>
      <c r="AA32" s="1">
        <v>36.662599999999998</v>
      </c>
      <c r="AB32" s="1">
        <v>36.970599999999997</v>
      </c>
      <c r="AC32" s="1">
        <v>36.199800000000003</v>
      </c>
      <c r="AD32" s="1">
        <v>50.689</v>
      </c>
      <c r="AE32" s="1">
        <v>29.7316</v>
      </c>
      <c r="AF32" s="1">
        <v>30.647200000000002</v>
      </c>
      <c r="AG32" s="1">
        <v>31.489000000000001</v>
      </c>
      <c r="AH32" s="1">
        <v>35.928600000000003</v>
      </c>
      <c r="AI32" s="1"/>
      <c r="AJ32" s="1">
        <f t="shared" si="4"/>
        <v>0</v>
      </c>
      <c r="AK32" s="1">
        <f t="shared" si="5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40</v>
      </c>
      <c r="C33" s="1">
        <v>116</v>
      </c>
      <c r="D33" s="1">
        <v>88</v>
      </c>
      <c r="E33" s="1">
        <v>94</v>
      </c>
      <c r="F33" s="1">
        <v>93</v>
      </c>
      <c r="G33" s="7">
        <v>0.4</v>
      </c>
      <c r="H33" s="1">
        <v>60</v>
      </c>
      <c r="I33" s="1" t="s">
        <v>41</v>
      </c>
      <c r="J33" s="1">
        <v>95</v>
      </c>
      <c r="K33" s="1">
        <f t="shared" si="3"/>
        <v>-1</v>
      </c>
      <c r="L33" s="1"/>
      <c r="M33" s="1"/>
      <c r="N33" s="1">
        <v>90</v>
      </c>
      <c r="O33" s="1"/>
      <c r="P33" s="1">
        <f t="shared" si="6"/>
        <v>18.8</v>
      </c>
      <c r="Q33" s="5">
        <f t="shared" si="14"/>
        <v>61.400000000000006</v>
      </c>
      <c r="R33" s="5">
        <v>80</v>
      </c>
      <c r="S33" s="5">
        <f t="shared" si="8"/>
        <v>80</v>
      </c>
      <c r="T33" s="5"/>
      <c r="U33" s="5">
        <v>100</v>
      </c>
      <c r="V33" s="1"/>
      <c r="W33" s="1">
        <f t="shared" si="9"/>
        <v>13.98936170212766</v>
      </c>
      <c r="X33" s="1">
        <f t="shared" si="10"/>
        <v>9.7340425531914896</v>
      </c>
      <c r="Y33" s="1">
        <v>19.399999999999999</v>
      </c>
      <c r="Z33" s="1">
        <v>20.399999999999999</v>
      </c>
      <c r="AA33" s="1">
        <v>20.2</v>
      </c>
      <c r="AB33" s="1">
        <v>17.2</v>
      </c>
      <c r="AC33" s="1">
        <v>22.6</v>
      </c>
      <c r="AD33" s="1">
        <v>17.2</v>
      </c>
      <c r="AE33" s="1">
        <v>23</v>
      </c>
      <c r="AF33" s="1">
        <v>18.399999999999999</v>
      </c>
      <c r="AG33" s="1">
        <v>19.600000000000001</v>
      </c>
      <c r="AH33" s="1">
        <v>20.6</v>
      </c>
      <c r="AI33" s="1" t="s">
        <v>58</v>
      </c>
      <c r="AJ33" s="1">
        <f t="shared" si="4"/>
        <v>32</v>
      </c>
      <c r="AK33" s="1">
        <f t="shared" si="5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40</v>
      </c>
      <c r="C34" s="1">
        <v>278</v>
      </c>
      <c r="D34" s="1">
        <v>1000</v>
      </c>
      <c r="E34" s="1">
        <v>362</v>
      </c>
      <c r="F34" s="1">
        <v>814</v>
      </c>
      <c r="G34" s="7">
        <v>0.4</v>
      </c>
      <c r="H34" s="1">
        <v>60</v>
      </c>
      <c r="I34" s="1" t="s">
        <v>44</v>
      </c>
      <c r="J34" s="1">
        <v>363</v>
      </c>
      <c r="K34" s="1">
        <f t="shared" si="3"/>
        <v>-1</v>
      </c>
      <c r="L34" s="1"/>
      <c r="M34" s="1"/>
      <c r="N34" s="1">
        <v>107</v>
      </c>
      <c r="O34" s="1"/>
      <c r="P34" s="1">
        <f t="shared" si="6"/>
        <v>72.400000000000006</v>
      </c>
      <c r="Q34" s="5">
        <f>14*P34-O34-N34-F34</f>
        <v>92.600000000000136</v>
      </c>
      <c r="R34" s="5">
        <f t="shared" si="7"/>
        <v>93</v>
      </c>
      <c r="S34" s="5">
        <f t="shared" si="8"/>
        <v>93</v>
      </c>
      <c r="T34" s="5"/>
      <c r="U34" s="5"/>
      <c r="V34" s="1"/>
      <c r="W34" s="1">
        <f t="shared" si="9"/>
        <v>14.005524861878452</v>
      </c>
      <c r="X34" s="1">
        <f t="shared" si="10"/>
        <v>12.72099447513812</v>
      </c>
      <c r="Y34" s="1">
        <v>93.2</v>
      </c>
      <c r="Z34" s="1">
        <v>110.2</v>
      </c>
      <c r="AA34" s="1">
        <v>79.599999999999994</v>
      </c>
      <c r="AB34" s="1">
        <v>83.545000000000002</v>
      </c>
      <c r="AC34" s="1">
        <v>100.2</v>
      </c>
      <c r="AD34" s="1">
        <v>85.4</v>
      </c>
      <c r="AE34" s="1">
        <v>161.4</v>
      </c>
      <c r="AF34" s="1">
        <v>127.4</v>
      </c>
      <c r="AG34" s="1">
        <v>89.2</v>
      </c>
      <c r="AH34" s="1">
        <v>104</v>
      </c>
      <c r="AI34" s="1"/>
      <c r="AJ34" s="1">
        <f t="shared" si="4"/>
        <v>37.200000000000003</v>
      </c>
      <c r="AK34" s="1">
        <f t="shared" si="5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40</v>
      </c>
      <c r="C35" s="1">
        <v>75</v>
      </c>
      <c r="D35" s="1"/>
      <c r="E35" s="1">
        <v>-3</v>
      </c>
      <c r="F35" s="1">
        <v>51</v>
      </c>
      <c r="G35" s="7">
        <v>0.5</v>
      </c>
      <c r="H35" s="1">
        <v>60</v>
      </c>
      <c r="I35" s="1" t="s">
        <v>41</v>
      </c>
      <c r="J35" s="1">
        <v>10</v>
      </c>
      <c r="K35" s="1">
        <f t="shared" si="3"/>
        <v>-13</v>
      </c>
      <c r="L35" s="1"/>
      <c r="M35" s="1"/>
      <c r="N35" s="1">
        <v>0</v>
      </c>
      <c r="O35" s="1"/>
      <c r="P35" s="1">
        <f t="shared" si="6"/>
        <v>-0.6</v>
      </c>
      <c r="Q35" s="5"/>
      <c r="R35" s="5">
        <f t="shared" si="7"/>
        <v>0</v>
      </c>
      <c r="S35" s="5">
        <f t="shared" si="8"/>
        <v>0</v>
      </c>
      <c r="T35" s="5"/>
      <c r="U35" s="5"/>
      <c r="V35" s="1"/>
      <c r="W35" s="1">
        <f t="shared" si="9"/>
        <v>-85</v>
      </c>
      <c r="X35" s="1">
        <f t="shared" si="10"/>
        <v>-85</v>
      </c>
      <c r="Y35" s="1">
        <v>3.8</v>
      </c>
      <c r="Z35" s="1">
        <v>1.4</v>
      </c>
      <c r="AA35" s="1">
        <v>6.6</v>
      </c>
      <c r="AB35" s="1">
        <v>1.4</v>
      </c>
      <c r="AC35" s="1">
        <v>3.8</v>
      </c>
      <c r="AD35" s="1">
        <v>3</v>
      </c>
      <c r="AE35" s="1">
        <v>3.8</v>
      </c>
      <c r="AF35" s="1">
        <v>3.8</v>
      </c>
      <c r="AG35" s="1">
        <v>3.2</v>
      </c>
      <c r="AH35" s="1">
        <v>5</v>
      </c>
      <c r="AI35" s="31" t="s">
        <v>46</v>
      </c>
      <c r="AJ35" s="1">
        <f t="shared" si="4"/>
        <v>0</v>
      </c>
      <c r="AK35" s="1">
        <f t="shared" si="5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40</v>
      </c>
      <c r="C36" s="1">
        <v>11</v>
      </c>
      <c r="D36" s="1">
        <v>8</v>
      </c>
      <c r="E36" s="1">
        <v>-1</v>
      </c>
      <c r="F36" s="1">
        <v>19</v>
      </c>
      <c r="G36" s="7">
        <v>0.5</v>
      </c>
      <c r="H36" s="1">
        <v>60</v>
      </c>
      <c r="I36" s="1" t="s">
        <v>41</v>
      </c>
      <c r="J36" s="1"/>
      <c r="K36" s="1">
        <f t="shared" si="3"/>
        <v>-1</v>
      </c>
      <c r="L36" s="1"/>
      <c r="M36" s="1"/>
      <c r="N36" s="1">
        <v>0</v>
      </c>
      <c r="O36" s="1"/>
      <c r="P36" s="1">
        <f t="shared" si="6"/>
        <v>-0.2</v>
      </c>
      <c r="Q36" s="5"/>
      <c r="R36" s="5">
        <f t="shared" si="7"/>
        <v>0</v>
      </c>
      <c r="S36" s="5">
        <f t="shared" si="8"/>
        <v>0</v>
      </c>
      <c r="T36" s="5"/>
      <c r="U36" s="5"/>
      <c r="V36" s="1"/>
      <c r="W36" s="1">
        <f t="shared" si="9"/>
        <v>-95</v>
      </c>
      <c r="X36" s="1">
        <f t="shared" si="10"/>
        <v>-95</v>
      </c>
      <c r="Y36" s="1">
        <v>0.4</v>
      </c>
      <c r="Z36" s="1">
        <v>1.6</v>
      </c>
      <c r="AA36" s="1">
        <v>1.2</v>
      </c>
      <c r="AB36" s="1">
        <v>1.2</v>
      </c>
      <c r="AC36" s="1">
        <v>1.6</v>
      </c>
      <c r="AD36" s="1">
        <v>1.6</v>
      </c>
      <c r="AE36" s="1">
        <v>2.6</v>
      </c>
      <c r="AF36" s="1">
        <v>2.2000000000000002</v>
      </c>
      <c r="AG36" s="1">
        <v>2.2000000000000002</v>
      </c>
      <c r="AH36" s="1">
        <v>0.4</v>
      </c>
      <c r="AI36" s="31" t="s">
        <v>46</v>
      </c>
      <c r="AJ36" s="1">
        <f t="shared" si="4"/>
        <v>0</v>
      </c>
      <c r="AK36" s="1">
        <f t="shared" si="5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40</v>
      </c>
      <c r="C37" s="1">
        <v>317</v>
      </c>
      <c r="D37" s="1">
        <v>736</v>
      </c>
      <c r="E37" s="1">
        <v>378</v>
      </c>
      <c r="F37" s="1">
        <v>574</v>
      </c>
      <c r="G37" s="7">
        <v>0.4</v>
      </c>
      <c r="H37" s="1">
        <v>60</v>
      </c>
      <c r="I37" s="1" t="s">
        <v>44</v>
      </c>
      <c r="J37" s="1">
        <v>385</v>
      </c>
      <c r="K37" s="1">
        <f t="shared" si="3"/>
        <v>-7</v>
      </c>
      <c r="L37" s="1"/>
      <c r="M37" s="1"/>
      <c r="N37" s="1">
        <v>120</v>
      </c>
      <c r="O37" s="1"/>
      <c r="P37" s="1">
        <f t="shared" si="6"/>
        <v>75.599999999999994</v>
      </c>
      <c r="Q37" s="5">
        <f>14*P37-O37-N37-F37</f>
        <v>364.39999999999986</v>
      </c>
      <c r="R37" s="5">
        <v>440</v>
      </c>
      <c r="S37" s="5">
        <f t="shared" si="8"/>
        <v>200</v>
      </c>
      <c r="T37" s="5">
        <v>240</v>
      </c>
      <c r="U37" s="5">
        <v>440</v>
      </c>
      <c r="V37" s="1"/>
      <c r="W37" s="1">
        <f t="shared" si="9"/>
        <v>15.000000000000002</v>
      </c>
      <c r="X37" s="1">
        <f t="shared" si="10"/>
        <v>9.1798941798941804</v>
      </c>
      <c r="Y37" s="1">
        <v>73</v>
      </c>
      <c r="Z37" s="1">
        <v>88</v>
      </c>
      <c r="AA37" s="1">
        <v>68.599999999999994</v>
      </c>
      <c r="AB37" s="1">
        <v>73.8</v>
      </c>
      <c r="AC37" s="1">
        <v>89.4</v>
      </c>
      <c r="AD37" s="1">
        <v>59</v>
      </c>
      <c r="AE37" s="1">
        <v>131.19999999999999</v>
      </c>
      <c r="AF37" s="1">
        <v>109.2</v>
      </c>
      <c r="AG37" s="1">
        <v>69</v>
      </c>
      <c r="AH37" s="1">
        <v>84.8</v>
      </c>
      <c r="AI37" s="1" t="s">
        <v>58</v>
      </c>
      <c r="AJ37" s="1">
        <f t="shared" si="4"/>
        <v>80</v>
      </c>
      <c r="AK37" s="1">
        <f t="shared" si="5"/>
        <v>96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77</v>
      </c>
      <c r="B38" s="10" t="s">
        <v>40</v>
      </c>
      <c r="C38" s="10">
        <v>-6</v>
      </c>
      <c r="D38" s="10"/>
      <c r="E38" s="10"/>
      <c r="F38" s="24">
        <v>-6</v>
      </c>
      <c r="G38" s="11">
        <v>0</v>
      </c>
      <c r="H38" s="10" t="e">
        <v>#N/A</v>
      </c>
      <c r="I38" s="10" t="s">
        <v>38</v>
      </c>
      <c r="J38" s="10"/>
      <c r="K38" s="10">
        <f t="shared" si="3"/>
        <v>0</v>
      </c>
      <c r="L38" s="10"/>
      <c r="M38" s="10"/>
      <c r="N38" s="10">
        <v>0</v>
      </c>
      <c r="O38" s="10"/>
      <c r="P38" s="10">
        <f t="shared" si="6"/>
        <v>0</v>
      </c>
      <c r="Q38" s="12"/>
      <c r="R38" s="5">
        <f t="shared" si="7"/>
        <v>0</v>
      </c>
      <c r="S38" s="5">
        <f t="shared" si="8"/>
        <v>0</v>
      </c>
      <c r="T38" s="5"/>
      <c r="U38" s="12"/>
      <c r="V38" s="10"/>
      <c r="W38" s="1" t="e">
        <f t="shared" si="9"/>
        <v>#DIV/0!</v>
      </c>
      <c r="X38" s="10" t="e">
        <f t="shared" si="10"/>
        <v>#DIV/0!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 t="s">
        <v>78</v>
      </c>
      <c r="AJ38" s="1">
        <f t="shared" si="4"/>
        <v>0</v>
      </c>
      <c r="AK38" s="1">
        <f t="shared" si="5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79</v>
      </c>
      <c r="B39" s="1" t="s">
        <v>40</v>
      </c>
      <c r="C39" s="1">
        <v>425</v>
      </c>
      <c r="D39" s="1">
        <v>496</v>
      </c>
      <c r="E39" s="1">
        <v>336</v>
      </c>
      <c r="F39" s="1">
        <v>508</v>
      </c>
      <c r="G39" s="7">
        <v>0.4</v>
      </c>
      <c r="H39" s="1">
        <v>60</v>
      </c>
      <c r="I39" s="1" t="s">
        <v>41</v>
      </c>
      <c r="J39" s="1">
        <v>351</v>
      </c>
      <c r="K39" s="1">
        <f t="shared" si="3"/>
        <v>-15</v>
      </c>
      <c r="L39" s="1"/>
      <c r="M39" s="1"/>
      <c r="N39" s="1">
        <v>210</v>
      </c>
      <c r="O39" s="1"/>
      <c r="P39" s="1">
        <f t="shared" si="6"/>
        <v>67.2</v>
      </c>
      <c r="Q39" s="5">
        <f t="shared" ref="Q39:Q63" si="15">13*P39-O39-N39-F39</f>
        <v>155.60000000000002</v>
      </c>
      <c r="R39" s="5">
        <v>230</v>
      </c>
      <c r="S39" s="5">
        <f t="shared" si="8"/>
        <v>100</v>
      </c>
      <c r="T39" s="5">
        <v>130</v>
      </c>
      <c r="U39" s="5">
        <v>290</v>
      </c>
      <c r="V39" s="1"/>
      <c r="W39" s="1">
        <f t="shared" si="9"/>
        <v>14.107142857142856</v>
      </c>
      <c r="X39" s="1">
        <f t="shared" si="10"/>
        <v>10.684523809523808</v>
      </c>
      <c r="Y39" s="1">
        <v>75.400000000000006</v>
      </c>
      <c r="Z39" s="1">
        <v>87.8</v>
      </c>
      <c r="AA39" s="1">
        <v>78.2</v>
      </c>
      <c r="AB39" s="1">
        <v>77</v>
      </c>
      <c r="AC39" s="1">
        <v>102.2</v>
      </c>
      <c r="AD39" s="1">
        <v>67</v>
      </c>
      <c r="AE39" s="1">
        <v>155</v>
      </c>
      <c r="AF39" s="1">
        <v>131.6</v>
      </c>
      <c r="AG39" s="1">
        <v>117.6</v>
      </c>
      <c r="AH39" s="1">
        <v>178.6</v>
      </c>
      <c r="AI39" s="1" t="s">
        <v>58</v>
      </c>
      <c r="AJ39" s="1">
        <f t="shared" si="4"/>
        <v>40</v>
      </c>
      <c r="AK39" s="1">
        <f t="shared" si="5"/>
        <v>52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33" t="s">
        <v>80</v>
      </c>
      <c r="B40" s="35" t="s">
        <v>40</v>
      </c>
      <c r="C40" s="35">
        <v>32</v>
      </c>
      <c r="D40" s="35"/>
      <c r="E40" s="35">
        <v>32</v>
      </c>
      <c r="F40" s="36"/>
      <c r="G40" s="34">
        <v>0</v>
      </c>
      <c r="H40" s="32">
        <v>45</v>
      </c>
      <c r="I40" s="38" t="s">
        <v>38</v>
      </c>
      <c r="J40" s="32">
        <v>36</v>
      </c>
      <c r="K40" s="32">
        <f t="shared" si="3"/>
        <v>-4</v>
      </c>
      <c r="L40" s="32"/>
      <c r="M40" s="32"/>
      <c r="N40" s="32">
        <v>23</v>
      </c>
      <c r="O40" s="32"/>
      <c r="P40" s="32">
        <f t="shared" si="6"/>
        <v>6.4</v>
      </c>
      <c r="Q40" s="37"/>
      <c r="R40" s="5">
        <f t="shared" si="7"/>
        <v>0</v>
      </c>
      <c r="S40" s="5">
        <f t="shared" si="8"/>
        <v>0</v>
      </c>
      <c r="T40" s="5"/>
      <c r="U40" s="37"/>
      <c r="V40" s="32"/>
      <c r="W40" s="1">
        <f t="shared" si="9"/>
        <v>3.59375</v>
      </c>
      <c r="X40" s="32">
        <f t="shared" si="10"/>
        <v>3.59375</v>
      </c>
      <c r="Y40" s="32">
        <v>4.2</v>
      </c>
      <c r="Z40" s="32">
        <v>2.2000000000000002</v>
      </c>
      <c r="AA40" s="32">
        <v>2.2000000000000002</v>
      </c>
      <c r="AB40" s="32">
        <v>4.2</v>
      </c>
      <c r="AC40" s="32">
        <v>6.6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8" t="s">
        <v>191</v>
      </c>
      <c r="AJ40" s="1">
        <f t="shared" si="4"/>
        <v>0</v>
      </c>
      <c r="AK40" s="1">
        <f t="shared" si="5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53" t="s">
        <v>186</v>
      </c>
      <c r="B41" s="39" t="s">
        <v>40</v>
      </c>
      <c r="C41" s="40"/>
      <c r="D41" s="40"/>
      <c r="E41" s="40"/>
      <c r="F41" s="41"/>
      <c r="G41" s="42">
        <v>0.84</v>
      </c>
      <c r="H41" s="43">
        <v>50</v>
      </c>
      <c r="I41" s="43" t="s">
        <v>41</v>
      </c>
      <c r="J41" s="43"/>
      <c r="K41" s="43"/>
      <c r="L41" s="43"/>
      <c r="M41" s="43"/>
      <c r="N41" s="43"/>
      <c r="O41" s="43"/>
      <c r="P41" s="43">
        <f t="shared" ref="P41" si="16">E41/5</f>
        <v>0</v>
      </c>
      <c r="Q41" s="44">
        <v>50</v>
      </c>
      <c r="R41" s="5">
        <f t="shared" si="7"/>
        <v>50</v>
      </c>
      <c r="S41" s="5">
        <f t="shared" si="8"/>
        <v>50</v>
      </c>
      <c r="T41" s="5"/>
      <c r="U41" s="44"/>
      <c r="V41" s="43"/>
      <c r="W41" s="1" t="e">
        <f t="shared" si="9"/>
        <v>#DIV/0!</v>
      </c>
      <c r="X41" s="43" t="e">
        <f t="shared" ref="X41" si="17">(F41+N41+O41)/P41</f>
        <v>#DIV/0!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52" t="s">
        <v>201</v>
      </c>
      <c r="AJ41" s="1">
        <f t="shared" si="4"/>
        <v>42</v>
      </c>
      <c r="AK41" s="1">
        <f t="shared" si="5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40</v>
      </c>
      <c r="C42" s="1">
        <v>191</v>
      </c>
      <c r="D42" s="1">
        <v>19</v>
      </c>
      <c r="E42" s="1">
        <v>52</v>
      </c>
      <c r="F42" s="1">
        <v>125</v>
      </c>
      <c r="G42" s="7">
        <v>0.1</v>
      </c>
      <c r="H42" s="1">
        <v>45</v>
      </c>
      <c r="I42" s="1" t="s">
        <v>41</v>
      </c>
      <c r="J42" s="1">
        <v>65</v>
      </c>
      <c r="K42" s="1">
        <f t="shared" ref="K42:K79" si="18">E42-J42</f>
        <v>-13</v>
      </c>
      <c r="L42" s="1"/>
      <c r="M42" s="1"/>
      <c r="N42" s="1">
        <v>200</v>
      </c>
      <c r="O42" s="1"/>
      <c r="P42" s="1">
        <f t="shared" si="6"/>
        <v>10.4</v>
      </c>
      <c r="Q42" s="5"/>
      <c r="R42" s="5">
        <f t="shared" si="7"/>
        <v>0</v>
      </c>
      <c r="S42" s="5">
        <f t="shared" si="8"/>
        <v>0</v>
      </c>
      <c r="T42" s="5"/>
      <c r="U42" s="5"/>
      <c r="V42" s="1"/>
      <c r="W42" s="1">
        <f t="shared" si="9"/>
        <v>31.25</v>
      </c>
      <c r="X42" s="1">
        <f t="shared" si="10"/>
        <v>31.25</v>
      </c>
      <c r="Y42" s="1">
        <v>25.2</v>
      </c>
      <c r="Z42" s="1">
        <v>9.1999999999999993</v>
      </c>
      <c r="AA42" s="1">
        <v>24</v>
      </c>
      <c r="AB42" s="1">
        <v>17</v>
      </c>
      <c r="AC42" s="1">
        <v>27.8</v>
      </c>
      <c r="AD42" s="1">
        <v>21.6</v>
      </c>
      <c r="AE42" s="1">
        <v>6.6</v>
      </c>
      <c r="AF42" s="1">
        <v>22.2</v>
      </c>
      <c r="AG42" s="1">
        <v>31.8</v>
      </c>
      <c r="AH42" s="1">
        <v>18.8</v>
      </c>
      <c r="AI42" s="31" t="s">
        <v>46</v>
      </c>
      <c r="AJ42" s="1">
        <f t="shared" si="4"/>
        <v>0</v>
      </c>
      <c r="AK42" s="1">
        <f t="shared" si="5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40</v>
      </c>
      <c r="C43" s="1">
        <v>115</v>
      </c>
      <c r="D43" s="1">
        <v>75</v>
      </c>
      <c r="E43" s="1">
        <v>49</v>
      </c>
      <c r="F43" s="1">
        <v>111</v>
      </c>
      <c r="G43" s="7">
        <v>0.1</v>
      </c>
      <c r="H43" s="1">
        <v>60</v>
      </c>
      <c r="I43" s="1" t="s">
        <v>41</v>
      </c>
      <c r="J43" s="1">
        <v>51</v>
      </c>
      <c r="K43" s="1">
        <f t="shared" si="18"/>
        <v>-2</v>
      </c>
      <c r="L43" s="1"/>
      <c r="M43" s="1"/>
      <c r="N43" s="1">
        <v>100</v>
      </c>
      <c r="O43" s="1"/>
      <c r="P43" s="1">
        <f t="shared" si="6"/>
        <v>9.8000000000000007</v>
      </c>
      <c r="Q43" s="5"/>
      <c r="R43" s="5">
        <f t="shared" si="7"/>
        <v>0</v>
      </c>
      <c r="S43" s="5">
        <f t="shared" si="8"/>
        <v>0</v>
      </c>
      <c r="T43" s="5"/>
      <c r="U43" s="5"/>
      <c r="V43" s="1"/>
      <c r="W43" s="1">
        <f t="shared" si="9"/>
        <v>21.530612244897959</v>
      </c>
      <c r="X43" s="1">
        <f t="shared" si="10"/>
        <v>21.530612244897959</v>
      </c>
      <c r="Y43" s="1">
        <v>17.8</v>
      </c>
      <c r="Z43" s="1">
        <v>17.600000000000001</v>
      </c>
      <c r="AA43" s="1">
        <v>19.8</v>
      </c>
      <c r="AB43" s="1">
        <v>24.2</v>
      </c>
      <c r="AC43" s="1">
        <v>21</v>
      </c>
      <c r="AD43" s="1">
        <v>27.2</v>
      </c>
      <c r="AE43" s="1">
        <v>42.2</v>
      </c>
      <c r="AF43" s="1">
        <v>36.6</v>
      </c>
      <c r="AG43" s="1">
        <v>14.2</v>
      </c>
      <c r="AH43" s="1">
        <v>21.8</v>
      </c>
      <c r="AI43" s="30" t="s">
        <v>48</v>
      </c>
      <c r="AJ43" s="1">
        <f t="shared" si="4"/>
        <v>0</v>
      </c>
      <c r="AK43" s="1">
        <f t="shared" si="5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40</v>
      </c>
      <c r="C44" s="1">
        <v>353</v>
      </c>
      <c r="D44" s="1">
        <v>2</v>
      </c>
      <c r="E44" s="1">
        <v>58</v>
      </c>
      <c r="F44" s="1">
        <v>275</v>
      </c>
      <c r="G44" s="7">
        <v>0.1</v>
      </c>
      <c r="H44" s="1">
        <v>60</v>
      </c>
      <c r="I44" s="1" t="s">
        <v>41</v>
      </c>
      <c r="J44" s="1">
        <v>54</v>
      </c>
      <c r="K44" s="1">
        <f t="shared" si="18"/>
        <v>4</v>
      </c>
      <c r="L44" s="1"/>
      <c r="M44" s="1"/>
      <c r="N44" s="1">
        <v>0</v>
      </c>
      <c r="O44" s="1"/>
      <c r="P44" s="1">
        <f t="shared" si="6"/>
        <v>11.6</v>
      </c>
      <c r="Q44" s="5"/>
      <c r="R44" s="5">
        <f t="shared" si="7"/>
        <v>0</v>
      </c>
      <c r="S44" s="5">
        <f t="shared" si="8"/>
        <v>0</v>
      </c>
      <c r="T44" s="5"/>
      <c r="U44" s="5"/>
      <c r="V44" s="1"/>
      <c r="W44" s="1">
        <f t="shared" si="9"/>
        <v>23.706896551724139</v>
      </c>
      <c r="X44" s="1">
        <f t="shared" si="10"/>
        <v>23.706896551724139</v>
      </c>
      <c r="Y44" s="1">
        <v>17.2</v>
      </c>
      <c r="Z44" s="1">
        <v>26</v>
      </c>
      <c r="AA44" s="1">
        <v>32.799999999999997</v>
      </c>
      <c r="AB44" s="1">
        <v>48</v>
      </c>
      <c r="AC44" s="1">
        <v>28.6</v>
      </c>
      <c r="AD44" s="1">
        <v>44.8</v>
      </c>
      <c r="AE44" s="1">
        <v>57.2</v>
      </c>
      <c r="AF44" s="1">
        <v>45.6</v>
      </c>
      <c r="AG44" s="1">
        <v>25</v>
      </c>
      <c r="AH44" s="1">
        <v>31.4</v>
      </c>
      <c r="AI44" s="31" t="s">
        <v>46</v>
      </c>
      <c r="AJ44" s="1">
        <f t="shared" si="4"/>
        <v>0</v>
      </c>
      <c r="AK44" s="1">
        <f t="shared" si="5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40</v>
      </c>
      <c r="C45" s="1">
        <v>221</v>
      </c>
      <c r="D45" s="1">
        <v>210</v>
      </c>
      <c r="E45" s="1">
        <v>124</v>
      </c>
      <c r="F45" s="1">
        <v>223</v>
      </c>
      <c r="G45" s="7">
        <v>0.4</v>
      </c>
      <c r="H45" s="1">
        <v>45</v>
      </c>
      <c r="I45" s="1" t="s">
        <v>41</v>
      </c>
      <c r="J45" s="1">
        <v>136</v>
      </c>
      <c r="K45" s="1">
        <f t="shared" si="18"/>
        <v>-12</v>
      </c>
      <c r="L45" s="1"/>
      <c r="M45" s="1"/>
      <c r="N45" s="1">
        <v>223</v>
      </c>
      <c r="O45" s="1"/>
      <c r="P45" s="1">
        <f t="shared" si="6"/>
        <v>24.8</v>
      </c>
      <c r="Q45" s="5"/>
      <c r="R45" s="5">
        <f t="shared" si="7"/>
        <v>0</v>
      </c>
      <c r="S45" s="5">
        <f t="shared" si="8"/>
        <v>0</v>
      </c>
      <c r="T45" s="5"/>
      <c r="U45" s="5"/>
      <c r="V45" s="1"/>
      <c r="W45" s="1">
        <f t="shared" si="9"/>
        <v>17.983870967741936</v>
      </c>
      <c r="X45" s="1">
        <f t="shared" si="10"/>
        <v>17.983870967741936</v>
      </c>
      <c r="Y45" s="1">
        <v>44.6</v>
      </c>
      <c r="Z45" s="1">
        <v>41</v>
      </c>
      <c r="AA45" s="1">
        <v>40</v>
      </c>
      <c r="AB45" s="1">
        <v>37.200000000000003</v>
      </c>
      <c r="AC45" s="1">
        <v>38</v>
      </c>
      <c r="AD45" s="1">
        <v>29.2</v>
      </c>
      <c r="AE45" s="1">
        <v>38</v>
      </c>
      <c r="AF45" s="1">
        <v>32.4</v>
      </c>
      <c r="AG45" s="1">
        <v>27.6</v>
      </c>
      <c r="AH45" s="1">
        <v>31.2</v>
      </c>
      <c r="AI45" s="30" t="s">
        <v>62</v>
      </c>
      <c r="AJ45" s="1">
        <f t="shared" si="4"/>
        <v>0</v>
      </c>
      <c r="AK45" s="1">
        <f t="shared" si="5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40</v>
      </c>
      <c r="C46" s="1">
        <v>61</v>
      </c>
      <c r="D46" s="1"/>
      <c r="E46" s="1">
        <v>30</v>
      </c>
      <c r="F46" s="1">
        <v>21</v>
      </c>
      <c r="G46" s="7">
        <v>0.3</v>
      </c>
      <c r="H46" s="1">
        <v>45</v>
      </c>
      <c r="I46" s="1" t="s">
        <v>41</v>
      </c>
      <c r="J46" s="1">
        <v>36</v>
      </c>
      <c r="K46" s="1">
        <f t="shared" si="18"/>
        <v>-6</v>
      </c>
      <c r="L46" s="1"/>
      <c r="M46" s="1"/>
      <c r="N46" s="1">
        <v>0</v>
      </c>
      <c r="O46" s="1"/>
      <c r="P46" s="1">
        <f t="shared" si="6"/>
        <v>6</v>
      </c>
      <c r="Q46" s="5">
        <f t="shared" si="15"/>
        <v>57</v>
      </c>
      <c r="R46" s="5">
        <f t="shared" si="7"/>
        <v>57</v>
      </c>
      <c r="S46" s="5">
        <f t="shared" si="8"/>
        <v>57</v>
      </c>
      <c r="T46" s="5"/>
      <c r="U46" s="5"/>
      <c r="V46" s="1"/>
      <c r="W46" s="1">
        <f t="shared" si="9"/>
        <v>13</v>
      </c>
      <c r="X46" s="1">
        <f t="shared" si="10"/>
        <v>3.5</v>
      </c>
      <c r="Y46" s="1">
        <v>3.2</v>
      </c>
      <c r="Z46" s="1">
        <v>1</v>
      </c>
      <c r="AA46" s="1">
        <v>5</v>
      </c>
      <c r="AB46" s="1">
        <v>3.6</v>
      </c>
      <c r="AC46" s="1">
        <v>6.2</v>
      </c>
      <c r="AD46" s="1">
        <v>3.8</v>
      </c>
      <c r="AE46" s="1">
        <v>7.6</v>
      </c>
      <c r="AF46" s="1">
        <v>8.4</v>
      </c>
      <c r="AG46" s="1">
        <v>5.8</v>
      </c>
      <c r="AH46" s="1">
        <v>5</v>
      </c>
      <c r="AI46" s="1"/>
      <c r="AJ46" s="1">
        <f t="shared" si="4"/>
        <v>17.099999999999998</v>
      </c>
      <c r="AK46" s="1">
        <f t="shared" si="5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37</v>
      </c>
      <c r="C47" s="1">
        <v>169.92</v>
      </c>
      <c r="D47" s="1">
        <v>139.59899999999999</v>
      </c>
      <c r="E47" s="1">
        <v>140.9</v>
      </c>
      <c r="F47" s="1">
        <v>135.67099999999999</v>
      </c>
      <c r="G47" s="7">
        <v>1</v>
      </c>
      <c r="H47" s="1">
        <v>60</v>
      </c>
      <c r="I47" s="1" t="s">
        <v>44</v>
      </c>
      <c r="J47" s="1">
        <v>139</v>
      </c>
      <c r="K47" s="1">
        <f t="shared" si="18"/>
        <v>1.9000000000000057</v>
      </c>
      <c r="L47" s="1"/>
      <c r="M47" s="1"/>
      <c r="N47" s="1">
        <v>250</v>
      </c>
      <c r="O47" s="1"/>
      <c r="P47" s="1">
        <f t="shared" si="6"/>
        <v>28.18</v>
      </c>
      <c r="Q47" s="5">
        <f>14*P47-O47-N47-F47</f>
        <v>8.8489999999999895</v>
      </c>
      <c r="R47" s="5">
        <v>40</v>
      </c>
      <c r="S47" s="5">
        <f t="shared" si="8"/>
        <v>40</v>
      </c>
      <c r="T47" s="5"/>
      <c r="U47" s="5">
        <v>40</v>
      </c>
      <c r="V47" s="1"/>
      <c r="W47" s="1">
        <f t="shared" si="9"/>
        <v>15.105429382540809</v>
      </c>
      <c r="X47" s="1">
        <f t="shared" si="10"/>
        <v>13.685982966643008</v>
      </c>
      <c r="Y47" s="1">
        <v>34.930399999999999</v>
      </c>
      <c r="Z47" s="1">
        <v>29.554600000000001</v>
      </c>
      <c r="AA47" s="1">
        <v>30.1328</v>
      </c>
      <c r="AB47" s="1">
        <v>32.658200000000001</v>
      </c>
      <c r="AC47" s="1">
        <v>35.065800000000003</v>
      </c>
      <c r="AD47" s="1">
        <v>28.678999999999998</v>
      </c>
      <c r="AE47" s="1">
        <v>61.335000000000001</v>
      </c>
      <c r="AF47" s="1">
        <v>43.7746</v>
      </c>
      <c r="AG47" s="1">
        <v>41.873399999999997</v>
      </c>
      <c r="AH47" s="1">
        <v>41.389200000000002</v>
      </c>
      <c r="AI47" s="1"/>
      <c r="AJ47" s="1">
        <f t="shared" si="4"/>
        <v>40</v>
      </c>
      <c r="AK47" s="1">
        <f t="shared" si="5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37</v>
      </c>
      <c r="C48" s="1">
        <v>42.843000000000004</v>
      </c>
      <c r="D48" s="1">
        <v>108.298</v>
      </c>
      <c r="E48" s="1">
        <v>81.924000000000007</v>
      </c>
      <c r="F48" s="1">
        <v>58.94</v>
      </c>
      <c r="G48" s="7">
        <v>1</v>
      </c>
      <c r="H48" s="1">
        <v>45</v>
      </c>
      <c r="I48" s="1" t="s">
        <v>41</v>
      </c>
      <c r="J48" s="1">
        <v>84</v>
      </c>
      <c r="K48" s="1">
        <f t="shared" si="18"/>
        <v>-2.0759999999999934</v>
      </c>
      <c r="L48" s="1"/>
      <c r="M48" s="1"/>
      <c r="N48" s="1">
        <v>120</v>
      </c>
      <c r="O48" s="1"/>
      <c r="P48" s="1">
        <f t="shared" si="6"/>
        <v>16.384800000000002</v>
      </c>
      <c r="Q48" s="5">
        <f t="shared" si="15"/>
        <v>34.062400000000025</v>
      </c>
      <c r="R48" s="5">
        <v>50</v>
      </c>
      <c r="S48" s="5">
        <f t="shared" si="8"/>
        <v>50</v>
      </c>
      <c r="T48" s="5"/>
      <c r="U48" s="5">
        <v>70</v>
      </c>
      <c r="V48" s="1"/>
      <c r="W48" s="1">
        <f t="shared" si="9"/>
        <v>13.972706410819782</v>
      </c>
      <c r="X48" s="1">
        <f t="shared" si="10"/>
        <v>10.921097602656118</v>
      </c>
      <c r="Y48" s="1">
        <v>17.9224</v>
      </c>
      <c r="Z48" s="1">
        <v>16.170999999999999</v>
      </c>
      <c r="AA48" s="1">
        <v>11.614800000000001</v>
      </c>
      <c r="AB48" s="1">
        <v>18.559999999999999</v>
      </c>
      <c r="AC48" s="1">
        <v>18.555</v>
      </c>
      <c r="AD48" s="1">
        <v>16.613800000000001</v>
      </c>
      <c r="AE48" s="1">
        <v>14.61</v>
      </c>
      <c r="AF48" s="1">
        <v>12.750400000000001</v>
      </c>
      <c r="AG48" s="1">
        <v>18.853400000000001</v>
      </c>
      <c r="AH48" s="1">
        <v>17.727</v>
      </c>
      <c r="AI48" s="1"/>
      <c r="AJ48" s="1">
        <f t="shared" si="4"/>
        <v>50</v>
      </c>
      <c r="AK48" s="1">
        <f t="shared" si="5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37</v>
      </c>
      <c r="C49" s="1">
        <v>8.4390000000000001</v>
      </c>
      <c r="D49" s="1">
        <v>122.661</v>
      </c>
      <c r="E49" s="1">
        <v>40.268999999999998</v>
      </c>
      <c r="F49" s="1">
        <v>87.891000000000005</v>
      </c>
      <c r="G49" s="7">
        <v>1</v>
      </c>
      <c r="H49" s="1">
        <v>45</v>
      </c>
      <c r="I49" s="1" t="s">
        <v>41</v>
      </c>
      <c r="J49" s="1">
        <v>45</v>
      </c>
      <c r="K49" s="1">
        <f t="shared" si="18"/>
        <v>-4.7310000000000016</v>
      </c>
      <c r="L49" s="1"/>
      <c r="M49" s="1"/>
      <c r="N49" s="1">
        <v>40</v>
      </c>
      <c r="O49" s="1"/>
      <c r="P49" s="1">
        <f t="shared" si="6"/>
        <v>8.053799999999999</v>
      </c>
      <c r="Q49" s="5"/>
      <c r="R49" s="5">
        <f t="shared" si="7"/>
        <v>0</v>
      </c>
      <c r="S49" s="5">
        <f t="shared" si="8"/>
        <v>0</v>
      </c>
      <c r="T49" s="5"/>
      <c r="U49" s="5"/>
      <c r="V49" s="1"/>
      <c r="W49" s="1">
        <f t="shared" si="9"/>
        <v>15.879584792271974</v>
      </c>
      <c r="X49" s="1">
        <f t="shared" si="10"/>
        <v>15.879584792271974</v>
      </c>
      <c r="Y49" s="1">
        <v>11.744199999999999</v>
      </c>
      <c r="Z49" s="1">
        <v>12.489599999999999</v>
      </c>
      <c r="AA49" s="1">
        <v>8.0313999999999997</v>
      </c>
      <c r="AB49" s="1">
        <v>8.9474</v>
      </c>
      <c r="AC49" s="1">
        <v>15.192600000000001</v>
      </c>
      <c r="AD49" s="1">
        <v>7.9729999999999999</v>
      </c>
      <c r="AE49" s="1">
        <v>6.9558</v>
      </c>
      <c r="AF49" s="1">
        <v>9.1414000000000009</v>
      </c>
      <c r="AG49" s="1">
        <v>11.0824</v>
      </c>
      <c r="AH49" s="1">
        <v>8.8704000000000001</v>
      </c>
      <c r="AI49" s="1"/>
      <c r="AJ49" s="1">
        <f t="shared" si="4"/>
        <v>0</v>
      </c>
      <c r="AK49" s="1">
        <f t="shared" si="5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40</v>
      </c>
      <c r="C50" s="1">
        <v>14</v>
      </c>
      <c r="D50" s="1"/>
      <c r="E50" s="1">
        <v>9</v>
      </c>
      <c r="F50" s="1">
        <v>4</v>
      </c>
      <c r="G50" s="7">
        <v>0.09</v>
      </c>
      <c r="H50" s="1">
        <v>45</v>
      </c>
      <c r="I50" s="1" t="s">
        <v>41</v>
      </c>
      <c r="J50" s="1">
        <v>9</v>
      </c>
      <c r="K50" s="1">
        <f t="shared" si="18"/>
        <v>0</v>
      </c>
      <c r="L50" s="1"/>
      <c r="M50" s="1"/>
      <c r="N50" s="1">
        <v>20</v>
      </c>
      <c r="O50" s="1"/>
      <c r="P50" s="1">
        <f t="shared" si="6"/>
        <v>1.8</v>
      </c>
      <c r="Q50" s="5"/>
      <c r="R50" s="5">
        <f t="shared" si="7"/>
        <v>0</v>
      </c>
      <c r="S50" s="5">
        <f t="shared" si="8"/>
        <v>0</v>
      </c>
      <c r="T50" s="5"/>
      <c r="U50" s="5"/>
      <c r="V50" s="1"/>
      <c r="W50" s="1">
        <f t="shared" si="9"/>
        <v>13.333333333333332</v>
      </c>
      <c r="X50" s="1">
        <f t="shared" si="10"/>
        <v>13.333333333333332</v>
      </c>
      <c r="Y50" s="1">
        <v>2.4</v>
      </c>
      <c r="Z50" s="1">
        <v>0.2</v>
      </c>
      <c r="AA50" s="1">
        <v>1.2</v>
      </c>
      <c r="AB50" s="1">
        <v>0.4</v>
      </c>
      <c r="AC50" s="1">
        <v>0.6</v>
      </c>
      <c r="AD50" s="1">
        <v>0.2</v>
      </c>
      <c r="AE50" s="1">
        <v>0.2</v>
      </c>
      <c r="AF50" s="1">
        <v>0.2</v>
      </c>
      <c r="AG50" s="1">
        <v>0</v>
      </c>
      <c r="AH50" s="1">
        <v>0.8</v>
      </c>
      <c r="AI50" s="1"/>
      <c r="AJ50" s="1">
        <f t="shared" si="4"/>
        <v>0</v>
      </c>
      <c r="AK50" s="1">
        <f t="shared" si="5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40</v>
      </c>
      <c r="C51" s="1">
        <v>51</v>
      </c>
      <c r="D51" s="1">
        <v>32</v>
      </c>
      <c r="E51" s="1">
        <v>31</v>
      </c>
      <c r="F51" s="1">
        <v>20</v>
      </c>
      <c r="G51" s="7">
        <v>0.35</v>
      </c>
      <c r="H51" s="1">
        <v>45</v>
      </c>
      <c r="I51" s="1" t="s">
        <v>41</v>
      </c>
      <c r="J51" s="1">
        <v>39</v>
      </c>
      <c r="K51" s="1">
        <f t="shared" si="18"/>
        <v>-8</v>
      </c>
      <c r="L51" s="1"/>
      <c r="M51" s="1"/>
      <c r="N51" s="1">
        <v>130</v>
      </c>
      <c r="O51" s="1"/>
      <c r="P51" s="1">
        <f t="shared" si="6"/>
        <v>6.2</v>
      </c>
      <c r="Q51" s="5"/>
      <c r="R51" s="5">
        <f t="shared" si="7"/>
        <v>0</v>
      </c>
      <c r="S51" s="5">
        <f t="shared" si="8"/>
        <v>0</v>
      </c>
      <c r="T51" s="5"/>
      <c r="U51" s="5"/>
      <c r="V51" s="1"/>
      <c r="W51" s="1">
        <f t="shared" si="9"/>
        <v>24.193548387096772</v>
      </c>
      <c r="X51" s="1">
        <f t="shared" si="10"/>
        <v>24.193548387096772</v>
      </c>
      <c r="Y51" s="1">
        <v>13.8</v>
      </c>
      <c r="Z51" s="1">
        <v>8.4</v>
      </c>
      <c r="AA51" s="1">
        <v>9.4</v>
      </c>
      <c r="AB51" s="1">
        <v>4.8</v>
      </c>
      <c r="AC51" s="1">
        <v>8.4</v>
      </c>
      <c r="AD51" s="1">
        <v>0</v>
      </c>
      <c r="AE51" s="1">
        <v>11.2</v>
      </c>
      <c r="AF51" s="1">
        <v>5.4</v>
      </c>
      <c r="AG51" s="1">
        <v>3.4</v>
      </c>
      <c r="AH51" s="1">
        <v>1.8</v>
      </c>
      <c r="AI51" s="1" t="s">
        <v>58</v>
      </c>
      <c r="AJ51" s="1">
        <f t="shared" si="4"/>
        <v>0</v>
      </c>
      <c r="AK51" s="1">
        <f t="shared" si="5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37</v>
      </c>
      <c r="C52" s="1">
        <v>97.498000000000005</v>
      </c>
      <c r="D52" s="1"/>
      <c r="E52" s="1">
        <v>46.844999999999999</v>
      </c>
      <c r="F52" s="1">
        <v>42.13</v>
      </c>
      <c r="G52" s="7">
        <v>1</v>
      </c>
      <c r="H52" s="1">
        <v>45</v>
      </c>
      <c r="I52" s="1" t="s">
        <v>41</v>
      </c>
      <c r="J52" s="1">
        <v>47</v>
      </c>
      <c r="K52" s="1">
        <f t="shared" si="18"/>
        <v>-0.15500000000000114</v>
      </c>
      <c r="L52" s="1"/>
      <c r="M52" s="1"/>
      <c r="N52" s="1">
        <v>80</v>
      </c>
      <c r="O52" s="1"/>
      <c r="P52" s="1">
        <f t="shared" si="6"/>
        <v>9.3689999999999998</v>
      </c>
      <c r="Q52" s="5"/>
      <c r="R52" s="5">
        <v>10</v>
      </c>
      <c r="S52" s="5">
        <f t="shared" si="8"/>
        <v>10</v>
      </c>
      <c r="T52" s="5"/>
      <c r="U52" s="5">
        <v>20</v>
      </c>
      <c r="V52" s="1"/>
      <c r="W52" s="1">
        <f t="shared" si="9"/>
        <v>14.102892517878109</v>
      </c>
      <c r="X52" s="1">
        <f t="shared" si="10"/>
        <v>13.03554274735831</v>
      </c>
      <c r="Y52" s="1">
        <v>11.949400000000001</v>
      </c>
      <c r="Z52" s="1">
        <v>9.6075999999999997</v>
      </c>
      <c r="AA52" s="1">
        <v>12.6662</v>
      </c>
      <c r="AB52" s="1">
        <v>14.685</v>
      </c>
      <c r="AC52" s="1">
        <v>8.5221999999999998</v>
      </c>
      <c r="AD52" s="1">
        <v>21.524799999999999</v>
      </c>
      <c r="AE52" s="1">
        <v>10.6076</v>
      </c>
      <c r="AF52" s="1">
        <v>13.014799999999999</v>
      </c>
      <c r="AG52" s="1">
        <v>18.6006</v>
      </c>
      <c r="AH52" s="1">
        <v>14.919600000000001</v>
      </c>
      <c r="AI52" s="1" t="s">
        <v>58</v>
      </c>
      <c r="AJ52" s="1">
        <f t="shared" si="4"/>
        <v>10</v>
      </c>
      <c r="AK52" s="1">
        <f t="shared" si="5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1" t="s">
        <v>92</v>
      </c>
      <c r="B53" s="1" t="s">
        <v>37</v>
      </c>
      <c r="C53" s="1">
        <v>40.212000000000003</v>
      </c>
      <c r="D53" s="1">
        <v>90.727999999999994</v>
      </c>
      <c r="E53" s="1">
        <v>14.221</v>
      </c>
      <c r="F53" s="1">
        <v>109.009</v>
      </c>
      <c r="G53" s="7">
        <v>1</v>
      </c>
      <c r="H53" s="1">
        <v>45</v>
      </c>
      <c r="I53" s="1" t="s">
        <v>41</v>
      </c>
      <c r="J53" s="1">
        <v>18</v>
      </c>
      <c r="K53" s="1">
        <f t="shared" si="18"/>
        <v>-3.7789999999999999</v>
      </c>
      <c r="L53" s="1"/>
      <c r="M53" s="1"/>
      <c r="N53" s="1">
        <v>20</v>
      </c>
      <c r="O53" s="1"/>
      <c r="P53" s="1">
        <f t="shared" si="6"/>
        <v>2.8441999999999998</v>
      </c>
      <c r="Q53" s="5"/>
      <c r="R53" s="5">
        <f t="shared" si="7"/>
        <v>0</v>
      </c>
      <c r="S53" s="5">
        <f t="shared" si="8"/>
        <v>0</v>
      </c>
      <c r="T53" s="5"/>
      <c r="U53" s="5"/>
      <c r="V53" s="1"/>
      <c r="W53" s="1">
        <f t="shared" si="9"/>
        <v>45.358624569298932</v>
      </c>
      <c r="X53" s="1">
        <f t="shared" si="10"/>
        <v>45.358624569298932</v>
      </c>
      <c r="Y53" s="1">
        <v>10.327</v>
      </c>
      <c r="Z53" s="1">
        <v>12.494</v>
      </c>
      <c r="AA53" s="1">
        <v>12.305999999999999</v>
      </c>
      <c r="AB53" s="1">
        <v>11.0198</v>
      </c>
      <c r="AC53" s="1">
        <v>16.297599999999999</v>
      </c>
      <c r="AD53" s="1">
        <v>9.3238000000000003</v>
      </c>
      <c r="AE53" s="1">
        <v>17.052399999999999</v>
      </c>
      <c r="AF53" s="1">
        <v>22.253399999999999</v>
      </c>
      <c r="AG53" s="1">
        <v>9.8122000000000007</v>
      </c>
      <c r="AH53" s="1">
        <v>3.9636</v>
      </c>
      <c r="AI53" s="31" t="s">
        <v>46</v>
      </c>
      <c r="AJ53" s="1">
        <f t="shared" si="4"/>
        <v>0</v>
      </c>
      <c r="AK53" s="1">
        <f t="shared" si="5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33" t="s">
        <v>93</v>
      </c>
      <c r="B54" s="35" t="s">
        <v>40</v>
      </c>
      <c r="C54" s="35">
        <v>195</v>
      </c>
      <c r="D54" s="35">
        <v>800</v>
      </c>
      <c r="E54" s="35">
        <v>294</v>
      </c>
      <c r="F54" s="36">
        <v>641</v>
      </c>
      <c r="G54" s="34">
        <v>0</v>
      </c>
      <c r="H54" s="32">
        <v>45</v>
      </c>
      <c r="I54" s="38" t="s">
        <v>38</v>
      </c>
      <c r="J54" s="32">
        <v>302</v>
      </c>
      <c r="K54" s="32">
        <f t="shared" si="18"/>
        <v>-8</v>
      </c>
      <c r="L54" s="32"/>
      <c r="M54" s="32"/>
      <c r="N54" s="32">
        <v>0</v>
      </c>
      <c r="O54" s="32"/>
      <c r="P54" s="32">
        <f t="shared" si="6"/>
        <v>58.8</v>
      </c>
      <c r="Q54" s="37"/>
      <c r="R54" s="5">
        <f t="shared" si="7"/>
        <v>0</v>
      </c>
      <c r="S54" s="5">
        <f t="shared" si="8"/>
        <v>0</v>
      </c>
      <c r="T54" s="5"/>
      <c r="U54" s="37"/>
      <c r="V54" s="32"/>
      <c r="W54" s="1">
        <f t="shared" si="9"/>
        <v>10.901360544217688</v>
      </c>
      <c r="X54" s="32">
        <f t="shared" si="10"/>
        <v>10.901360544217688</v>
      </c>
      <c r="Y54" s="32">
        <v>61.4</v>
      </c>
      <c r="Z54" s="32">
        <v>90.2</v>
      </c>
      <c r="AA54" s="32">
        <v>67.2</v>
      </c>
      <c r="AB54" s="32">
        <v>67.2</v>
      </c>
      <c r="AC54" s="32">
        <v>74.2</v>
      </c>
      <c r="AD54" s="32">
        <v>63.6</v>
      </c>
      <c r="AE54" s="32">
        <v>114</v>
      </c>
      <c r="AF54" s="32">
        <v>103.2</v>
      </c>
      <c r="AG54" s="32">
        <v>83.6</v>
      </c>
      <c r="AH54" s="32">
        <v>70.8</v>
      </c>
      <c r="AI54" s="38" t="s">
        <v>194</v>
      </c>
      <c r="AJ54" s="1">
        <f t="shared" si="4"/>
        <v>0</v>
      </c>
      <c r="AK54" s="1">
        <f t="shared" si="5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5.75" thickBot="1" x14ac:dyDescent="0.3">
      <c r="A55" s="53" t="s">
        <v>187</v>
      </c>
      <c r="B55" s="39" t="s">
        <v>40</v>
      </c>
      <c r="C55" s="40"/>
      <c r="D55" s="40"/>
      <c r="E55" s="40"/>
      <c r="F55" s="41"/>
      <c r="G55" s="42">
        <v>0.28000000000000003</v>
      </c>
      <c r="H55" s="43">
        <v>50</v>
      </c>
      <c r="I55" s="43" t="s">
        <v>41</v>
      </c>
      <c r="J55" s="43"/>
      <c r="K55" s="43"/>
      <c r="L55" s="43"/>
      <c r="M55" s="43"/>
      <c r="N55" s="43"/>
      <c r="O55" s="43"/>
      <c r="P55" s="43">
        <f t="shared" si="6"/>
        <v>0</v>
      </c>
      <c r="Q55" s="44">
        <v>100</v>
      </c>
      <c r="R55" s="50">
        <v>150</v>
      </c>
      <c r="S55" s="5">
        <f t="shared" si="8"/>
        <v>50</v>
      </c>
      <c r="T55" s="50">
        <v>100</v>
      </c>
      <c r="U55" s="44">
        <v>160</v>
      </c>
      <c r="V55" s="43"/>
      <c r="W55" s="1" t="e">
        <f t="shared" si="9"/>
        <v>#DIV/0!</v>
      </c>
      <c r="X55" s="43" t="e">
        <f t="shared" si="10"/>
        <v>#DIV/0!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52" t="s">
        <v>202</v>
      </c>
      <c r="AJ55" s="1">
        <f t="shared" si="4"/>
        <v>14.000000000000002</v>
      </c>
      <c r="AK55" s="1">
        <f t="shared" si="5"/>
        <v>28.000000000000004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33" t="s">
        <v>94</v>
      </c>
      <c r="B56" s="35" t="s">
        <v>40</v>
      </c>
      <c r="C56" s="35">
        <v>200</v>
      </c>
      <c r="D56" s="35">
        <v>1048</v>
      </c>
      <c r="E56" s="35">
        <v>325</v>
      </c>
      <c r="F56" s="28">
        <f>795+F38</f>
        <v>789</v>
      </c>
      <c r="G56" s="34">
        <v>0</v>
      </c>
      <c r="H56" s="32">
        <v>45</v>
      </c>
      <c r="I56" s="38" t="s">
        <v>38</v>
      </c>
      <c r="J56" s="32">
        <v>456</v>
      </c>
      <c r="K56" s="32">
        <f t="shared" si="18"/>
        <v>-131</v>
      </c>
      <c r="L56" s="32"/>
      <c r="M56" s="32"/>
      <c r="N56" s="32">
        <v>219</v>
      </c>
      <c r="O56" s="32"/>
      <c r="P56" s="32">
        <f t="shared" si="6"/>
        <v>65</v>
      </c>
      <c r="Q56" s="37"/>
      <c r="R56" s="5">
        <f t="shared" si="7"/>
        <v>0</v>
      </c>
      <c r="S56" s="5">
        <f t="shared" si="8"/>
        <v>0</v>
      </c>
      <c r="T56" s="5"/>
      <c r="U56" s="37"/>
      <c r="V56" s="32"/>
      <c r="W56" s="1">
        <f t="shared" si="9"/>
        <v>15.507692307692308</v>
      </c>
      <c r="X56" s="32">
        <f t="shared" si="10"/>
        <v>15.507692307692308</v>
      </c>
      <c r="Y56" s="32">
        <v>103.8</v>
      </c>
      <c r="Z56" s="32">
        <v>120.2</v>
      </c>
      <c r="AA56" s="32">
        <v>85.6</v>
      </c>
      <c r="AB56" s="32">
        <v>94.6</v>
      </c>
      <c r="AC56" s="32">
        <v>99.2</v>
      </c>
      <c r="AD56" s="32">
        <v>78.8</v>
      </c>
      <c r="AE56" s="32">
        <v>165.6</v>
      </c>
      <c r="AF56" s="32">
        <v>167.4</v>
      </c>
      <c r="AG56" s="32">
        <v>101</v>
      </c>
      <c r="AH56" s="32">
        <v>95.2</v>
      </c>
      <c r="AI56" s="32" t="s">
        <v>193</v>
      </c>
      <c r="AJ56" s="1">
        <f t="shared" si="4"/>
        <v>0</v>
      </c>
      <c r="AK56" s="1">
        <f t="shared" si="5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5.75" thickBot="1" x14ac:dyDescent="0.3">
      <c r="A57" s="53" t="s">
        <v>188</v>
      </c>
      <c r="B57" s="39" t="s">
        <v>40</v>
      </c>
      <c r="C57" s="40"/>
      <c r="D57" s="40"/>
      <c r="E57" s="40"/>
      <c r="F57" s="41"/>
      <c r="G57" s="42">
        <v>0.35</v>
      </c>
      <c r="H57" s="43">
        <v>50</v>
      </c>
      <c r="I57" s="43" t="s">
        <v>41</v>
      </c>
      <c r="J57" s="43"/>
      <c r="K57" s="43"/>
      <c r="L57" s="43"/>
      <c r="M57" s="43"/>
      <c r="N57" s="43"/>
      <c r="O57" s="43"/>
      <c r="P57" s="43">
        <f t="shared" si="6"/>
        <v>0</v>
      </c>
      <c r="Q57" s="44"/>
      <c r="R57" s="5">
        <f t="shared" si="7"/>
        <v>0</v>
      </c>
      <c r="S57" s="5">
        <f t="shared" si="8"/>
        <v>0</v>
      </c>
      <c r="T57" s="5"/>
      <c r="U57" s="44"/>
      <c r="V57" s="43"/>
      <c r="W57" s="1" t="e">
        <f t="shared" si="9"/>
        <v>#DIV/0!</v>
      </c>
      <c r="X57" s="43" t="e">
        <f t="shared" si="10"/>
        <v>#DIV/0!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52" t="s">
        <v>203</v>
      </c>
      <c r="AJ57" s="1">
        <f t="shared" si="4"/>
        <v>0</v>
      </c>
      <c r="AK57" s="1">
        <f t="shared" si="5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5.75" thickBot="1" x14ac:dyDescent="0.3">
      <c r="A58" s="1" t="s">
        <v>95</v>
      </c>
      <c r="B58" s="1" t="s">
        <v>40</v>
      </c>
      <c r="C58" s="1">
        <v>224</v>
      </c>
      <c r="D58" s="1">
        <v>738</v>
      </c>
      <c r="E58" s="1">
        <v>321</v>
      </c>
      <c r="F58" s="1">
        <v>540</v>
      </c>
      <c r="G58" s="7">
        <v>0.28000000000000003</v>
      </c>
      <c r="H58" s="1">
        <v>45</v>
      </c>
      <c r="I58" s="1" t="s">
        <v>41</v>
      </c>
      <c r="J58" s="1">
        <v>344</v>
      </c>
      <c r="K58" s="1">
        <f t="shared" si="18"/>
        <v>-23</v>
      </c>
      <c r="L58" s="1"/>
      <c r="M58" s="1"/>
      <c r="N58" s="1">
        <v>360</v>
      </c>
      <c r="O58" s="1"/>
      <c r="P58" s="1">
        <f t="shared" si="6"/>
        <v>64.2</v>
      </c>
      <c r="Q58" s="5"/>
      <c r="R58" s="5">
        <v>60</v>
      </c>
      <c r="S58" s="5">
        <f t="shared" si="8"/>
        <v>0</v>
      </c>
      <c r="T58" s="5">
        <v>60</v>
      </c>
      <c r="U58" s="5">
        <v>60</v>
      </c>
      <c r="V58" s="1"/>
      <c r="W58" s="1">
        <f t="shared" si="9"/>
        <v>14.953271028037383</v>
      </c>
      <c r="X58" s="1">
        <f t="shared" si="10"/>
        <v>14.018691588785046</v>
      </c>
      <c r="Y58" s="1">
        <v>87</v>
      </c>
      <c r="Z58" s="1">
        <v>91.6</v>
      </c>
      <c r="AA58" s="1">
        <v>73.400000000000006</v>
      </c>
      <c r="AB58" s="1">
        <v>76.2</v>
      </c>
      <c r="AC58" s="1">
        <v>95.4</v>
      </c>
      <c r="AD58" s="1">
        <v>68</v>
      </c>
      <c r="AE58" s="1">
        <v>105.4</v>
      </c>
      <c r="AF58" s="1">
        <v>103</v>
      </c>
      <c r="AG58" s="1">
        <v>94.4</v>
      </c>
      <c r="AH58" s="1">
        <v>78.599999999999994</v>
      </c>
      <c r="AI58" s="1" t="s">
        <v>58</v>
      </c>
      <c r="AJ58" s="1">
        <f t="shared" si="4"/>
        <v>0</v>
      </c>
      <c r="AK58" s="1">
        <f t="shared" si="5"/>
        <v>16.8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33" t="s">
        <v>96</v>
      </c>
      <c r="B59" s="35" t="s">
        <v>40</v>
      </c>
      <c r="C59" s="35">
        <v>513</v>
      </c>
      <c r="D59" s="35"/>
      <c r="E59" s="35">
        <v>381</v>
      </c>
      <c r="F59" s="36">
        <v>13</v>
      </c>
      <c r="G59" s="34">
        <v>0</v>
      </c>
      <c r="H59" s="32">
        <v>45</v>
      </c>
      <c r="I59" s="38" t="s">
        <v>38</v>
      </c>
      <c r="J59" s="32">
        <v>383</v>
      </c>
      <c r="K59" s="32">
        <f t="shared" si="18"/>
        <v>-2</v>
      </c>
      <c r="L59" s="32"/>
      <c r="M59" s="32"/>
      <c r="N59" s="32">
        <v>951</v>
      </c>
      <c r="O59" s="32"/>
      <c r="P59" s="32">
        <f t="shared" si="6"/>
        <v>76.2</v>
      </c>
      <c r="Q59" s="37"/>
      <c r="R59" s="5">
        <f t="shared" si="7"/>
        <v>0</v>
      </c>
      <c r="S59" s="5">
        <f t="shared" si="8"/>
        <v>0</v>
      </c>
      <c r="T59" s="5"/>
      <c r="U59" s="37"/>
      <c r="V59" s="32"/>
      <c r="W59" s="1">
        <f t="shared" si="9"/>
        <v>12.650918635170603</v>
      </c>
      <c r="X59" s="32">
        <f t="shared" si="10"/>
        <v>12.650918635170603</v>
      </c>
      <c r="Y59" s="32">
        <v>104.4</v>
      </c>
      <c r="Z59" s="32">
        <v>44.6</v>
      </c>
      <c r="AA59" s="32">
        <v>97.4</v>
      </c>
      <c r="AB59" s="32">
        <v>95.6</v>
      </c>
      <c r="AC59" s="32">
        <v>115.2</v>
      </c>
      <c r="AD59" s="32">
        <v>79.2</v>
      </c>
      <c r="AE59" s="32">
        <v>134.80000000000001</v>
      </c>
      <c r="AF59" s="32">
        <v>127.4</v>
      </c>
      <c r="AG59" s="32">
        <v>92.4</v>
      </c>
      <c r="AH59" s="32">
        <v>99.4</v>
      </c>
      <c r="AI59" s="38" t="s">
        <v>195</v>
      </c>
      <c r="AJ59" s="1">
        <f t="shared" si="4"/>
        <v>0</v>
      </c>
      <c r="AK59" s="1">
        <f t="shared" si="5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15.75" thickBot="1" x14ac:dyDescent="0.3">
      <c r="A60" s="53" t="s">
        <v>189</v>
      </c>
      <c r="B60" s="39" t="s">
        <v>40</v>
      </c>
      <c r="C60" s="40"/>
      <c r="D60" s="40"/>
      <c r="E60" s="40"/>
      <c r="F60" s="41"/>
      <c r="G60" s="42">
        <v>0.35</v>
      </c>
      <c r="H60" s="43">
        <v>50</v>
      </c>
      <c r="I60" s="43" t="s">
        <v>41</v>
      </c>
      <c r="J60" s="43"/>
      <c r="K60" s="43"/>
      <c r="L60" s="43"/>
      <c r="M60" s="43"/>
      <c r="N60" s="43"/>
      <c r="O60" s="43"/>
      <c r="P60" s="43">
        <f t="shared" si="6"/>
        <v>0</v>
      </c>
      <c r="Q60" s="44">
        <v>50</v>
      </c>
      <c r="R60" s="50">
        <v>150</v>
      </c>
      <c r="S60" s="5">
        <f t="shared" si="8"/>
        <v>50</v>
      </c>
      <c r="T60" s="50">
        <v>100</v>
      </c>
      <c r="U60" s="44">
        <v>170</v>
      </c>
      <c r="V60" s="43"/>
      <c r="W60" s="1" t="e">
        <f t="shared" si="9"/>
        <v>#DIV/0!</v>
      </c>
      <c r="X60" s="43" t="e">
        <f t="shared" si="10"/>
        <v>#DIV/0!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52" t="s">
        <v>204</v>
      </c>
      <c r="AJ60" s="1">
        <f t="shared" si="4"/>
        <v>17.5</v>
      </c>
      <c r="AK60" s="1">
        <f t="shared" si="5"/>
        <v>35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40</v>
      </c>
      <c r="C61" s="1">
        <v>483</v>
      </c>
      <c r="D61" s="1">
        <v>729</v>
      </c>
      <c r="E61" s="1">
        <v>403</v>
      </c>
      <c r="F61" s="1">
        <v>687</v>
      </c>
      <c r="G61" s="7">
        <v>0.35</v>
      </c>
      <c r="H61" s="1">
        <v>45</v>
      </c>
      <c r="I61" s="1" t="s">
        <v>53</v>
      </c>
      <c r="J61" s="1">
        <v>428</v>
      </c>
      <c r="K61" s="1">
        <f t="shared" si="18"/>
        <v>-25</v>
      </c>
      <c r="L61" s="1"/>
      <c r="M61" s="1"/>
      <c r="N61" s="1">
        <v>300</v>
      </c>
      <c r="O61" s="1"/>
      <c r="P61" s="1">
        <f t="shared" si="6"/>
        <v>80.599999999999994</v>
      </c>
      <c r="Q61" s="5">
        <f t="shared" ref="Q61" si="19">14*P61-O61-N61-F61</f>
        <v>141.39999999999986</v>
      </c>
      <c r="R61" s="5">
        <v>220</v>
      </c>
      <c r="S61" s="5">
        <f t="shared" si="8"/>
        <v>100</v>
      </c>
      <c r="T61" s="5">
        <v>120</v>
      </c>
      <c r="U61" s="5">
        <v>220</v>
      </c>
      <c r="V61" s="1"/>
      <c r="W61" s="1">
        <f t="shared" si="9"/>
        <v>14.975186104218363</v>
      </c>
      <c r="X61" s="1">
        <f t="shared" si="10"/>
        <v>12.245657568238213</v>
      </c>
      <c r="Y61" s="1">
        <v>92.6</v>
      </c>
      <c r="Z61" s="1">
        <v>105.4</v>
      </c>
      <c r="AA61" s="1">
        <v>92.4</v>
      </c>
      <c r="AB61" s="1">
        <v>95.4</v>
      </c>
      <c r="AC61" s="1">
        <v>106.4</v>
      </c>
      <c r="AD61" s="1">
        <v>91</v>
      </c>
      <c r="AE61" s="1">
        <v>215</v>
      </c>
      <c r="AF61" s="1">
        <v>189.6</v>
      </c>
      <c r="AG61" s="1">
        <v>108</v>
      </c>
      <c r="AH61" s="1">
        <v>138.80000000000001</v>
      </c>
      <c r="AI61" s="1" t="s">
        <v>58</v>
      </c>
      <c r="AJ61" s="1">
        <f t="shared" si="4"/>
        <v>35</v>
      </c>
      <c r="AK61" s="1">
        <f t="shared" si="5"/>
        <v>42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40</v>
      </c>
      <c r="C62" s="1">
        <v>90</v>
      </c>
      <c r="D62" s="1">
        <v>129</v>
      </c>
      <c r="E62" s="1">
        <v>132</v>
      </c>
      <c r="F62" s="1">
        <v>66</v>
      </c>
      <c r="G62" s="7">
        <v>0.28000000000000003</v>
      </c>
      <c r="H62" s="1">
        <v>45</v>
      </c>
      <c r="I62" s="1" t="s">
        <v>41</v>
      </c>
      <c r="J62" s="1">
        <v>138</v>
      </c>
      <c r="K62" s="1">
        <f t="shared" si="18"/>
        <v>-6</v>
      </c>
      <c r="L62" s="1"/>
      <c r="M62" s="1"/>
      <c r="N62" s="1">
        <v>200</v>
      </c>
      <c r="O62" s="1"/>
      <c r="P62" s="1">
        <f t="shared" si="6"/>
        <v>26.4</v>
      </c>
      <c r="Q62" s="5">
        <f t="shared" si="15"/>
        <v>77.199999999999989</v>
      </c>
      <c r="R62" s="5">
        <v>110</v>
      </c>
      <c r="S62" s="5">
        <f t="shared" si="8"/>
        <v>110</v>
      </c>
      <c r="T62" s="5"/>
      <c r="U62" s="5">
        <v>130</v>
      </c>
      <c r="V62" s="1"/>
      <c r="W62" s="1">
        <f t="shared" si="9"/>
        <v>14.242424242424244</v>
      </c>
      <c r="X62" s="1">
        <f t="shared" si="10"/>
        <v>10.075757575757576</v>
      </c>
      <c r="Y62" s="1">
        <v>28.8</v>
      </c>
      <c r="Z62" s="1">
        <v>23.8</v>
      </c>
      <c r="AA62" s="1">
        <v>24.8</v>
      </c>
      <c r="AB62" s="1">
        <v>25</v>
      </c>
      <c r="AC62" s="1">
        <v>19.2</v>
      </c>
      <c r="AD62" s="1">
        <v>14.8</v>
      </c>
      <c r="AE62" s="1">
        <v>21.4</v>
      </c>
      <c r="AF62" s="1">
        <v>24.8</v>
      </c>
      <c r="AG62" s="1">
        <v>28.2</v>
      </c>
      <c r="AH62" s="1">
        <v>26.2</v>
      </c>
      <c r="AI62" s="1" t="s">
        <v>58</v>
      </c>
      <c r="AJ62" s="1">
        <f t="shared" si="4"/>
        <v>30.800000000000004</v>
      </c>
      <c r="AK62" s="1">
        <f t="shared" si="5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5.75" thickBot="1" x14ac:dyDescent="0.3">
      <c r="A63" s="1" t="s">
        <v>99</v>
      </c>
      <c r="B63" s="1" t="s">
        <v>40</v>
      </c>
      <c r="C63" s="1">
        <v>691</v>
      </c>
      <c r="D63" s="1">
        <v>400</v>
      </c>
      <c r="E63" s="1">
        <v>474</v>
      </c>
      <c r="F63" s="1">
        <v>470</v>
      </c>
      <c r="G63" s="7">
        <v>0.41</v>
      </c>
      <c r="H63" s="1">
        <v>45</v>
      </c>
      <c r="I63" s="1" t="s">
        <v>41</v>
      </c>
      <c r="J63" s="1">
        <v>477</v>
      </c>
      <c r="K63" s="1">
        <f t="shared" si="18"/>
        <v>-3</v>
      </c>
      <c r="L63" s="1"/>
      <c r="M63" s="1"/>
      <c r="N63" s="1">
        <v>184</v>
      </c>
      <c r="O63" s="1"/>
      <c r="P63" s="1">
        <f t="shared" si="6"/>
        <v>94.8</v>
      </c>
      <c r="Q63" s="5">
        <f t="shared" si="15"/>
        <v>578.39999999999986</v>
      </c>
      <c r="R63" s="5">
        <v>680</v>
      </c>
      <c r="S63" s="5">
        <f t="shared" si="8"/>
        <v>300</v>
      </c>
      <c r="T63" s="5">
        <v>380</v>
      </c>
      <c r="U63" s="5">
        <v>760</v>
      </c>
      <c r="V63" s="1"/>
      <c r="W63" s="1">
        <f t="shared" si="9"/>
        <v>14.071729957805907</v>
      </c>
      <c r="X63" s="1">
        <f t="shared" si="10"/>
        <v>6.8987341772151902</v>
      </c>
      <c r="Y63" s="1">
        <v>125.8</v>
      </c>
      <c r="Z63" s="1">
        <v>146.80000000000001</v>
      </c>
      <c r="AA63" s="1">
        <v>139.19999999999999</v>
      </c>
      <c r="AB63" s="1">
        <v>117</v>
      </c>
      <c r="AC63" s="1">
        <v>151.80000000000001</v>
      </c>
      <c r="AD63" s="1">
        <v>129</v>
      </c>
      <c r="AE63" s="1">
        <v>133</v>
      </c>
      <c r="AF63" s="1">
        <v>126.2</v>
      </c>
      <c r="AG63" s="1">
        <v>118.8</v>
      </c>
      <c r="AH63" s="1">
        <v>134.4</v>
      </c>
      <c r="AI63" s="1"/>
      <c r="AJ63" s="1">
        <f t="shared" si="4"/>
        <v>122.99999999999999</v>
      </c>
      <c r="AK63" s="1">
        <f t="shared" si="5"/>
        <v>155.79999999999998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100</v>
      </c>
      <c r="B64" s="15" t="s">
        <v>40</v>
      </c>
      <c r="C64" s="15">
        <v>-135</v>
      </c>
      <c r="D64" s="15">
        <v>198</v>
      </c>
      <c r="E64" s="26">
        <v>46</v>
      </c>
      <c r="F64" s="28">
        <v>-29</v>
      </c>
      <c r="G64" s="11">
        <v>0</v>
      </c>
      <c r="H64" s="10">
        <v>45</v>
      </c>
      <c r="I64" s="10" t="s">
        <v>38</v>
      </c>
      <c r="J64" s="10">
        <v>47</v>
      </c>
      <c r="K64" s="10">
        <f t="shared" si="18"/>
        <v>-1</v>
      </c>
      <c r="L64" s="10"/>
      <c r="M64" s="10"/>
      <c r="N64" s="10">
        <v>0</v>
      </c>
      <c r="O64" s="10"/>
      <c r="P64" s="10">
        <f t="shared" si="6"/>
        <v>9.1999999999999993</v>
      </c>
      <c r="Q64" s="12"/>
      <c r="R64" s="5">
        <f t="shared" si="7"/>
        <v>0</v>
      </c>
      <c r="S64" s="5">
        <f t="shared" si="8"/>
        <v>0</v>
      </c>
      <c r="T64" s="5"/>
      <c r="U64" s="12"/>
      <c r="V64" s="10"/>
      <c r="W64" s="1">
        <f t="shared" si="9"/>
        <v>-3.1521739130434785</v>
      </c>
      <c r="X64" s="10">
        <f t="shared" si="10"/>
        <v>-3.1521739130434785</v>
      </c>
      <c r="Y64" s="10">
        <v>83.4</v>
      </c>
      <c r="Z64" s="10">
        <v>104.8</v>
      </c>
      <c r="AA64" s="10">
        <v>119</v>
      </c>
      <c r="AB64" s="10">
        <v>105.8</v>
      </c>
      <c r="AC64" s="10">
        <v>128</v>
      </c>
      <c r="AD64" s="10">
        <v>90.8</v>
      </c>
      <c r="AE64" s="10">
        <v>112.8</v>
      </c>
      <c r="AF64" s="10">
        <v>88</v>
      </c>
      <c r="AG64" s="10">
        <v>72</v>
      </c>
      <c r="AH64" s="10">
        <v>93</v>
      </c>
      <c r="AI64" s="13" t="s">
        <v>101</v>
      </c>
      <c r="AJ64" s="1">
        <f t="shared" si="4"/>
        <v>0</v>
      </c>
      <c r="AK64" s="1">
        <f t="shared" si="5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15.75" thickBot="1" x14ac:dyDescent="0.3">
      <c r="A65" s="17" t="s">
        <v>156</v>
      </c>
      <c r="B65" s="18" t="s">
        <v>40</v>
      </c>
      <c r="C65" s="18">
        <v>528</v>
      </c>
      <c r="D65" s="18">
        <v>310</v>
      </c>
      <c r="E65" s="27">
        <f>370+E64+E113</f>
        <v>418</v>
      </c>
      <c r="F65" s="29">
        <f>210+F64+F113</f>
        <v>179</v>
      </c>
      <c r="G65" s="7">
        <v>0.41</v>
      </c>
      <c r="H65" s="1">
        <v>50</v>
      </c>
      <c r="I65" s="1" t="s">
        <v>41</v>
      </c>
      <c r="J65" s="1">
        <v>368</v>
      </c>
      <c r="K65" s="1">
        <f>E65-J65</f>
        <v>50</v>
      </c>
      <c r="L65" s="1"/>
      <c r="M65" s="1"/>
      <c r="N65" s="1">
        <v>460</v>
      </c>
      <c r="O65" s="1">
        <v>450</v>
      </c>
      <c r="P65" s="1">
        <f>E65/5</f>
        <v>83.6</v>
      </c>
      <c r="Q65" s="5"/>
      <c r="R65" s="5">
        <v>90</v>
      </c>
      <c r="S65" s="5">
        <f t="shared" si="8"/>
        <v>0</v>
      </c>
      <c r="T65" s="5">
        <v>90</v>
      </c>
      <c r="U65" s="5">
        <v>160</v>
      </c>
      <c r="V65" s="1"/>
      <c r="W65" s="1">
        <f t="shared" si="9"/>
        <v>14.10287081339713</v>
      </c>
      <c r="X65" s="1">
        <f>(F65+N65+O65)/P65</f>
        <v>13.026315789473685</v>
      </c>
      <c r="Y65" s="1">
        <v>107.8</v>
      </c>
      <c r="Z65" s="1">
        <v>0.2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 t="s">
        <v>157</v>
      </c>
      <c r="AJ65" s="1">
        <f t="shared" si="4"/>
        <v>0</v>
      </c>
      <c r="AK65" s="1">
        <f t="shared" si="5"/>
        <v>36.9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102</v>
      </c>
      <c r="B66" s="15" t="s">
        <v>40</v>
      </c>
      <c r="C66" s="15">
        <v>-193</v>
      </c>
      <c r="D66" s="15">
        <v>247</v>
      </c>
      <c r="E66" s="26">
        <v>35</v>
      </c>
      <c r="F66" s="28">
        <v>-18</v>
      </c>
      <c r="G66" s="11">
        <v>0</v>
      </c>
      <c r="H66" s="10">
        <v>45</v>
      </c>
      <c r="I66" s="10" t="s">
        <v>38</v>
      </c>
      <c r="J66" s="10">
        <v>42</v>
      </c>
      <c r="K66" s="10">
        <f t="shared" si="18"/>
        <v>-7</v>
      </c>
      <c r="L66" s="10"/>
      <c r="M66" s="10"/>
      <c r="N66" s="10">
        <v>0</v>
      </c>
      <c r="O66" s="10"/>
      <c r="P66" s="10">
        <f t="shared" si="6"/>
        <v>7</v>
      </c>
      <c r="Q66" s="12"/>
      <c r="R66" s="5">
        <f t="shared" si="7"/>
        <v>0</v>
      </c>
      <c r="S66" s="5">
        <f t="shared" si="8"/>
        <v>0</v>
      </c>
      <c r="T66" s="5"/>
      <c r="U66" s="12"/>
      <c r="V66" s="10"/>
      <c r="W66" s="1">
        <f t="shared" si="9"/>
        <v>-2.5714285714285716</v>
      </c>
      <c r="X66" s="10">
        <f t="shared" si="10"/>
        <v>-2.5714285714285716</v>
      </c>
      <c r="Y66" s="10">
        <v>50</v>
      </c>
      <c r="Z66" s="10">
        <v>94.2</v>
      </c>
      <c r="AA66" s="10">
        <v>84.4</v>
      </c>
      <c r="AB66" s="10">
        <v>70</v>
      </c>
      <c r="AC66" s="10">
        <v>104.2</v>
      </c>
      <c r="AD66" s="10">
        <v>76.400000000000006</v>
      </c>
      <c r="AE66" s="10">
        <v>103.2</v>
      </c>
      <c r="AF66" s="10">
        <v>87</v>
      </c>
      <c r="AG66" s="10">
        <v>66.8</v>
      </c>
      <c r="AH66" s="10">
        <v>79.2</v>
      </c>
      <c r="AI66" s="13" t="s">
        <v>103</v>
      </c>
      <c r="AJ66" s="1">
        <f t="shared" si="4"/>
        <v>0</v>
      </c>
      <c r="AK66" s="1">
        <f t="shared" si="5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5.75" thickBot="1" x14ac:dyDescent="0.3">
      <c r="A67" s="17" t="s">
        <v>165</v>
      </c>
      <c r="B67" s="18" t="s">
        <v>40</v>
      </c>
      <c r="C67" s="18">
        <v>332</v>
      </c>
      <c r="D67" s="18">
        <v>400</v>
      </c>
      <c r="E67" s="27">
        <f>172+E66</f>
        <v>207</v>
      </c>
      <c r="F67" s="29">
        <f>258+F66</f>
        <v>240</v>
      </c>
      <c r="G67" s="7">
        <v>0.41</v>
      </c>
      <c r="H67" s="1">
        <v>50</v>
      </c>
      <c r="I67" s="1" t="s">
        <v>41</v>
      </c>
      <c r="J67" s="1">
        <v>364</v>
      </c>
      <c r="K67" s="1">
        <f>E67-J67</f>
        <v>-157</v>
      </c>
      <c r="L67" s="1"/>
      <c r="M67" s="1"/>
      <c r="N67" s="1">
        <v>300</v>
      </c>
      <c r="O67" s="1">
        <v>300</v>
      </c>
      <c r="P67" s="1">
        <f>E67/5</f>
        <v>41.4</v>
      </c>
      <c r="Q67" s="5"/>
      <c r="R67" s="5">
        <f t="shared" si="7"/>
        <v>0</v>
      </c>
      <c r="S67" s="5">
        <f t="shared" si="8"/>
        <v>0</v>
      </c>
      <c r="T67" s="5"/>
      <c r="U67" s="5"/>
      <c r="V67" s="1"/>
      <c r="W67" s="1">
        <f t="shared" si="9"/>
        <v>20.289855072463769</v>
      </c>
      <c r="X67" s="1">
        <f>(F67+N67+O67)/P67</f>
        <v>20.289855072463769</v>
      </c>
      <c r="Y67" s="1">
        <v>75.8</v>
      </c>
      <c r="Z67" s="1">
        <v>0.2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 t="s">
        <v>166</v>
      </c>
      <c r="AJ67" s="1">
        <f t="shared" si="4"/>
        <v>0</v>
      </c>
      <c r="AK67" s="1">
        <f t="shared" si="5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40</v>
      </c>
      <c r="C68" s="1">
        <v>27</v>
      </c>
      <c r="D68" s="1"/>
      <c r="E68" s="1">
        <v>21</v>
      </c>
      <c r="F68" s="1">
        <v>5</v>
      </c>
      <c r="G68" s="7">
        <v>0.4</v>
      </c>
      <c r="H68" s="1">
        <v>30</v>
      </c>
      <c r="I68" s="1" t="s">
        <v>41</v>
      </c>
      <c r="J68" s="1">
        <v>55</v>
      </c>
      <c r="K68" s="1">
        <f t="shared" si="18"/>
        <v>-34</v>
      </c>
      <c r="L68" s="1"/>
      <c r="M68" s="1"/>
      <c r="N68" s="1">
        <v>35</v>
      </c>
      <c r="O68" s="1"/>
      <c r="P68" s="1">
        <f t="shared" si="6"/>
        <v>4.2</v>
      </c>
      <c r="Q68" s="5">
        <f t="shared" ref="Q68:Q69" si="20">13*P68-O68-N68-F68</f>
        <v>14.600000000000001</v>
      </c>
      <c r="R68" s="5">
        <f t="shared" si="7"/>
        <v>15</v>
      </c>
      <c r="S68" s="5">
        <f t="shared" si="8"/>
        <v>15</v>
      </c>
      <c r="T68" s="5"/>
      <c r="U68" s="5"/>
      <c r="V68" s="1"/>
      <c r="W68" s="1">
        <f t="shared" si="9"/>
        <v>13.095238095238095</v>
      </c>
      <c r="X68" s="1">
        <f t="shared" si="10"/>
        <v>9.5238095238095237</v>
      </c>
      <c r="Y68" s="1">
        <v>4.2</v>
      </c>
      <c r="Z68" s="1">
        <v>3.4</v>
      </c>
      <c r="AA68" s="1">
        <v>4</v>
      </c>
      <c r="AB68" s="1">
        <v>0.2</v>
      </c>
      <c r="AC68" s="1">
        <v>6.2</v>
      </c>
      <c r="AD68" s="1">
        <v>2</v>
      </c>
      <c r="AE68" s="1">
        <v>1</v>
      </c>
      <c r="AF68" s="1">
        <v>0.4</v>
      </c>
      <c r="AG68" s="1">
        <v>3</v>
      </c>
      <c r="AH68" s="1">
        <v>4.2</v>
      </c>
      <c r="AI68" s="1" t="s">
        <v>58</v>
      </c>
      <c r="AJ68" s="1">
        <f t="shared" si="4"/>
        <v>6</v>
      </c>
      <c r="AK68" s="1">
        <f t="shared" si="5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37</v>
      </c>
      <c r="C69" s="1">
        <v>16.135999999999999</v>
      </c>
      <c r="D69" s="1"/>
      <c r="E69" s="1">
        <v>8.6839999999999993</v>
      </c>
      <c r="F69" s="1">
        <v>7.452</v>
      </c>
      <c r="G69" s="7">
        <v>1</v>
      </c>
      <c r="H69" s="1">
        <v>30</v>
      </c>
      <c r="I69" s="1" t="s">
        <v>41</v>
      </c>
      <c r="J69" s="1">
        <v>12</v>
      </c>
      <c r="K69" s="1">
        <f t="shared" si="18"/>
        <v>-3.3160000000000007</v>
      </c>
      <c r="L69" s="1"/>
      <c r="M69" s="1"/>
      <c r="N69" s="1">
        <v>0</v>
      </c>
      <c r="O69" s="1"/>
      <c r="P69" s="1">
        <f t="shared" si="6"/>
        <v>1.7367999999999999</v>
      </c>
      <c r="Q69" s="5">
        <f t="shared" si="20"/>
        <v>15.126399999999999</v>
      </c>
      <c r="R69" s="5">
        <f t="shared" si="7"/>
        <v>15</v>
      </c>
      <c r="S69" s="5">
        <f t="shared" si="8"/>
        <v>15</v>
      </c>
      <c r="T69" s="5"/>
      <c r="U69" s="5"/>
      <c r="V69" s="1"/>
      <c r="W69" s="1">
        <f t="shared" si="9"/>
        <v>12.927222478120681</v>
      </c>
      <c r="X69" s="1">
        <f t="shared" si="10"/>
        <v>4.2906494702901892</v>
      </c>
      <c r="Y69" s="1">
        <v>0.21540000000000001</v>
      </c>
      <c r="Z69" s="1">
        <v>0</v>
      </c>
      <c r="AA69" s="1">
        <v>0</v>
      </c>
      <c r="AB69" s="1">
        <v>1.9076</v>
      </c>
      <c r="AC69" s="1">
        <v>0.20380000000000001</v>
      </c>
      <c r="AD69" s="1">
        <v>0</v>
      </c>
      <c r="AE69" s="1">
        <v>0</v>
      </c>
      <c r="AF69" s="1">
        <v>0</v>
      </c>
      <c r="AG69" s="1">
        <v>0.6482</v>
      </c>
      <c r="AH69" s="1">
        <v>0.43440000000000001</v>
      </c>
      <c r="AI69" s="1" t="s">
        <v>58</v>
      </c>
      <c r="AJ69" s="1">
        <f t="shared" si="4"/>
        <v>15</v>
      </c>
      <c r="AK69" s="1">
        <f t="shared" si="5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40</v>
      </c>
      <c r="C70" s="1">
        <v>26</v>
      </c>
      <c r="D70" s="1">
        <v>4</v>
      </c>
      <c r="E70" s="1">
        <v>14</v>
      </c>
      <c r="F70" s="1"/>
      <c r="G70" s="7">
        <v>0.41</v>
      </c>
      <c r="H70" s="1">
        <v>45</v>
      </c>
      <c r="I70" s="1" t="s">
        <v>41</v>
      </c>
      <c r="J70" s="1">
        <v>32</v>
      </c>
      <c r="K70" s="1">
        <f t="shared" si="18"/>
        <v>-18</v>
      </c>
      <c r="L70" s="1"/>
      <c r="M70" s="1"/>
      <c r="N70" s="1">
        <v>141</v>
      </c>
      <c r="O70" s="1"/>
      <c r="P70" s="1">
        <f t="shared" si="6"/>
        <v>2.8</v>
      </c>
      <c r="Q70" s="5"/>
      <c r="R70" s="5">
        <f t="shared" si="7"/>
        <v>0</v>
      </c>
      <c r="S70" s="5">
        <f t="shared" si="8"/>
        <v>0</v>
      </c>
      <c r="T70" s="5"/>
      <c r="U70" s="5"/>
      <c r="V70" s="1"/>
      <c r="W70" s="1">
        <f t="shared" si="9"/>
        <v>50.357142857142861</v>
      </c>
      <c r="X70" s="1">
        <f t="shared" si="10"/>
        <v>50.357142857142861</v>
      </c>
      <c r="Y70" s="1">
        <v>16.8</v>
      </c>
      <c r="Z70" s="1">
        <v>5</v>
      </c>
      <c r="AA70" s="1">
        <v>8.6</v>
      </c>
      <c r="AB70" s="1">
        <v>11.4</v>
      </c>
      <c r="AC70" s="1">
        <v>7.4</v>
      </c>
      <c r="AD70" s="1">
        <v>7.6</v>
      </c>
      <c r="AE70" s="1">
        <v>12.4</v>
      </c>
      <c r="AF70" s="1">
        <v>7.8</v>
      </c>
      <c r="AG70" s="1">
        <v>8</v>
      </c>
      <c r="AH70" s="1">
        <v>6.2</v>
      </c>
      <c r="AI70" s="1" t="s">
        <v>58</v>
      </c>
      <c r="AJ70" s="1">
        <f t="shared" si="4"/>
        <v>0</v>
      </c>
      <c r="AK70" s="1">
        <f t="shared" si="5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107</v>
      </c>
      <c r="B71" s="20" t="s">
        <v>37</v>
      </c>
      <c r="C71" s="20"/>
      <c r="D71" s="20"/>
      <c r="E71" s="20"/>
      <c r="F71" s="20"/>
      <c r="G71" s="21">
        <v>0</v>
      </c>
      <c r="H71" s="20">
        <v>45</v>
      </c>
      <c r="I71" s="20" t="s">
        <v>41</v>
      </c>
      <c r="J71" s="20"/>
      <c r="K71" s="20">
        <f t="shared" si="18"/>
        <v>0</v>
      </c>
      <c r="L71" s="20"/>
      <c r="M71" s="20"/>
      <c r="N71" s="20">
        <v>0</v>
      </c>
      <c r="O71" s="20"/>
      <c r="P71" s="20">
        <f t="shared" si="6"/>
        <v>0</v>
      </c>
      <c r="Q71" s="22"/>
      <c r="R71" s="5">
        <f t="shared" si="7"/>
        <v>0</v>
      </c>
      <c r="S71" s="5">
        <f t="shared" si="8"/>
        <v>0</v>
      </c>
      <c r="T71" s="5"/>
      <c r="U71" s="22"/>
      <c r="V71" s="20"/>
      <c r="W71" s="1" t="e">
        <f t="shared" si="9"/>
        <v>#DIV/0!</v>
      </c>
      <c r="X71" s="20" t="e">
        <f t="shared" si="10"/>
        <v>#DIV/0!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 t="s">
        <v>108</v>
      </c>
      <c r="AJ71" s="1">
        <f t="shared" ref="AJ71:AJ115" si="21">S71*G71</f>
        <v>0</v>
      </c>
      <c r="AK71" s="1">
        <f t="shared" ref="AK71:AK115" si="22">T71*G71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40</v>
      </c>
      <c r="C72" s="1">
        <v>159</v>
      </c>
      <c r="D72" s="1">
        <v>240</v>
      </c>
      <c r="E72" s="1">
        <v>144</v>
      </c>
      <c r="F72" s="1">
        <v>235</v>
      </c>
      <c r="G72" s="7">
        <v>0.36</v>
      </c>
      <c r="H72" s="1">
        <v>45</v>
      </c>
      <c r="I72" s="1" t="s">
        <v>41</v>
      </c>
      <c r="J72" s="1">
        <v>144</v>
      </c>
      <c r="K72" s="1">
        <f t="shared" si="18"/>
        <v>0</v>
      </c>
      <c r="L72" s="1"/>
      <c r="M72" s="1"/>
      <c r="N72" s="1">
        <v>60</v>
      </c>
      <c r="O72" s="1"/>
      <c r="P72" s="1">
        <f t="shared" si="6"/>
        <v>28.8</v>
      </c>
      <c r="Q72" s="5">
        <f t="shared" ref="Q72:Q76" si="23">13*P72-O72-N72-F72</f>
        <v>79.400000000000034</v>
      </c>
      <c r="R72" s="5">
        <v>110</v>
      </c>
      <c r="S72" s="5">
        <f t="shared" ref="S72:S117" si="24">R72-T72</f>
        <v>110</v>
      </c>
      <c r="T72" s="5"/>
      <c r="U72" s="5">
        <v>140</v>
      </c>
      <c r="V72" s="1"/>
      <c r="W72" s="1">
        <f t="shared" ref="W72:W115" si="25">(F72+N72+O72+R72)/P72</f>
        <v>14.0625</v>
      </c>
      <c r="X72" s="1">
        <f t="shared" si="10"/>
        <v>10.243055555555555</v>
      </c>
      <c r="Y72" s="1">
        <v>31</v>
      </c>
      <c r="Z72" s="1">
        <v>37.200000000000003</v>
      </c>
      <c r="AA72" s="1">
        <v>34.799999999999997</v>
      </c>
      <c r="AB72" s="1">
        <v>26.2</v>
      </c>
      <c r="AC72" s="1">
        <v>36</v>
      </c>
      <c r="AD72" s="1">
        <v>21.6</v>
      </c>
      <c r="AE72" s="1">
        <v>28.8</v>
      </c>
      <c r="AF72" s="1">
        <v>25.4</v>
      </c>
      <c r="AG72" s="1">
        <v>30.8</v>
      </c>
      <c r="AH72" s="1">
        <v>33.4</v>
      </c>
      <c r="AI72" s="1" t="s">
        <v>58</v>
      </c>
      <c r="AJ72" s="1">
        <f t="shared" si="21"/>
        <v>39.6</v>
      </c>
      <c r="AK72" s="1">
        <f t="shared" si="22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37</v>
      </c>
      <c r="C73" s="1">
        <v>38.700000000000003</v>
      </c>
      <c r="D73" s="1"/>
      <c r="E73" s="1">
        <v>3.8460000000000001</v>
      </c>
      <c r="F73" s="1">
        <v>16.922999999999998</v>
      </c>
      <c r="G73" s="7">
        <v>1</v>
      </c>
      <c r="H73" s="1">
        <v>45</v>
      </c>
      <c r="I73" s="1" t="s">
        <v>41</v>
      </c>
      <c r="J73" s="1">
        <v>5.5</v>
      </c>
      <c r="K73" s="1">
        <f t="shared" si="18"/>
        <v>-1.6539999999999999</v>
      </c>
      <c r="L73" s="1"/>
      <c r="M73" s="1"/>
      <c r="N73" s="1">
        <v>64</v>
      </c>
      <c r="O73" s="1"/>
      <c r="P73" s="1">
        <f t="shared" si="6"/>
        <v>0.76919999999999999</v>
      </c>
      <c r="Q73" s="5"/>
      <c r="R73" s="5">
        <f t="shared" ref="R73:R115" si="26">ROUND(Q73,0)</f>
        <v>0</v>
      </c>
      <c r="S73" s="5">
        <f t="shared" si="24"/>
        <v>0</v>
      </c>
      <c r="T73" s="5"/>
      <c r="U73" s="5"/>
      <c r="V73" s="1"/>
      <c r="W73" s="1">
        <f t="shared" si="25"/>
        <v>105.20410816432657</v>
      </c>
      <c r="X73" s="1">
        <f t="shared" si="10"/>
        <v>105.20410816432657</v>
      </c>
      <c r="Y73" s="1">
        <v>7.8583999999999996</v>
      </c>
      <c r="Z73" s="1">
        <v>0.81839999999999991</v>
      </c>
      <c r="AA73" s="1">
        <v>4.75</v>
      </c>
      <c r="AB73" s="1">
        <v>3.0411999999999999</v>
      </c>
      <c r="AC73" s="1">
        <v>4.3049999999999997</v>
      </c>
      <c r="AD73" s="1">
        <v>0.85060000000000002</v>
      </c>
      <c r="AE73" s="1">
        <v>2.5409999999999999</v>
      </c>
      <c r="AF73" s="1">
        <v>3.6684000000000001</v>
      </c>
      <c r="AG73" s="1">
        <v>3.3275999999999999</v>
      </c>
      <c r="AH73" s="1">
        <v>4.3268000000000004</v>
      </c>
      <c r="AI73" s="30" t="s">
        <v>182</v>
      </c>
      <c r="AJ73" s="1">
        <f t="shared" si="21"/>
        <v>0</v>
      </c>
      <c r="AK73" s="1">
        <f t="shared" si="22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40</v>
      </c>
      <c r="C74" s="1">
        <v>85</v>
      </c>
      <c r="D74" s="1"/>
      <c r="E74" s="1">
        <v>36</v>
      </c>
      <c r="F74" s="1">
        <v>46</v>
      </c>
      <c r="G74" s="7">
        <v>0.41</v>
      </c>
      <c r="H74" s="1">
        <v>45</v>
      </c>
      <c r="I74" s="1" t="s">
        <v>41</v>
      </c>
      <c r="J74" s="1">
        <v>37</v>
      </c>
      <c r="K74" s="1">
        <f t="shared" si="18"/>
        <v>-1</v>
      </c>
      <c r="L74" s="1"/>
      <c r="M74" s="1"/>
      <c r="N74" s="1">
        <v>12</v>
      </c>
      <c r="O74" s="1"/>
      <c r="P74" s="1">
        <f t="shared" si="6"/>
        <v>7.2</v>
      </c>
      <c r="Q74" s="5">
        <f t="shared" si="23"/>
        <v>35.600000000000009</v>
      </c>
      <c r="R74" s="5">
        <f t="shared" si="26"/>
        <v>36</v>
      </c>
      <c r="S74" s="5">
        <f t="shared" si="24"/>
        <v>36</v>
      </c>
      <c r="T74" s="5"/>
      <c r="U74" s="5"/>
      <c r="V74" s="1"/>
      <c r="W74" s="1">
        <f t="shared" si="25"/>
        <v>13.055555555555555</v>
      </c>
      <c r="X74" s="1">
        <f t="shared" si="10"/>
        <v>8.0555555555555554</v>
      </c>
      <c r="Y74" s="1">
        <v>6.8</v>
      </c>
      <c r="Z74" s="1">
        <v>3.2</v>
      </c>
      <c r="AA74" s="1">
        <v>9.1999999999999993</v>
      </c>
      <c r="AB74" s="1">
        <v>6</v>
      </c>
      <c r="AC74" s="1">
        <v>5.6</v>
      </c>
      <c r="AD74" s="1">
        <v>4</v>
      </c>
      <c r="AE74" s="1">
        <v>3.6</v>
      </c>
      <c r="AF74" s="1">
        <v>3.4</v>
      </c>
      <c r="AG74" s="1">
        <v>6.2</v>
      </c>
      <c r="AH74" s="1">
        <v>7.4</v>
      </c>
      <c r="AI74" s="1"/>
      <c r="AJ74" s="1">
        <f t="shared" si="21"/>
        <v>14.76</v>
      </c>
      <c r="AK74" s="1">
        <f t="shared" si="22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40</v>
      </c>
      <c r="C75" s="1">
        <v>24</v>
      </c>
      <c r="D75" s="1"/>
      <c r="E75" s="1">
        <v>23</v>
      </c>
      <c r="F75" s="1"/>
      <c r="G75" s="7">
        <v>0.41</v>
      </c>
      <c r="H75" s="1">
        <v>45</v>
      </c>
      <c r="I75" s="1" t="s">
        <v>41</v>
      </c>
      <c r="J75" s="1">
        <v>53</v>
      </c>
      <c r="K75" s="1">
        <f t="shared" si="18"/>
        <v>-30</v>
      </c>
      <c r="L75" s="1"/>
      <c r="M75" s="1"/>
      <c r="N75" s="1">
        <v>42</v>
      </c>
      <c r="O75" s="1"/>
      <c r="P75" s="1">
        <f t="shared" si="6"/>
        <v>4.5999999999999996</v>
      </c>
      <c r="Q75" s="5">
        <f t="shared" si="23"/>
        <v>17.799999999999997</v>
      </c>
      <c r="R75" s="5">
        <v>24</v>
      </c>
      <c r="S75" s="5">
        <f t="shared" si="24"/>
        <v>24</v>
      </c>
      <c r="T75" s="5"/>
      <c r="U75" s="5">
        <v>30</v>
      </c>
      <c r="V75" s="1"/>
      <c r="W75" s="1">
        <f t="shared" si="25"/>
        <v>14.347826086956523</v>
      </c>
      <c r="X75" s="1">
        <f t="shared" si="10"/>
        <v>9.1304347826086971</v>
      </c>
      <c r="Y75" s="1">
        <v>5</v>
      </c>
      <c r="Z75" s="1">
        <v>-0.4</v>
      </c>
      <c r="AA75" s="1">
        <v>5.4</v>
      </c>
      <c r="AB75" s="1">
        <v>-0.2</v>
      </c>
      <c r="AC75" s="1">
        <v>-1.6</v>
      </c>
      <c r="AD75" s="1">
        <v>0.8</v>
      </c>
      <c r="AE75" s="1">
        <v>-1.6</v>
      </c>
      <c r="AF75" s="1">
        <v>-2.4</v>
      </c>
      <c r="AG75" s="1">
        <v>0.4</v>
      </c>
      <c r="AH75" s="1">
        <v>1.4</v>
      </c>
      <c r="AI75" s="1" t="s">
        <v>113</v>
      </c>
      <c r="AJ75" s="1">
        <f t="shared" si="21"/>
        <v>9.84</v>
      </c>
      <c r="AK75" s="1">
        <f t="shared" si="22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5.75" thickBot="1" x14ac:dyDescent="0.3">
      <c r="A76" s="1" t="s">
        <v>114</v>
      </c>
      <c r="B76" s="1" t="s">
        <v>40</v>
      </c>
      <c r="C76" s="1">
        <v>129</v>
      </c>
      <c r="D76" s="1">
        <v>72</v>
      </c>
      <c r="E76" s="1">
        <v>142</v>
      </c>
      <c r="F76" s="1"/>
      <c r="G76" s="7">
        <v>0.28000000000000003</v>
      </c>
      <c r="H76" s="1">
        <v>45</v>
      </c>
      <c r="I76" s="1" t="s">
        <v>41</v>
      </c>
      <c r="J76" s="1">
        <v>172</v>
      </c>
      <c r="K76" s="1">
        <f t="shared" si="18"/>
        <v>-30</v>
      </c>
      <c r="L76" s="1"/>
      <c r="M76" s="1"/>
      <c r="N76" s="1">
        <v>240</v>
      </c>
      <c r="O76" s="1"/>
      <c r="P76" s="1">
        <f t="shared" si="6"/>
        <v>28.4</v>
      </c>
      <c r="Q76" s="5">
        <f t="shared" si="23"/>
        <v>129.19999999999999</v>
      </c>
      <c r="R76" s="5">
        <v>160</v>
      </c>
      <c r="S76" s="5">
        <f t="shared" si="24"/>
        <v>160</v>
      </c>
      <c r="T76" s="5"/>
      <c r="U76" s="5">
        <v>190</v>
      </c>
      <c r="V76" s="1"/>
      <c r="W76" s="1">
        <f t="shared" si="25"/>
        <v>14.084507042253522</v>
      </c>
      <c r="X76" s="1">
        <f t="shared" si="10"/>
        <v>8.4507042253521139</v>
      </c>
      <c r="Y76" s="1">
        <v>29</v>
      </c>
      <c r="Z76" s="1">
        <v>20.6</v>
      </c>
      <c r="AA76" s="1">
        <v>23.6</v>
      </c>
      <c r="AB76" s="1">
        <v>22</v>
      </c>
      <c r="AC76" s="1">
        <v>12.4</v>
      </c>
      <c r="AD76" s="1">
        <v>23.2</v>
      </c>
      <c r="AE76" s="1">
        <v>37.200000000000003</v>
      </c>
      <c r="AF76" s="1">
        <v>22.4</v>
      </c>
      <c r="AG76" s="1">
        <v>34.6</v>
      </c>
      <c r="AH76" s="1">
        <v>31.4</v>
      </c>
      <c r="AI76" s="1"/>
      <c r="AJ76" s="1">
        <f t="shared" si="21"/>
        <v>44.800000000000004</v>
      </c>
      <c r="AK76" s="1">
        <f t="shared" si="22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115</v>
      </c>
      <c r="B77" s="15" t="s">
        <v>40</v>
      </c>
      <c r="C77" s="15">
        <v>-105</v>
      </c>
      <c r="D77" s="15">
        <v>144</v>
      </c>
      <c r="E77" s="26">
        <v>42</v>
      </c>
      <c r="F77" s="28">
        <v>-23</v>
      </c>
      <c r="G77" s="11">
        <v>0</v>
      </c>
      <c r="H77" s="10">
        <v>45</v>
      </c>
      <c r="I77" s="10" t="s">
        <v>38</v>
      </c>
      <c r="J77" s="10">
        <v>43</v>
      </c>
      <c r="K77" s="10">
        <f t="shared" si="18"/>
        <v>-1</v>
      </c>
      <c r="L77" s="10"/>
      <c r="M77" s="10"/>
      <c r="N77" s="10">
        <v>0</v>
      </c>
      <c r="O77" s="10"/>
      <c r="P77" s="10">
        <f t="shared" si="6"/>
        <v>8.4</v>
      </c>
      <c r="Q77" s="12"/>
      <c r="R77" s="5">
        <f t="shared" si="26"/>
        <v>0</v>
      </c>
      <c r="S77" s="5">
        <f t="shared" si="24"/>
        <v>0</v>
      </c>
      <c r="T77" s="5"/>
      <c r="U77" s="12"/>
      <c r="V77" s="10"/>
      <c r="W77" s="1">
        <f t="shared" si="25"/>
        <v>-2.7380952380952381</v>
      </c>
      <c r="X77" s="10">
        <f t="shared" si="10"/>
        <v>-2.7380952380952381</v>
      </c>
      <c r="Y77" s="10">
        <v>77.599999999999994</v>
      </c>
      <c r="Z77" s="10">
        <v>97.8</v>
      </c>
      <c r="AA77" s="10">
        <v>96.8</v>
      </c>
      <c r="AB77" s="10">
        <v>78.2</v>
      </c>
      <c r="AC77" s="10">
        <v>140.6</v>
      </c>
      <c r="AD77" s="10">
        <v>103</v>
      </c>
      <c r="AE77" s="10">
        <v>133.6</v>
      </c>
      <c r="AF77" s="10">
        <v>112.2</v>
      </c>
      <c r="AG77" s="10">
        <v>97</v>
      </c>
      <c r="AH77" s="10">
        <v>108.4</v>
      </c>
      <c r="AI77" s="13" t="s">
        <v>116</v>
      </c>
      <c r="AJ77" s="1">
        <f t="shared" si="21"/>
        <v>0</v>
      </c>
      <c r="AK77" s="1">
        <f t="shared" si="22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t="15.75" thickBot="1" x14ac:dyDescent="0.3">
      <c r="A78" s="17" t="s">
        <v>163</v>
      </c>
      <c r="B78" s="18" t="s">
        <v>40</v>
      </c>
      <c r="C78" s="18">
        <v>506</v>
      </c>
      <c r="D78" s="18">
        <v>200</v>
      </c>
      <c r="E78" s="27">
        <f>436+E77</f>
        <v>478</v>
      </c>
      <c r="F78" s="29">
        <f>42+F77</f>
        <v>19</v>
      </c>
      <c r="G78" s="7">
        <v>0.4</v>
      </c>
      <c r="H78" s="1">
        <v>50</v>
      </c>
      <c r="I78" s="1" t="s">
        <v>41</v>
      </c>
      <c r="J78" s="1">
        <v>434</v>
      </c>
      <c r="K78" s="1">
        <f>E78-J78</f>
        <v>44</v>
      </c>
      <c r="L78" s="1"/>
      <c r="M78" s="1"/>
      <c r="N78" s="1">
        <v>450</v>
      </c>
      <c r="O78" s="1">
        <v>500</v>
      </c>
      <c r="P78" s="1">
        <f>E78/5</f>
        <v>95.6</v>
      </c>
      <c r="Q78" s="5">
        <f t="shared" ref="Q78" si="27">13*P78-O78-N78-F78</f>
        <v>273.79999999999995</v>
      </c>
      <c r="R78" s="5">
        <v>380</v>
      </c>
      <c r="S78" s="5">
        <f t="shared" si="24"/>
        <v>180</v>
      </c>
      <c r="T78" s="5">
        <v>200</v>
      </c>
      <c r="U78" s="5">
        <v>460</v>
      </c>
      <c r="V78" s="1"/>
      <c r="W78" s="1">
        <f t="shared" si="25"/>
        <v>14.110878661087867</v>
      </c>
      <c r="X78" s="1">
        <f>(F78+N78+O78)/P78</f>
        <v>10.135983263598327</v>
      </c>
      <c r="Y78" s="1">
        <v>103.8</v>
      </c>
      <c r="Z78" s="1">
        <v>0.2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 t="s">
        <v>164</v>
      </c>
      <c r="AJ78" s="1">
        <f t="shared" si="21"/>
        <v>72</v>
      </c>
      <c r="AK78" s="1">
        <f t="shared" si="22"/>
        <v>80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40</v>
      </c>
      <c r="C79" s="1">
        <v>63</v>
      </c>
      <c r="D79" s="1">
        <v>32</v>
      </c>
      <c r="E79" s="1">
        <v>34</v>
      </c>
      <c r="F79" s="1">
        <v>52</v>
      </c>
      <c r="G79" s="7">
        <v>0.33</v>
      </c>
      <c r="H79" s="1" t="e">
        <v>#N/A</v>
      </c>
      <c r="I79" s="1" t="s">
        <v>41</v>
      </c>
      <c r="J79" s="1">
        <v>36</v>
      </c>
      <c r="K79" s="1">
        <f t="shared" si="18"/>
        <v>-2</v>
      </c>
      <c r="L79" s="1"/>
      <c r="M79" s="1"/>
      <c r="N79" s="1">
        <v>56</v>
      </c>
      <c r="O79" s="1"/>
      <c r="P79" s="1">
        <f t="shared" si="6"/>
        <v>6.8</v>
      </c>
      <c r="Q79" s="5"/>
      <c r="R79" s="5">
        <f t="shared" si="26"/>
        <v>0</v>
      </c>
      <c r="S79" s="5">
        <f t="shared" si="24"/>
        <v>0</v>
      </c>
      <c r="T79" s="5"/>
      <c r="U79" s="5"/>
      <c r="V79" s="1"/>
      <c r="W79" s="1">
        <f t="shared" si="25"/>
        <v>15.882352941176471</v>
      </c>
      <c r="X79" s="1">
        <f t="shared" si="10"/>
        <v>15.882352941176471</v>
      </c>
      <c r="Y79" s="1">
        <v>8.1999999999999993</v>
      </c>
      <c r="Z79" s="1">
        <v>8.6</v>
      </c>
      <c r="AA79" s="1">
        <v>5.2</v>
      </c>
      <c r="AB79" s="1">
        <v>7.2</v>
      </c>
      <c r="AC79" s="1">
        <v>12.4</v>
      </c>
      <c r="AD79" s="1">
        <v>8</v>
      </c>
      <c r="AE79" s="1">
        <v>8.6</v>
      </c>
      <c r="AF79" s="1">
        <v>3.4</v>
      </c>
      <c r="AG79" s="1">
        <v>3.8</v>
      </c>
      <c r="AH79" s="1">
        <v>13.6</v>
      </c>
      <c r="AI79" s="1"/>
      <c r="AJ79" s="1">
        <f t="shared" si="21"/>
        <v>0</v>
      </c>
      <c r="AK79" s="1">
        <f t="shared" si="22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37</v>
      </c>
      <c r="C80" s="1">
        <v>5.8609999999999998</v>
      </c>
      <c r="D80" s="1"/>
      <c r="E80" s="1">
        <v>3.3220000000000001</v>
      </c>
      <c r="F80" s="1">
        <v>2.5390000000000001</v>
      </c>
      <c r="G80" s="7">
        <v>1</v>
      </c>
      <c r="H80" s="1">
        <v>45</v>
      </c>
      <c r="I80" s="1" t="s">
        <v>41</v>
      </c>
      <c r="J80" s="1">
        <v>3.3</v>
      </c>
      <c r="K80" s="1">
        <f t="shared" ref="K80:K112" si="28">E80-J80</f>
        <v>2.2000000000000242E-2</v>
      </c>
      <c r="L80" s="1"/>
      <c r="M80" s="1"/>
      <c r="N80" s="1">
        <v>6</v>
      </c>
      <c r="O80" s="1"/>
      <c r="P80" s="1">
        <f t="shared" si="6"/>
        <v>0.66439999999999999</v>
      </c>
      <c r="Q80" s="5"/>
      <c r="R80" s="5">
        <f t="shared" si="26"/>
        <v>0</v>
      </c>
      <c r="S80" s="5">
        <f t="shared" si="24"/>
        <v>0</v>
      </c>
      <c r="T80" s="5"/>
      <c r="U80" s="5"/>
      <c r="V80" s="1"/>
      <c r="W80" s="1">
        <f t="shared" si="25"/>
        <v>12.85219747140277</v>
      </c>
      <c r="X80" s="1">
        <f t="shared" si="10"/>
        <v>12.85219747140277</v>
      </c>
      <c r="Y80" s="1">
        <v>0.92520000000000002</v>
      </c>
      <c r="Z80" s="1">
        <v>0</v>
      </c>
      <c r="AA80" s="1">
        <v>0</v>
      </c>
      <c r="AB80" s="1">
        <v>0.92840000000000011</v>
      </c>
      <c r="AC80" s="1">
        <v>0.13159999999999999</v>
      </c>
      <c r="AD80" s="1">
        <v>0</v>
      </c>
      <c r="AE80" s="1">
        <v>-0.26079999999999998</v>
      </c>
      <c r="AF80" s="1">
        <v>-0.26079999999999998</v>
      </c>
      <c r="AG80" s="1">
        <v>-0.13339999999999999</v>
      </c>
      <c r="AH80" s="1">
        <v>0.93879999999999997</v>
      </c>
      <c r="AI80" s="1"/>
      <c r="AJ80" s="1">
        <f t="shared" si="21"/>
        <v>0</v>
      </c>
      <c r="AK80" s="1">
        <f t="shared" si="22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40</v>
      </c>
      <c r="C81" s="1"/>
      <c r="D81" s="1">
        <v>8</v>
      </c>
      <c r="E81" s="1"/>
      <c r="F81" s="1">
        <v>6</v>
      </c>
      <c r="G81" s="7">
        <v>0.33</v>
      </c>
      <c r="H81" s="1">
        <v>45</v>
      </c>
      <c r="I81" s="1" t="s">
        <v>41</v>
      </c>
      <c r="J81" s="1">
        <v>2</v>
      </c>
      <c r="K81" s="1">
        <f t="shared" si="28"/>
        <v>-2</v>
      </c>
      <c r="L81" s="1"/>
      <c r="M81" s="1"/>
      <c r="N81" s="1">
        <v>0</v>
      </c>
      <c r="O81" s="1"/>
      <c r="P81" s="1">
        <f t="shared" ref="P81:P115" si="29">E81/5</f>
        <v>0</v>
      </c>
      <c r="Q81" s="5"/>
      <c r="R81" s="5">
        <v>8</v>
      </c>
      <c r="S81" s="5">
        <f t="shared" si="24"/>
        <v>8</v>
      </c>
      <c r="T81" s="5"/>
      <c r="U81" s="45">
        <v>10</v>
      </c>
      <c r="V81" s="46"/>
      <c r="W81" s="1" t="e">
        <f t="shared" si="25"/>
        <v>#DIV/0!</v>
      </c>
      <c r="X81" s="1" t="e">
        <f t="shared" ref="X81:X115" si="30">(F81+N81+O81)/P81</f>
        <v>#DIV/0!</v>
      </c>
      <c r="Y81" s="1">
        <v>-0.8</v>
      </c>
      <c r="Z81" s="1">
        <v>-1.2</v>
      </c>
      <c r="AA81" s="1">
        <v>3.8</v>
      </c>
      <c r="AB81" s="1">
        <v>0</v>
      </c>
      <c r="AC81" s="1">
        <v>1.2</v>
      </c>
      <c r="AD81" s="1">
        <v>1.6</v>
      </c>
      <c r="AE81" s="1">
        <v>0.8</v>
      </c>
      <c r="AF81" s="1">
        <v>2.8</v>
      </c>
      <c r="AG81" s="1">
        <v>2</v>
      </c>
      <c r="AH81" s="1">
        <v>6</v>
      </c>
      <c r="AI81" s="1"/>
      <c r="AJ81" s="1">
        <f t="shared" si="21"/>
        <v>2.64</v>
      </c>
      <c r="AK81" s="1">
        <f t="shared" si="22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0" t="s">
        <v>120</v>
      </c>
      <c r="B82" s="20" t="s">
        <v>37</v>
      </c>
      <c r="C82" s="20"/>
      <c r="D82" s="20"/>
      <c r="E82" s="20"/>
      <c r="F82" s="20"/>
      <c r="G82" s="21">
        <v>0</v>
      </c>
      <c r="H82" s="20">
        <v>45</v>
      </c>
      <c r="I82" s="20" t="s">
        <v>41</v>
      </c>
      <c r="J82" s="20"/>
      <c r="K82" s="20">
        <f t="shared" si="28"/>
        <v>0</v>
      </c>
      <c r="L82" s="20"/>
      <c r="M82" s="20"/>
      <c r="N82" s="20">
        <v>0</v>
      </c>
      <c r="O82" s="20"/>
      <c r="P82" s="20">
        <f t="shared" si="29"/>
        <v>0</v>
      </c>
      <c r="Q82" s="22"/>
      <c r="R82" s="5">
        <f t="shared" si="26"/>
        <v>0</v>
      </c>
      <c r="S82" s="5">
        <f t="shared" si="24"/>
        <v>0</v>
      </c>
      <c r="T82" s="5"/>
      <c r="U82" s="22"/>
      <c r="V82" s="20"/>
      <c r="W82" s="1" t="e">
        <f t="shared" si="25"/>
        <v>#DIV/0!</v>
      </c>
      <c r="X82" s="20" t="e">
        <f t="shared" si="30"/>
        <v>#DIV/0!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 t="s">
        <v>121</v>
      </c>
      <c r="AJ82" s="1">
        <f t="shared" si="21"/>
        <v>0</v>
      </c>
      <c r="AK82" s="1">
        <f t="shared" si="22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40</v>
      </c>
      <c r="C83" s="1">
        <v>275</v>
      </c>
      <c r="D83" s="1"/>
      <c r="E83" s="1">
        <v>169</v>
      </c>
      <c r="F83" s="1">
        <v>27</v>
      </c>
      <c r="G83" s="7">
        <v>0.33</v>
      </c>
      <c r="H83" s="1">
        <v>45</v>
      </c>
      <c r="I83" s="1" t="s">
        <v>41</v>
      </c>
      <c r="J83" s="1">
        <v>174</v>
      </c>
      <c r="K83" s="1">
        <f t="shared" si="28"/>
        <v>-5</v>
      </c>
      <c r="L83" s="1"/>
      <c r="M83" s="1"/>
      <c r="N83" s="1">
        <v>250</v>
      </c>
      <c r="O83" s="1"/>
      <c r="P83" s="1">
        <f t="shared" si="29"/>
        <v>33.799999999999997</v>
      </c>
      <c r="Q83" s="5">
        <f t="shared" ref="Q83:Q85" si="31">13*P83-O83-N83-F83</f>
        <v>162.39999999999998</v>
      </c>
      <c r="R83" s="5">
        <v>200</v>
      </c>
      <c r="S83" s="5">
        <f t="shared" si="24"/>
        <v>80</v>
      </c>
      <c r="T83" s="5">
        <v>120</v>
      </c>
      <c r="U83" s="5">
        <v>220</v>
      </c>
      <c r="V83" s="1"/>
      <c r="W83" s="1">
        <f t="shared" si="25"/>
        <v>14.11242603550296</v>
      </c>
      <c r="X83" s="1">
        <f t="shared" si="30"/>
        <v>8.1952662721893503</v>
      </c>
      <c r="Y83" s="1">
        <v>31.8</v>
      </c>
      <c r="Z83" s="1">
        <v>9.4</v>
      </c>
      <c r="AA83" s="1">
        <v>43.4</v>
      </c>
      <c r="AB83" s="1">
        <v>15.4</v>
      </c>
      <c r="AC83" s="1">
        <v>23.4</v>
      </c>
      <c r="AD83" s="1">
        <v>9.1999999999999993</v>
      </c>
      <c r="AE83" s="1">
        <v>38.200000000000003</v>
      </c>
      <c r="AF83" s="1">
        <v>28</v>
      </c>
      <c r="AG83" s="1">
        <v>20.399999999999999</v>
      </c>
      <c r="AH83" s="1">
        <v>31.4</v>
      </c>
      <c r="AI83" s="1"/>
      <c r="AJ83" s="1">
        <f t="shared" si="21"/>
        <v>26.400000000000002</v>
      </c>
      <c r="AK83" s="1">
        <f t="shared" si="22"/>
        <v>39.6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37</v>
      </c>
      <c r="C84" s="1">
        <v>7.2789999999999999</v>
      </c>
      <c r="D84" s="1"/>
      <c r="E84" s="1">
        <v>4.5609999999999999</v>
      </c>
      <c r="F84" s="1">
        <v>-2.1999999999999999E-2</v>
      </c>
      <c r="G84" s="7">
        <v>1</v>
      </c>
      <c r="H84" s="1">
        <v>45</v>
      </c>
      <c r="I84" s="1" t="s">
        <v>41</v>
      </c>
      <c r="J84" s="1">
        <v>8.8000000000000007</v>
      </c>
      <c r="K84" s="1">
        <f t="shared" si="28"/>
        <v>-4.2390000000000008</v>
      </c>
      <c r="L84" s="1"/>
      <c r="M84" s="1"/>
      <c r="N84" s="1">
        <v>7</v>
      </c>
      <c r="O84" s="1"/>
      <c r="P84" s="1">
        <f t="shared" si="29"/>
        <v>0.91220000000000001</v>
      </c>
      <c r="Q84" s="5">
        <f t="shared" si="31"/>
        <v>4.8806000000000012</v>
      </c>
      <c r="R84" s="5">
        <v>7</v>
      </c>
      <c r="S84" s="5">
        <f t="shared" si="24"/>
        <v>7</v>
      </c>
      <c r="T84" s="5"/>
      <c r="U84" s="5">
        <v>7</v>
      </c>
      <c r="V84" s="1"/>
      <c r="W84" s="1">
        <f t="shared" si="25"/>
        <v>15.323393992545494</v>
      </c>
      <c r="X84" s="1">
        <f t="shared" si="30"/>
        <v>7.649638237228678</v>
      </c>
      <c r="Y84" s="1">
        <v>0.92400000000000004</v>
      </c>
      <c r="Z84" s="1">
        <v>0.92360000000000009</v>
      </c>
      <c r="AA84" s="1">
        <v>0.97240000000000004</v>
      </c>
      <c r="AB84" s="1">
        <v>0.78360000000000007</v>
      </c>
      <c r="AC84" s="1">
        <v>1.6828000000000001</v>
      </c>
      <c r="AD84" s="1">
        <v>2.9826000000000001</v>
      </c>
      <c r="AE84" s="1">
        <v>0.90880000000000005</v>
      </c>
      <c r="AF84" s="1">
        <v>0.78359999999999996</v>
      </c>
      <c r="AG84" s="1">
        <v>1.0386</v>
      </c>
      <c r="AH84" s="1">
        <v>2.1114000000000002</v>
      </c>
      <c r="AI84" s="1"/>
      <c r="AJ84" s="1">
        <f t="shared" si="21"/>
        <v>7</v>
      </c>
      <c r="AK84" s="1">
        <f t="shared" si="22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40</v>
      </c>
      <c r="C85" s="1">
        <v>74</v>
      </c>
      <c r="D85" s="1"/>
      <c r="E85" s="1">
        <v>35</v>
      </c>
      <c r="F85" s="1">
        <v>34</v>
      </c>
      <c r="G85" s="7">
        <v>0.33</v>
      </c>
      <c r="H85" s="1">
        <v>45</v>
      </c>
      <c r="I85" s="1" t="s">
        <v>41</v>
      </c>
      <c r="J85" s="1">
        <v>37</v>
      </c>
      <c r="K85" s="1">
        <f t="shared" si="28"/>
        <v>-2</v>
      </c>
      <c r="L85" s="1"/>
      <c r="M85" s="1"/>
      <c r="N85" s="1">
        <v>0</v>
      </c>
      <c r="O85" s="1"/>
      <c r="P85" s="1">
        <f t="shared" si="29"/>
        <v>7</v>
      </c>
      <c r="Q85" s="5">
        <f t="shared" si="31"/>
        <v>57</v>
      </c>
      <c r="R85" s="5">
        <v>64</v>
      </c>
      <c r="S85" s="5">
        <f t="shared" si="24"/>
        <v>64</v>
      </c>
      <c r="T85" s="5"/>
      <c r="U85" s="5">
        <v>70</v>
      </c>
      <c r="V85" s="1"/>
      <c r="W85" s="1">
        <f t="shared" si="25"/>
        <v>14</v>
      </c>
      <c r="X85" s="1">
        <f t="shared" si="30"/>
        <v>4.8571428571428568</v>
      </c>
      <c r="Y85" s="1">
        <v>1.6</v>
      </c>
      <c r="Z85" s="1">
        <v>-0.8</v>
      </c>
      <c r="AA85" s="1">
        <v>8.1999999999999993</v>
      </c>
      <c r="AB85" s="1">
        <v>-1</v>
      </c>
      <c r="AC85" s="1">
        <v>4.2</v>
      </c>
      <c r="AD85" s="1">
        <v>1.2</v>
      </c>
      <c r="AE85" s="1">
        <v>11.8</v>
      </c>
      <c r="AF85" s="1">
        <v>8</v>
      </c>
      <c r="AG85" s="1">
        <v>5</v>
      </c>
      <c r="AH85" s="1">
        <v>7.2</v>
      </c>
      <c r="AI85" s="1" t="s">
        <v>58</v>
      </c>
      <c r="AJ85" s="1">
        <f t="shared" si="21"/>
        <v>21.12</v>
      </c>
      <c r="AK85" s="1">
        <f t="shared" si="22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5.75" thickBot="1" x14ac:dyDescent="0.3">
      <c r="A86" s="20" t="s">
        <v>125</v>
      </c>
      <c r="B86" s="20" t="s">
        <v>37</v>
      </c>
      <c r="C86" s="20"/>
      <c r="D86" s="20"/>
      <c r="E86" s="20"/>
      <c r="F86" s="20"/>
      <c r="G86" s="21">
        <v>0</v>
      </c>
      <c r="H86" s="20">
        <v>45</v>
      </c>
      <c r="I86" s="20" t="s">
        <v>41</v>
      </c>
      <c r="J86" s="20"/>
      <c r="K86" s="20">
        <f t="shared" si="28"/>
        <v>0</v>
      </c>
      <c r="L86" s="20"/>
      <c r="M86" s="20"/>
      <c r="N86" s="20">
        <v>0</v>
      </c>
      <c r="O86" s="20"/>
      <c r="P86" s="20">
        <f t="shared" si="29"/>
        <v>0</v>
      </c>
      <c r="Q86" s="22"/>
      <c r="R86" s="5">
        <f t="shared" si="26"/>
        <v>0</v>
      </c>
      <c r="S86" s="5">
        <f t="shared" si="24"/>
        <v>0</v>
      </c>
      <c r="T86" s="5"/>
      <c r="U86" s="22"/>
      <c r="V86" s="20"/>
      <c r="W86" s="1" t="e">
        <f t="shared" si="25"/>
        <v>#DIV/0!</v>
      </c>
      <c r="X86" s="20" t="e">
        <f t="shared" si="30"/>
        <v>#DIV/0!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 t="s">
        <v>126</v>
      </c>
      <c r="AJ86" s="1">
        <f t="shared" si="21"/>
        <v>0</v>
      </c>
      <c r="AK86" s="1">
        <f t="shared" si="22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127</v>
      </c>
      <c r="B87" s="15" t="s">
        <v>40</v>
      </c>
      <c r="C87" s="15">
        <v>74</v>
      </c>
      <c r="D87" s="15"/>
      <c r="E87" s="15">
        <v>64</v>
      </c>
      <c r="F87" s="28">
        <v>-3</v>
      </c>
      <c r="G87" s="11">
        <v>0</v>
      </c>
      <c r="H87" s="10">
        <v>60</v>
      </c>
      <c r="I87" s="10" t="s">
        <v>38</v>
      </c>
      <c r="J87" s="10">
        <v>67</v>
      </c>
      <c r="K87" s="10">
        <f t="shared" si="28"/>
        <v>-3</v>
      </c>
      <c r="L87" s="10"/>
      <c r="M87" s="10"/>
      <c r="N87" s="10">
        <v>0</v>
      </c>
      <c r="O87" s="10"/>
      <c r="P87" s="10">
        <f t="shared" si="29"/>
        <v>12.8</v>
      </c>
      <c r="Q87" s="12"/>
      <c r="R87" s="5">
        <f t="shared" si="26"/>
        <v>0</v>
      </c>
      <c r="S87" s="5">
        <f t="shared" si="24"/>
        <v>0</v>
      </c>
      <c r="T87" s="5"/>
      <c r="U87" s="12"/>
      <c r="V87" s="10"/>
      <c r="W87" s="1">
        <f t="shared" si="25"/>
        <v>-0.234375</v>
      </c>
      <c r="X87" s="10">
        <f t="shared" si="30"/>
        <v>-0.234375</v>
      </c>
      <c r="Y87" s="10">
        <v>6.2</v>
      </c>
      <c r="Z87" s="10">
        <v>15.2</v>
      </c>
      <c r="AA87" s="10">
        <v>5.6</v>
      </c>
      <c r="AB87" s="10">
        <v>5</v>
      </c>
      <c r="AC87" s="10">
        <v>10.6</v>
      </c>
      <c r="AD87" s="10">
        <v>8</v>
      </c>
      <c r="AE87" s="10">
        <v>15.6</v>
      </c>
      <c r="AF87" s="10">
        <v>13.2</v>
      </c>
      <c r="AG87" s="10">
        <v>15.2</v>
      </c>
      <c r="AH87" s="10">
        <v>10.8</v>
      </c>
      <c r="AI87" s="13" t="s">
        <v>128</v>
      </c>
      <c r="AJ87" s="1">
        <f t="shared" si="21"/>
        <v>0</v>
      </c>
      <c r="AK87" s="1">
        <f t="shared" si="22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ht="15.75" thickBot="1" x14ac:dyDescent="0.3">
      <c r="A88" s="17" t="s">
        <v>173</v>
      </c>
      <c r="B88" s="18" t="s">
        <v>40</v>
      </c>
      <c r="C88" s="18"/>
      <c r="D88" s="18">
        <v>24</v>
      </c>
      <c r="E88" s="18">
        <v>11</v>
      </c>
      <c r="F88" s="29">
        <f>13+F87</f>
        <v>10</v>
      </c>
      <c r="G88" s="7">
        <v>0.4</v>
      </c>
      <c r="H88" s="1">
        <v>60</v>
      </c>
      <c r="I88" s="1" t="s">
        <v>41</v>
      </c>
      <c r="J88" s="1">
        <v>11</v>
      </c>
      <c r="K88" s="1">
        <f>E88-J88</f>
        <v>0</v>
      </c>
      <c r="L88" s="1"/>
      <c r="M88" s="1"/>
      <c r="N88" s="1"/>
      <c r="O88" s="1"/>
      <c r="P88" s="1">
        <f>E88/5</f>
        <v>2.2000000000000002</v>
      </c>
      <c r="Q88" s="5">
        <f>13*P88-O88-N88-F88</f>
        <v>18.600000000000001</v>
      </c>
      <c r="R88" s="50">
        <v>100</v>
      </c>
      <c r="S88" s="5">
        <f t="shared" si="24"/>
        <v>100</v>
      </c>
      <c r="T88" s="50"/>
      <c r="U88" s="5">
        <v>190</v>
      </c>
      <c r="V88" s="1"/>
      <c r="W88" s="1">
        <f t="shared" si="25"/>
        <v>49.999999999999993</v>
      </c>
      <c r="X88" s="1">
        <f>(F88+N88+O88)/P88</f>
        <v>4.545454545454545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 t="s">
        <v>174</v>
      </c>
      <c r="AJ88" s="1">
        <f t="shared" si="21"/>
        <v>40</v>
      </c>
      <c r="AK88" s="1">
        <f t="shared" si="22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129</v>
      </c>
      <c r="B89" s="15" t="s">
        <v>37</v>
      </c>
      <c r="C89" s="15">
        <v>47.911000000000001</v>
      </c>
      <c r="D89" s="15"/>
      <c r="E89" s="15">
        <v>14.968999999999999</v>
      </c>
      <c r="F89" s="16">
        <v>23.439</v>
      </c>
      <c r="G89" s="11">
        <v>0</v>
      </c>
      <c r="H89" s="10">
        <v>60</v>
      </c>
      <c r="I89" s="10" t="s">
        <v>38</v>
      </c>
      <c r="J89" s="10">
        <v>14.4</v>
      </c>
      <c r="K89" s="10">
        <f t="shared" si="28"/>
        <v>0.56899999999999906</v>
      </c>
      <c r="L89" s="10"/>
      <c r="M89" s="10"/>
      <c r="N89" s="10">
        <v>0</v>
      </c>
      <c r="O89" s="10"/>
      <c r="P89" s="10">
        <f t="shared" si="29"/>
        <v>2.9937999999999998</v>
      </c>
      <c r="Q89" s="12"/>
      <c r="R89" s="5">
        <f t="shared" si="26"/>
        <v>0</v>
      </c>
      <c r="S89" s="5">
        <f t="shared" si="24"/>
        <v>0</v>
      </c>
      <c r="T89" s="5"/>
      <c r="U89" s="12"/>
      <c r="V89" s="10"/>
      <c r="W89" s="1">
        <f t="shared" si="25"/>
        <v>7.8291803059656626</v>
      </c>
      <c r="X89" s="10">
        <f t="shared" si="30"/>
        <v>7.8291803059656626</v>
      </c>
      <c r="Y89" s="10">
        <v>4.0613999999999999</v>
      </c>
      <c r="Z89" s="10">
        <v>2.8696000000000002</v>
      </c>
      <c r="AA89" s="10">
        <v>0.9598000000000001</v>
      </c>
      <c r="AB89" s="10">
        <v>6.3692000000000002</v>
      </c>
      <c r="AC89" s="10">
        <v>2.7151999999999998</v>
      </c>
      <c r="AD89" s="10">
        <v>5.1631999999999998</v>
      </c>
      <c r="AE89" s="10">
        <v>9.7083999999999993</v>
      </c>
      <c r="AF89" s="10">
        <v>6.7278000000000002</v>
      </c>
      <c r="AG89" s="10">
        <v>4.0313999999999997</v>
      </c>
      <c r="AH89" s="10">
        <v>6.9888000000000003</v>
      </c>
      <c r="AI89" s="30" t="s">
        <v>180</v>
      </c>
      <c r="AJ89" s="1">
        <f t="shared" si="21"/>
        <v>0</v>
      </c>
      <c r="AK89" s="1">
        <f t="shared" si="22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t="15.75" thickBot="1" x14ac:dyDescent="0.3">
      <c r="A90" s="17" t="s">
        <v>171</v>
      </c>
      <c r="B90" s="18" t="s">
        <v>37</v>
      </c>
      <c r="C90" s="18"/>
      <c r="D90" s="18"/>
      <c r="E90" s="18"/>
      <c r="F90" s="19"/>
      <c r="G90" s="7">
        <v>1</v>
      </c>
      <c r="H90" s="1">
        <v>60</v>
      </c>
      <c r="I90" s="1" t="s">
        <v>41</v>
      </c>
      <c r="J90" s="1"/>
      <c r="K90" s="1">
        <f>E90-J90</f>
        <v>0</v>
      </c>
      <c r="L90" s="1"/>
      <c r="M90" s="1"/>
      <c r="N90" s="1">
        <v>20</v>
      </c>
      <c r="O90" s="1"/>
      <c r="P90" s="1">
        <f>E90/5</f>
        <v>0</v>
      </c>
      <c r="Q90" s="5"/>
      <c r="R90" s="50">
        <v>20</v>
      </c>
      <c r="S90" s="5">
        <f t="shared" si="24"/>
        <v>20</v>
      </c>
      <c r="T90" s="50"/>
      <c r="U90" s="5">
        <v>20</v>
      </c>
      <c r="V90" s="1"/>
      <c r="W90" s="1" t="e">
        <f t="shared" si="25"/>
        <v>#DIV/0!</v>
      </c>
      <c r="X90" s="1" t="e">
        <f>(F90+N90+O90)/P90</f>
        <v>#DIV/0!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 t="s">
        <v>172</v>
      </c>
      <c r="AJ90" s="1">
        <f t="shared" si="21"/>
        <v>20</v>
      </c>
      <c r="AK90" s="1">
        <f t="shared" si="22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130</v>
      </c>
      <c r="B91" s="1" t="s">
        <v>40</v>
      </c>
      <c r="C91" s="1">
        <v>10</v>
      </c>
      <c r="D91" s="1">
        <v>1</v>
      </c>
      <c r="E91" s="1">
        <v>5</v>
      </c>
      <c r="F91" s="1">
        <v>6</v>
      </c>
      <c r="G91" s="7">
        <v>0.66</v>
      </c>
      <c r="H91" s="1">
        <v>45</v>
      </c>
      <c r="I91" s="1" t="s">
        <v>41</v>
      </c>
      <c r="J91" s="1">
        <v>5</v>
      </c>
      <c r="K91" s="1">
        <f t="shared" si="28"/>
        <v>0</v>
      </c>
      <c r="L91" s="1"/>
      <c r="M91" s="1"/>
      <c r="N91" s="1">
        <v>0</v>
      </c>
      <c r="O91" s="1"/>
      <c r="P91" s="1">
        <f t="shared" si="29"/>
        <v>1</v>
      </c>
      <c r="Q91" s="5">
        <f t="shared" ref="Q91:Q93" si="32">13*P91-O91-N91-F91</f>
        <v>7</v>
      </c>
      <c r="R91" s="5">
        <f t="shared" si="26"/>
        <v>7</v>
      </c>
      <c r="S91" s="5">
        <f t="shared" si="24"/>
        <v>7</v>
      </c>
      <c r="T91" s="5"/>
      <c r="U91" s="5"/>
      <c r="V91" s="1"/>
      <c r="W91" s="1">
        <f t="shared" si="25"/>
        <v>13</v>
      </c>
      <c r="X91" s="1">
        <f t="shared" si="30"/>
        <v>6</v>
      </c>
      <c r="Y91" s="1">
        <v>0.8</v>
      </c>
      <c r="Z91" s="1">
        <v>0.4</v>
      </c>
      <c r="AA91" s="1">
        <v>0</v>
      </c>
      <c r="AB91" s="1">
        <v>0.2</v>
      </c>
      <c r="AC91" s="1">
        <v>1</v>
      </c>
      <c r="AD91" s="1">
        <v>0.2</v>
      </c>
      <c r="AE91" s="1">
        <v>1</v>
      </c>
      <c r="AF91" s="1">
        <v>1.2</v>
      </c>
      <c r="AG91" s="1">
        <v>0.6</v>
      </c>
      <c r="AH91" s="1">
        <v>0.4</v>
      </c>
      <c r="AI91" s="1"/>
      <c r="AJ91" s="1">
        <f t="shared" si="21"/>
        <v>4.62</v>
      </c>
      <c r="AK91" s="1">
        <f t="shared" si="22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40</v>
      </c>
      <c r="C92" s="1">
        <v>24</v>
      </c>
      <c r="D92" s="1">
        <v>8</v>
      </c>
      <c r="E92" s="1">
        <v>10</v>
      </c>
      <c r="F92" s="1">
        <v>17</v>
      </c>
      <c r="G92" s="7">
        <v>0.66</v>
      </c>
      <c r="H92" s="1">
        <v>45</v>
      </c>
      <c r="I92" s="1" t="s">
        <v>41</v>
      </c>
      <c r="J92" s="1">
        <v>10</v>
      </c>
      <c r="K92" s="1">
        <f t="shared" si="28"/>
        <v>0</v>
      </c>
      <c r="L92" s="1"/>
      <c r="M92" s="1"/>
      <c r="N92" s="1">
        <v>0</v>
      </c>
      <c r="O92" s="1"/>
      <c r="P92" s="1">
        <f t="shared" si="29"/>
        <v>2</v>
      </c>
      <c r="Q92" s="5">
        <f t="shared" si="32"/>
        <v>9</v>
      </c>
      <c r="R92" s="5">
        <f t="shared" si="26"/>
        <v>9</v>
      </c>
      <c r="S92" s="5">
        <f t="shared" si="24"/>
        <v>9</v>
      </c>
      <c r="T92" s="5"/>
      <c r="U92" s="5"/>
      <c r="V92" s="1"/>
      <c r="W92" s="1">
        <f t="shared" si="25"/>
        <v>13</v>
      </c>
      <c r="X92" s="1">
        <f t="shared" si="30"/>
        <v>8.5</v>
      </c>
      <c r="Y92" s="1">
        <v>0</v>
      </c>
      <c r="Z92" s="1">
        <v>-0.4</v>
      </c>
      <c r="AA92" s="1">
        <v>2.6</v>
      </c>
      <c r="AB92" s="1">
        <v>-0.2</v>
      </c>
      <c r="AC92" s="1">
        <v>-0.2</v>
      </c>
      <c r="AD92" s="1">
        <v>1.4</v>
      </c>
      <c r="AE92" s="1">
        <v>1.268</v>
      </c>
      <c r="AF92" s="1">
        <v>1.0680000000000001</v>
      </c>
      <c r="AG92" s="1">
        <v>0.4</v>
      </c>
      <c r="AH92" s="1">
        <v>1.8</v>
      </c>
      <c r="AI92" s="1"/>
      <c r="AJ92" s="1">
        <f t="shared" si="21"/>
        <v>5.94</v>
      </c>
      <c r="AK92" s="1">
        <f t="shared" si="22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40</v>
      </c>
      <c r="C93" s="1">
        <v>76</v>
      </c>
      <c r="D93" s="1"/>
      <c r="E93" s="1">
        <v>22</v>
      </c>
      <c r="F93" s="1">
        <v>52</v>
      </c>
      <c r="G93" s="7">
        <v>0.33</v>
      </c>
      <c r="H93" s="1">
        <v>45</v>
      </c>
      <c r="I93" s="1" t="s">
        <v>41</v>
      </c>
      <c r="J93" s="1">
        <v>22</v>
      </c>
      <c r="K93" s="1">
        <f t="shared" si="28"/>
        <v>0</v>
      </c>
      <c r="L93" s="1"/>
      <c r="M93" s="1"/>
      <c r="N93" s="1">
        <v>0</v>
      </c>
      <c r="O93" s="1"/>
      <c r="P93" s="1">
        <f t="shared" si="29"/>
        <v>4.4000000000000004</v>
      </c>
      <c r="Q93" s="5">
        <f t="shared" si="32"/>
        <v>5.2000000000000028</v>
      </c>
      <c r="R93" s="5">
        <f t="shared" si="26"/>
        <v>5</v>
      </c>
      <c r="S93" s="5">
        <f t="shared" si="24"/>
        <v>5</v>
      </c>
      <c r="T93" s="5"/>
      <c r="U93" s="5"/>
      <c r="V93" s="1"/>
      <c r="W93" s="1">
        <f t="shared" si="25"/>
        <v>12.954545454545453</v>
      </c>
      <c r="X93" s="1">
        <f t="shared" si="30"/>
        <v>11.818181818181817</v>
      </c>
      <c r="Y93" s="1">
        <v>2.8</v>
      </c>
      <c r="Z93" s="1">
        <v>-0.4</v>
      </c>
      <c r="AA93" s="1">
        <v>7.6</v>
      </c>
      <c r="AB93" s="1">
        <v>3.8</v>
      </c>
      <c r="AC93" s="1">
        <v>5.4</v>
      </c>
      <c r="AD93" s="1">
        <v>3.2</v>
      </c>
      <c r="AE93" s="1">
        <v>7.6</v>
      </c>
      <c r="AF93" s="1">
        <v>3.8</v>
      </c>
      <c r="AG93" s="1">
        <v>4</v>
      </c>
      <c r="AH93" s="1">
        <v>14.2</v>
      </c>
      <c r="AI93" s="1" t="s">
        <v>58</v>
      </c>
      <c r="AJ93" s="1">
        <f t="shared" si="21"/>
        <v>1.6500000000000001</v>
      </c>
      <c r="AK93" s="1">
        <f t="shared" si="22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133</v>
      </c>
      <c r="B94" s="1" t="s">
        <v>40</v>
      </c>
      <c r="C94" s="1">
        <v>144</v>
      </c>
      <c r="D94" s="1"/>
      <c r="E94" s="1">
        <v>50</v>
      </c>
      <c r="F94" s="1">
        <v>83</v>
      </c>
      <c r="G94" s="7">
        <v>0.36</v>
      </c>
      <c r="H94" s="1">
        <v>45</v>
      </c>
      <c r="I94" s="1" t="s">
        <v>41</v>
      </c>
      <c r="J94" s="1">
        <v>52</v>
      </c>
      <c r="K94" s="1">
        <f t="shared" si="28"/>
        <v>-2</v>
      </c>
      <c r="L94" s="1"/>
      <c r="M94" s="1"/>
      <c r="N94" s="1">
        <v>70</v>
      </c>
      <c r="O94" s="1"/>
      <c r="P94" s="1">
        <f t="shared" si="29"/>
        <v>10</v>
      </c>
      <c r="Q94" s="5"/>
      <c r="R94" s="5">
        <f t="shared" si="26"/>
        <v>0</v>
      </c>
      <c r="S94" s="5">
        <f t="shared" si="24"/>
        <v>0</v>
      </c>
      <c r="T94" s="5"/>
      <c r="U94" s="5"/>
      <c r="V94" s="1"/>
      <c r="W94" s="1">
        <f t="shared" si="25"/>
        <v>15.3</v>
      </c>
      <c r="X94" s="1">
        <f t="shared" si="30"/>
        <v>15.3</v>
      </c>
      <c r="Y94" s="1">
        <v>14.2</v>
      </c>
      <c r="Z94" s="1">
        <v>11.2</v>
      </c>
      <c r="AA94" s="1">
        <v>22.4</v>
      </c>
      <c r="AB94" s="1">
        <v>6.4</v>
      </c>
      <c r="AC94" s="1">
        <v>17.8</v>
      </c>
      <c r="AD94" s="1">
        <v>3</v>
      </c>
      <c r="AE94" s="1">
        <v>26.2</v>
      </c>
      <c r="AF94" s="1">
        <v>20.2</v>
      </c>
      <c r="AG94" s="1">
        <v>17.600000000000001</v>
      </c>
      <c r="AH94" s="1">
        <v>17.399999999999999</v>
      </c>
      <c r="AI94" s="1"/>
      <c r="AJ94" s="1">
        <f t="shared" si="21"/>
        <v>0</v>
      </c>
      <c r="AK94" s="1">
        <f t="shared" si="22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37</v>
      </c>
      <c r="C95" s="1">
        <v>252.49799999999999</v>
      </c>
      <c r="D95" s="1">
        <v>151.66999999999999</v>
      </c>
      <c r="E95" s="1">
        <v>190.90700000000001</v>
      </c>
      <c r="F95" s="1">
        <v>123.87</v>
      </c>
      <c r="G95" s="7">
        <v>1</v>
      </c>
      <c r="H95" s="1">
        <v>45</v>
      </c>
      <c r="I95" s="1" t="s">
        <v>53</v>
      </c>
      <c r="J95" s="1">
        <v>213.6</v>
      </c>
      <c r="K95" s="1">
        <f t="shared" si="28"/>
        <v>-22.692999999999984</v>
      </c>
      <c r="L95" s="1"/>
      <c r="M95" s="1"/>
      <c r="N95" s="1">
        <v>230</v>
      </c>
      <c r="O95" s="1">
        <v>300</v>
      </c>
      <c r="P95" s="1">
        <f t="shared" si="29"/>
        <v>38.181400000000004</v>
      </c>
      <c r="Q95" s="5"/>
      <c r="R95" s="5">
        <f t="shared" si="26"/>
        <v>0</v>
      </c>
      <c r="S95" s="5">
        <f t="shared" si="24"/>
        <v>0</v>
      </c>
      <c r="T95" s="5"/>
      <c r="U95" s="5"/>
      <c r="V95" s="1"/>
      <c r="W95" s="1">
        <f t="shared" si="25"/>
        <v>17.125354230070137</v>
      </c>
      <c r="X95" s="1">
        <f t="shared" si="30"/>
        <v>17.125354230070137</v>
      </c>
      <c r="Y95" s="1">
        <v>59.072000000000003</v>
      </c>
      <c r="Z95" s="1">
        <v>42.962000000000003</v>
      </c>
      <c r="AA95" s="1">
        <v>42.8018</v>
      </c>
      <c r="AB95" s="1">
        <v>61.743600000000001</v>
      </c>
      <c r="AC95" s="1">
        <v>41.020800000000001</v>
      </c>
      <c r="AD95" s="1">
        <v>63.428600000000003</v>
      </c>
      <c r="AE95" s="1">
        <v>56.414000000000001</v>
      </c>
      <c r="AF95" s="1">
        <v>49.067399999999999</v>
      </c>
      <c r="AG95" s="1">
        <v>48.9236</v>
      </c>
      <c r="AH95" s="1">
        <v>49.975999999999999</v>
      </c>
      <c r="AI95" s="1"/>
      <c r="AJ95" s="1">
        <f t="shared" si="21"/>
        <v>0</v>
      </c>
      <c r="AK95" s="1">
        <f t="shared" si="22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40</v>
      </c>
      <c r="C96" s="1">
        <v>17</v>
      </c>
      <c r="D96" s="1">
        <v>20</v>
      </c>
      <c r="E96" s="1">
        <v>6</v>
      </c>
      <c r="F96" s="1">
        <v>28</v>
      </c>
      <c r="G96" s="7">
        <v>0.1</v>
      </c>
      <c r="H96" s="1">
        <v>60</v>
      </c>
      <c r="I96" s="1" t="s">
        <v>41</v>
      </c>
      <c r="J96" s="1">
        <v>9</v>
      </c>
      <c r="K96" s="1">
        <f t="shared" si="28"/>
        <v>-3</v>
      </c>
      <c r="L96" s="1"/>
      <c r="M96" s="1"/>
      <c r="N96" s="1">
        <v>0</v>
      </c>
      <c r="O96" s="1"/>
      <c r="P96" s="1">
        <f t="shared" si="29"/>
        <v>1.2</v>
      </c>
      <c r="Q96" s="5"/>
      <c r="R96" s="5">
        <f t="shared" si="26"/>
        <v>0</v>
      </c>
      <c r="S96" s="5">
        <f t="shared" si="24"/>
        <v>0</v>
      </c>
      <c r="T96" s="5"/>
      <c r="U96" s="5"/>
      <c r="V96" s="1"/>
      <c r="W96" s="1">
        <f t="shared" si="25"/>
        <v>23.333333333333336</v>
      </c>
      <c r="X96" s="1">
        <f t="shared" si="30"/>
        <v>23.333333333333336</v>
      </c>
      <c r="Y96" s="1">
        <v>1.6</v>
      </c>
      <c r="Z96" s="1">
        <v>3.6</v>
      </c>
      <c r="AA96" s="1">
        <v>1.6</v>
      </c>
      <c r="AB96" s="1">
        <v>-0.4</v>
      </c>
      <c r="AC96" s="1">
        <v>1.4</v>
      </c>
      <c r="AD96" s="1">
        <v>1.6</v>
      </c>
      <c r="AE96" s="1">
        <v>2.6</v>
      </c>
      <c r="AF96" s="1">
        <v>3.4</v>
      </c>
      <c r="AG96" s="1">
        <v>4</v>
      </c>
      <c r="AH96" s="1">
        <v>3</v>
      </c>
      <c r="AI96" s="31" t="s">
        <v>46</v>
      </c>
      <c r="AJ96" s="1">
        <f t="shared" si="21"/>
        <v>0</v>
      </c>
      <c r="AK96" s="1">
        <f t="shared" si="22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136</v>
      </c>
      <c r="B97" s="10" t="s">
        <v>40</v>
      </c>
      <c r="C97" s="10">
        <v>-6</v>
      </c>
      <c r="D97" s="10">
        <v>6</v>
      </c>
      <c r="E97" s="10"/>
      <c r="F97" s="10"/>
      <c r="G97" s="11">
        <v>0</v>
      </c>
      <c r="H97" s="10">
        <v>45</v>
      </c>
      <c r="I97" s="10" t="s">
        <v>38</v>
      </c>
      <c r="J97" s="10"/>
      <c r="K97" s="10">
        <f t="shared" si="28"/>
        <v>0</v>
      </c>
      <c r="L97" s="10"/>
      <c r="M97" s="10"/>
      <c r="N97" s="10">
        <v>0</v>
      </c>
      <c r="O97" s="10"/>
      <c r="P97" s="10">
        <f t="shared" si="29"/>
        <v>0</v>
      </c>
      <c r="Q97" s="12"/>
      <c r="R97" s="5">
        <f t="shared" si="26"/>
        <v>0</v>
      </c>
      <c r="S97" s="5">
        <f t="shared" si="24"/>
        <v>0</v>
      </c>
      <c r="T97" s="5"/>
      <c r="U97" s="12"/>
      <c r="V97" s="10"/>
      <c r="W97" s="1" t="e">
        <f t="shared" si="25"/>
        <v>#DIV/0!</v>
      </c>
      <c r="X97" s="10" t="e">
        <f t="shared" si="30"/>
        <v>#DIV/0!</v>
      </c>
      <c r="Y97" s="10">
        <v>-0.2</v>
      </c>
      <c r="Z97" s="10">
        <v>0</v>
      </c>
      <c r="AA97" s="10">
        <v>7.8</v>
      </c>
      <c r="AB97" s="10">
        <v>21.4</v>
      </c>
      <c r="AC97" s="10">
        <v>11</v>
      </c>
      <c r="AD97" s="10">
        <v>15.8</v>
      </c>
      <c r="AE97" s="10">
        <v>13.6</v>
      </c>
      <c r="AF97" s="10">
        <v>11.2</v>
      </c>
      <c r="AG97" s="10">
        <v>13.6</v>
      </c>
      <c r="AH97" s="10">
        <v>12</v>
      </c>
      <c r="AI97" s="10" t="s">
        <v>137</v>
      </c>
      <c r="AJ97" s="1">
        <f t="shared" si="21"/>
        <v>0</v>
      </c>
      <c r="AK97" s="1">
        <f t="shared" si="22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37</v>
      </c>
      <c r="C98" s="1">
        <v>30.157</v>
      </c>
      <c r="D98" s="1"/>
      <c r="E98" s="1">
        <v>25.306000000000001</v>
      </c>
      <c r="F98" s="1">
        <v>0.88900000000000001</v>
      </c>
      <c r="G98" s="7">
        <v>1</v>
      </c>
      <c r="H98" s="1">
        <v>60</v>
      </c>
      <c r="I98" s="1" t="s">
        <v>53</v>
      </c>
      <c r="J98" s="1">
        <v>28</v>
      </c>
      <c r="K98" s="1">
        <f t="shared" si="28"/>
        <v>-2.6939999999999991</v>
      </c>
      <c r="L98" s="1"/>
      <c r="M98" s="1"/>
      <c r="N98" s="1">
        <v>61</v>
      </c>
      <c r="O98" s="1"/>
      <c r="P98" s="1">
        <f t="shared" si="29"/>
        <v>5.0612000000000004</v>
      </c>
      <c r="Q98" s="5">
        <f t="shared" ref="Q98:Q99" si="33">14*P98-O98-N98-F98</f>
        <v>8.9678000000000075</v>
      </c>
      <c r="R98" s="5">
        <f t="shared" si="26"/>
        <v>9</v>
      </c>
      <c r="S98" s="5">
        <f t="shared" si="24"/>
        <v>9</v>
      </c>
      <c r="T98" s="5"/>
      <c r="U98" s="5"/>
      <c r="V98" s="1"/>
      <c r="W98" s="1">
        <f t="shared" si="25"/>
        <v>14.006362127558683</v>
      </c>
      <c r="X98" s="1">
        <f t="shared" si="30"/>
        <v>12.228127716747016</v>
      </c>
      <c r="Y98" s="1">
        <v>7.9256000000000002</v>
      </c>
      <c r="Z98" s="1">
        <v>3.9184000000000001</v>
      </c>
      <c r="AA98" s="1">
        <v>5.4535999999999998</v>
      </c>
      <c r="AB98" s="1">
        <v>5.8784000000000001</v>
      </c>
      <c r="AC98" s="1">
        <v>7.9476000000000004</v>
      </c>
      <c r="AD98" s="1">
        <v>7.9016000000000002</v>
      </c>
      <c r="AE98" s="1">
        <v>14.275</v>
      </c>
      <c r="AF98" s="1">
        <v>9.0676000000000005</v>
      </c>
      <c r="AG98" s="1">
        <v>5.907</v>
      </c>
      <c r="AH98" s="1">
        <v>8.3160000000000007</v>
      </c>
      <c r="AI98" s="1"/>
      <c r="AJ98" s="1">
        <f t="shared" si="21"/>
        <v>9</v>
      </c>
      <c r="AK98" s="1">
        <f t="shared" si="22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139</v>
      </c>
      <c r="B99" s="1" t="s">
        <v>37</v>
      </c>
      <c r="C99" s="1">
        <v>40.274000000000001</v>
      </c>
      <c r="D99" s="1"/>
      <c r="E99" s="1">
        <v>25.631</v>
      </c>
      <c r="F99" s="1">
        <v>6.7370000000000001</v>
      </c>
      <c r="G99" s="7">
        <v>1</v>
      </c>
      <c r="H99" s="1">
        <v>60</v>
      </c>
      <c r="I99" s="1" t="s">
        <v>53</v>
      </c>
      <c r="J99" s="1">
        <v>26</v>
      </c>
      <c r="K99" s="1">
        <f t="shared" si="28"/>
        <v>-0.36899999999999977</v>
      </c>
      <c r="L99" s="1"/>
      <c r="M99" s="1"/>
      <c r="N99" s="1">
        <v>61</v>
      </c>
      <c r="O99" s="1"/>
      <c r="P99" s="1">
        <f t="shared" si="29"/>
        <v>5.1261999999999999</v>
      </c>
      <c r="Q99" s="5">
        <f t="shared" si="33"/>
        <v>4.0298000000000034</v>
      </c>
      <c r="R99" s="5">
        <f t="shared" si="26"/>
        <v>4</v>
      </c>
      <c r="S99" s="5">
        <f t="shared" si="24"/>
        <v>4</v>
      </c>
      <c r="T99" s="5"/>
      <c r="U99" s="5"/>
      <c r="V99" s="1"/>
      <c r="W99" s="1">
        <f t="shared" si="25"/>
        <v>13.994186727010261</v>
      </c>
      <c r="X99" s="1">
        <f t="shared" si="30"/>
        <v>13.213881627716436</v>
      </c>
      <c r="Y99" s="1">
        <v>6.6651999999999996</v>
      </c>
      <c r="Z99" s="1">
        <v>2.7143999999999999</v>
      </c>
      <c r="AA99" s="1">
        <v>5.141</v>
      </c>
      <c r="AB99" s="1">
        <v>3.5640000000000001</v>
      </c>
      <c r="AC99" s="1">
        <v>6.2864000000000004</v>
      </c>
      <c r="AD99" s="1">
        <v>4.6985999999999999</v>
      </c>
      <c r="AE99" s="1">
        <v>8.5838000000000001</v>
      </c>
      <c r="AF99" s="1">
        <v>8.2205999999999992</v>
      </c>
      <c r="AG99" s="1">
        <v>5.8475999999999999</v>
      </c>
      <c r="AH99" s="1">
        <v>7.0876000000000001</v>
      </c>
      <c r="AI99" s="1"/>
      <c r="AJ99" s="1">
        <f t="shared" si="21"/>
        <v>4</v>
      </c>
      <c r="AK99" s="1">
        <f t="shared" si="22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140</v>
      </c>
      <c r="B100" s="10" t="s">
        <v>37</v>
      </c>
      <c r="C100" s="10">
        <v>-9.0350000000000001</v>
      </c>
      <c r="D100" s="10"/>
      <c r="E100" s="24">
        <v>-3.0550000000000002</v>
      </c>
      <c r="F100" s="24">
        <v>-9.0350000000000001</v>
      </c>
      <c r="G100" s="11">
        <v>0</v>
      </c>
      <c r="H100" s="10">
        <v>60</v>
      </c>
      <c r="I100" s="10" t="s">
        <v>38</v>
      </c>
      <c r="J100" s="10"/>
      <c r="K100" s="10">
        <f t="shared" si="28"/>
        <v>-3.0550000000000002</v>
      </c>
      <c r="L100" s="10"/>
      <c r="M100" s="10"/>
      <c r="N100" s="10">
        <v>0</v>
      </c>
      <c r="O100" s="10"/>
      <c r="P100" s="10">
        <f t="shared" si="29"/>
        <v>-0.61099999999999999</v>
      </c>
      <c r="Q100" s="12"/>
      <c r="R100" s="5">
        <f t="shared" si="26"/>
        <v>0</v>
      </c>
      <c r="S100" s="5">
        <f t="shared" si="24"/>
        <v>0</v>
      </c>
      <c r="T100" s="5"/>
      <c r="U100" s="12"/>
      <c r="V100" s="10"/>
      <c r="W100" s="1">
        <f t="shared" si="25"/>
        <v>14.787234042553193</v>
      </c>
      <c r="X100" s="10">
        <f t="shared" si="30"/>
        <v>14.787234042553193</v>
      </c>
      <c r="Y100" s="10">
        <v>1.506</v>
      </c>
      <c r="Z100" s="10">
        <v>2.1379999999999999</v>
      </c>
      <c r="AA100" s="10">
        <v>0.60699999999999998</v>
      </c>
      <c r="AB100" s="10">
        <v>3.0204</v>
      </c>
      <c r="AC100" s="10">
        <v>2.7320000000000002</v>
      </c>
      <c r="AD100" s="10">
        <v>4.4993999999999996</v>
      </c>
      <c r="AE100" s="10">
        <v>3.9009999999999998</v>
      </c>
      <c r="AF100" s="10">
        <v>3.298</v>
      </c>
      <c r="AG100" s="10">
        <v>4.8369999999999997</v>
      </c>
      <c r="AH100" s="10">
        <v>4.5034000000000001</v>
      </c>
      <c r="AI100" s="10" t="s">
        <v>141</v>
      </c>
      <c r="AJ100" s="1">
        <f t="shared" si="21"/>
        <v>0</v>
      </c>
      <c r="AK100" s="1">
        <f t="shared" si="22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142</v>
      </c>
      <c r="B101" s="1" t="s">
        <v>37</v>
      </c>
      <c r="C101" s="1">
        <v>71.72</v>
      </c>
      <c r="D101" s="1">
        <v>48.08</v>
      </c>
      <c r="E101" s="24">
        <f>55.806+E100</f>
        <v>52.750999999999998</v>
      </c>
      <c r="F101" s="24">
        <f>56.452+F100</f>
        <v>47.417000000000002</v>
      </c>
      <c r="G101" s="7">
        <v>1</v>
      </c>
      <c r="H101" s="1">
        <v>60</v>
      </c>
      <c r="I101" s="1" t="s">
        <v>44</v>
      </c>
      <c r="J101" s="1">
        <v>55</v>
      </c>
      <c r="K101" s="1">
        <f t="shared" si="28"/>
        <v>-2.2490000000000023</v>
      </c>
      <c r="L101" s="1"/>
      <c r="M101" s="1"/>
      <c r="N101" s="1">
        <v>30</v>
      </c>
      <c r="O101" s="1"/>
      <c r="P101" s="1">
        <f t="shared" si="29"/>
        <v>10.5502</v>
      </c>
      <c r="Q101" s="5">
        <f>14*P101-O101-N101-F101</f>
        <v>70.285799999999995</v>
      </c>
      <c r="R101" s="50">
        <v>80</v>
      </c>
      <c r="S101" s="5">
        <f t="shared" si="24"/>
        <v>80</v>
      </c>
      <c r="T101" s="50"/>
      <c r="U101" s="5">
        <v>90</v>
      </c>
      <c r="V101" s="1"/>
      <c r="W101" s="1">
        <f t="shared" si="25"/>
        <v>14.920759796022825</v>
      </c>
      <c r="X101" s="1">
        <f t="shared" si="30"/>
        <v>7.3379651570586342</v>
      </c>
      <c r="Y101" s="1">
        <v>8.1704000000000008</v>
      </c>
      <c r="Z101" s="1">
        <v>8.7988</v>
      </c>
      <c r="AA101" s="1">
        <v>7.2919999999999989</v>
      </c>
      <c r="AB101" s="1">
        <v>10.889200000000001</v>
      </c>
      <c r="AC101" s="1">
        <v>12.9666</v>
      </c>
      <c r="AD101" s="1">
        <v>9.7934000000000001</v>
      </c>
      <c r="AE101" s="1">
        <v>15.955</v>
      </c>
      <c r="AF101" s="1">
        <v>13.2372</v>
      </c>
      <c r="AG101" s="1">
        <v>11.171200000000001</v>
      </c>
      <c r="AH101" s="1">
        <v>7.5213999999999999</v>
      </c>
      <c r="AI101" s="25" t="s">
        <v>184</v>
      </c>
      <c r="AJ101" s="1">
        <f t="shared" si="21"/>
        <v>80</v>
      </c>
      <c r="AK101" s="1">
        <f t="shared" si="22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ht="15.75" thickBot="1" x14ac:dyDescent="0.3">
      <c r="A102" s="1" t="s">
        <v>145</v>
      </c>
      <c r="B102" s="1" t="s">
        <v>40</v>
      </c>
      <c r="C102" s="1">
        <v>13</v>
      </c>
      <c r="D102" s="1"/>
      <c r="E102" s="1">
        <v>2</v>
      </c>
      <c r="F102" s="1">
        <v>7</v>
      </c>
      <c r="G102" s="7">
        <v>0.33</v>
      </c>
      <c r="H102" s="1">
        <v>30</v>
      </c>
      <c r="I102" s="1" t="s">
        <v>41</v>
      </c>
      <c r="J102" s="1">
        <v>5</v>
      </c>
      <c r="K102" s="1">
        <f t="shared" si="28"/>
        <v>-3</v>
      </c>
      <c r="L102" s="1"/>
      <c r="M102" s="1"/>
      <c r="N102" s="1">
        <v>8</v>
      </c>
      <c r="O102" s="1"/>
      <c r="P102" s="1">
        <f t="shared" si="29"/>
        <v>0.4</v>
      </c>
      <c r="Q102" s="5"/>
      <c r="R102" s="5">
        <f t="shared" si="26"/>
        <v>0</v>
      </c>
      <c r="S102" s="5">
        <f t="shared" si="24"/>
        <v>0</v>
      </c>
      <c r="T102" s="5"/>
      <c r="U102" s="5"/>
      <c r="V102" s="1"/>
      <c r="W102" s="1">
        <f t="shared" si="25"/>
        <v>37.5</v>
      </c>
      <c r="X102" s="1">
        <f t="shared" si="30"/>
        <v>37.5</v>
      </c>
      <c r="Y102" s="1">
        <v>1.4</v>
      </c>
      <c r="Z102" s="1">
        <v>1.2</v>
      </c>
      <c r="AA102" s="1">
        <v>2.2000000000000002</v>
      </c>
      <c r="AB102" s="1">
        <v>1.4</v>
      </c>
      <c r="AC102" s="1">
        <v>0.4</v>
      </c>
      <c r="AD102" s="1">
        <v>-0.2</v>
      </c>
      <c r="AE102" s="1">
        <v>-1.8</v>
      </c>
      <c r="AF102" s="1">
        <v>-0.2</v>
      </c>
      <c r="AG102" s="1">
        <v>0</v>
      </c>
      <c r="AH102" s="1">
        <v>-0.8</v>
      </c>
      <c r="AI102" s="30" t="s">
        <v>183</v>
      </c>
      <c r="AJ102" s="1">
        <f t="shared" si="21"/>
        <v>0</v>
      </c>
      <c r="AK102" s="1">
        <f t="shared" si="22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146</v>
      </c>
      <c r="B103" s="15" t="s">
        <v>40</v>
      </c>
      <c r="C103" s="15">
        <v>47</v>
      </c>
      <c r="D103" s="15"/>
      <c r="E103" s="26">
        <v>3</v>
      </c>
      <c r="F103" s="28">
        <v>-2</v>
      </c>
      <c r="G103" s="11">
        <v>0</v>
      </c>
      <c r="H103" s="10">
        <v>45</v>
      </c>
      <c r="I103" s="10" t="s">
        <v>38</v>
      </c>
      <c r="J103" s="10">
        <v>3</v>
      </c>
      <c r="K103" s="10">
        <f t="shared" si="28"/>
        <v>0</v>
      </c>
      <c r="L103" s="10"/>
      <c r="M103" s="10"/>
      <c r="N103" s="10">
        <v>0</v>
      </c>
      <c r="O103" s="10"/>
      <c r="P103" s="10">
        <f t="shared" si="29"/>
        <v>0.6</v>
      </c>
      <c r="Q103" s="12"/>
      <c r="R103" s="5">
        <f t="shared" si="26"/>
        <v>0</v>
      </c>
      <c r="S103" s="5">
        <f t="shared" si="24"/>
        <v>0</v>
      </c>
      <c r="T103" s="5"/>
      <c r="U103" s="12"/>
      <c r="V103" s="10"/>
      <c r="W103" s="1">
        <f t="shared" si="25"/>
        <v>-3.3333333333333335</v>
      </c>
      <c r="X103" s="10">
        <f t="shared" si="30"/>
        <v>-3.3333333333333335</v>
      </c>
      <c r="Y103" s="10">
        <v>7.8</v>
      </c>
      <c r="Z103" s="10">
        <v>4.8</v>
      </c>
      <c r="AA103" s="10">
        <v>10.4</v>
      </c>
      <c r="AB103" s="10">
        <v>26</v>
      </c>
      <c r="AC103" s="10">
        <v>33.200000000000003</v>
      </c>
      <c r="AD103" s="10">
        <v>2.6</v>
      </c>
      <c r="AE103" s="10">
        <v>29.6</v>
      </c>
      <c r="AF103" s="10">
        <v>30.2</v>
      </c>
      <c r="AG103" s="10">
        <v>19</v>
      </c>
      <c r="AH103" s="10">
        <v>18</v>
      </c>
      <c r="AI103" s="13" t="s">
        <v>147</v>
      </c>
      <c r="AJ103" s="1">
        <f t="shared" si="21"/>
        <v>0</v>
      </c>
      <c r="AK103" s="1">
        <f t="shared" si="22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ht="15.75" thickBot="1" x14ac:dyDescent="0.3">
      <c r="A104" s="17" t="s">
        <v>170</v>
      </c>
      <c r="B104" s="18" t="s">
        <v>40</v>
      </c>
      <c r="C104" s="18">
        <v>120</v>
      </c>
      <c r="D104" s="18">
        <v>76</v>
      </c>
      <c r="E104" s="27">
        <f>82+E103</f>
        <v>85</v>
      </c>
      <c r="F104" s="29">
        <f>110+F103</f>
        <v>108</v>
      </c>
      <c r="G104" s="7">
        <v>0.18</v>
      </c>
      <c r="H104" s="1">
        <v>50</v>
      </c>
      <c r="I104" s="1" t="s">
        <v>41</v>
      </c>
      <c r="J104" s="1">
        <v>82</v>
      </c>
      <c r="K104" s="1">
        <f>E104-J104</f>
        <v>3</v>
      </c>
      <c r="L104" s="1"/>
      <c r="M104" s="1"/>
      <c r="N104" s="1">
        <v>40</v>
      </c>
      <c r="O104" s="1"/>
      <c r="P104" s="1">
        <f>E104/5</f>
        <v>17</v>
      </c>
      <c r="Q104" s="5">
        <f>13*P104-O104-N104-F104</f>
        <v>73</v>
      </c>
      <c r="R104" s="50">
        <v>90</v>
      </c>
      <c r="S104" s="5">
        <f t="shared" si="24"/>
        <v>90</v>
      </c>
      <c r="T104" s="50"/>
      <c r="U104" s="5">
        <v>110</v>
      </c>
      <c r="V104" s="1"/>
      <c r="W104" s="1">
        <f t="shared" si="25"/>
        <v>14</v>
      </c>
      <c r="X104" s="1">
        <f>(F104+N104+O104)/P104</f>
        <v>8.7058823529411757</v>
      </c>
      <c r="Y104" s="1">
        <v>6.8</v>
      </c>
      <c r="Z104" s="1">
        <v>11.8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/>
      <c r="AJ104" s="1">
        <f t="shared" si="21"/>
        <v>16.2</v>
      </c>
      <c r="AK104" s="1">
        <f t="shared" si="22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148</v>
      </c>
      <c r="B105" s="15" t="s">
        <v>37</v>
      </c>
      <c r="C105" s="15">
        <v>-2.1000000000000001E-2</v>
      </c>
      <c r="D105" s="15">
        <v>2.1000000000000001E-2</v>
      </c>
      <c r="E105" s="26">
        <v>3.1120000000000001</v>
      </c>
      <c r="F105" s="28">
        <v>-4.6890000000000001</v>
      </c>
      <c r="G105" s="11">
        <v>0</v>
      </c>
      <c r="H105" s="10">
        <v>45</v>
      </c>
      <c r="I105" s="10" t="s">
        <v>38</v>
      </c>
      <c r="J105" s="10">
        <v>4.5</v>
      </c>
      <c r="K105" s="10">
        <f t="shared" si="28"/>
        <v>-1.3879999999999999</v>
      </c>
      <c r="L105" s="10"/>
      <c r="M105" s="10"/>
      <c r="N105" s="10">
        <v>0</v>
      </c>
      <c r="O105" s="10"/>
      <c r="P105" s="10">
        <f t="shared" si="29"/>
        <v>0.62240000000000006</v>
      </c>
      <c r="Q105" s="12"/>
      <c r="R105" s="5">
        <f t="shared" si="26"/>
        <v>0</v>
      </c>
      <c r="S105" s="5">
        <f t="shared" si="24"/>
        <v>0</v>
      </c>
      <c r="T105" s="5"/>
      <c r="U105" s="12"/>
      <c r="V105" s="10"/>
      <c r="W105" s="1">
        <f t="shared" si="25"/>
        <v>-7.5337403598971715</v>
      </c>
      <c r="X105" s="10">
        <f t="shared" si="30"/>
        <v>-7.5337403598971715</v>
      </c>
      <c r="Y105" s="10">
        <v>5.9396000000000004</v>
      </c>
      <c r="Z105" s="10">
        <v>5.9009999999999998</v>
      </c>
      <c r="AA105" s="10">
        <v>4.6356000000000002</v>
      </c>
      <c r="AB105" s="10">
        <v>8.6592000000000002</v>
      </c>
      <c r="AC105" s="10">
        <v>9.1465999999999994</v>
      </c>
      <c r="AD105" s="10">
        <v>7.1142000000000003</v>
      </c>
      <c r="AE105" s="10">
        <v>7.1672000000000002</v>
      </c>
      <c r="AF105" s="10">
        <v>10.1744</v>
      </c>
      <c r="AG105" s="10">
        <v>11.768000000000001</v>
      </c>
      <c r="AH105" s="10">
        <v>12.2666</v>
      </c>
      <c r="AI105" s="13" t="s">
        <v>149</v>
      </c>
      <c r="AJ105" s="1">
        <f t="shared" si="21"/>
        <v>0</v>
      </c>
      <c r="AK105" s="1">
        <f t="shared" si="22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t="15.75" thickBot="1" x14ac:dyDescent="0.3">
      <c r="A106" s="17" t="s">
        <v>162</v>
      </c>
      <c r="B106" s="18" t="s">
        <v>37</v>
      </c>
      <c r="C106" s="18">
        <v>74.162000000000006</v>
      </c>
      <c r="D106" s="18">
        <v>12.505000000000001</v>
      </c>
      <c r="E106" s="27">
        <f>29.529+E105</f>
        <v>32.640999999999998</v>
      </c>
      <c r="F106" s="29">
        <f>52.976+F105</f>
        <v>48.286999999999999</v>
      </c>
      <c r="G106" s="7">
        <v>1</v>
      </c>
      <c r="H106" s="1">
        <v>50</v>
      </c>
      <c r="I106" s="1" t="s">
        <v>41</v>
      </c>
      <c r="J106" s="1">
        <v>29.2</v>
      </c>
      <c r="K106" s="1">
        <f>E106-J106</f>
        <v>3.4409999999999989</v>
      </c>
      <c r="L106" s="1"/>
      <c r="M106" s="1"/>
      <c r="N106" s="1">
        <v>20</v>
      </c>
      <c r="O106" s="1"/>
      <c r="P106" s="1">
        <f>E106/5</f>
        <v>6.5282</v>
      </c>
      <c r="Q106" s="5">
        <f>13*P106-O106-N106-F106</f>
        <v>16.579600000000006</v>
      </c>
      <c r="R106" s="50">
        <v>25</v>
      </c>
      <c r="S106" s="5">
        <f t="shared" si="24"/>
        <v>25</v>
      </c>
      <c r="T106" s="50"/>
      <c r="U106" s="5">
        <v>40</v>
      </c>
      <c r="V106" s="1"/>
      <c r="W106" s="1">
        <f t="shared" si="25"/>
        <v>14.289850188413347</v>
      </c>
      <c r="X106" s="1">
        <f>(F106+N106+O106)/P106</f>
        <v>10.460310652247175</v>
      </c>
      <c r="Y106" s="1">
        <v>2.4756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25" t="s">
        <v>185</v>
      </c>
      <c r="AJ106" s="1">
        <f t="shared" si="21"/>
        <v>25</v>
      </c>
      <c r="AK106" s="1">
        <f t="shared" si="22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4" t="s">
        <v>150</v>
      </c>
      <c r="B107" s="15" t="s">
        <v>37</v>
      </c>
      <c r="C107" s="15">
        <v>-23.76</v>
      </c>
      <c r="D107" s="15">
        <v>23.76</v>
      </c>
      <c r="E107" s="26">
        <v>9.7799999999999994</v>
      </c>
      <c r="F107" s="28">
        <v>-12.398</v>
      </c>
      <c r="G107" s="11">
        <v>0</v>
      </c>
      <c r="H107" s="10">
        <v>45</v>
      </c>
      <c r="I107" s="10" t="s">
        <v>38</v>
      </c>
      <c r="J107" s="10">
        <v>16.5</v>
      </c>
      <c r="K107" s="10">
        <f t="shared" si="28"/>
        <v>-6.7200000000000006</v>
      </c>
      <c r="L107" s="10"/>
      <c r="M107" s="10"/>
      <c r="N107" s="10">
        <v>0</v>
      </c>
      <c r="O107" s="10"/>
      <c r="P107" s="10">
        <f t="shared" si="29"/>
        <v>1.956</v>
      </c>
      <c r="Q107" s="12"/>
      <c r="R107" s="5">
        <f t="shared" si="26"/>
        <v>0</v>
      </c>
      <c r="S107" s="5">
        <f t="shared" si="24"/>
        <v>0</v>
      </c>
      <c r="T107" s="5"/>
      <c r="U107" s="12"/>
      <c r="V107" s="10"/>
      <c r="W107" s="1">
        <f t="shared" si="25"/>
        <v>-6.3384458077709613</v>
      </c>
      <c r="X107" s="10">
        <f t="shared" si="30"/>
        <v>-6.3384458077709613</v>
      </c>
      <c r="Y107" s="10">
        <v>16.7742</v>
      </c>
      <c r="Z107" s="10">
        <v>13.690799999999999</v>
      </c>
      <c r="AA107" s="10">
        <v>13.7014</v>
      </c>
      <c r="AB107" s="10">
        <v>25.142600000000002</v>
      </c>
      <c r="AC107" s="10">
        <v>20.992000000000001</v>
      </c>
      <c r="AD107" s="10">
        <v>32.933999999999997</v>
      </c>
      <c r="AE107" s="10">
        <v>22.67</v>
      </c>
      <c r="AF107" s="10">
        <v>27.992599999999999</v>
      </c>
      <c r="AG107" s="10">
        <v>27.4468</v>
      </c>
      <c r="AH107" s="10">
        <v>22.281600000000001</v>
      </c>
      <c r="AI107" s="13" t="s">
        <v>151</v>
      </c>
      <c r="AJ107" s="1">
        <f t="shared" si="21"/>
        <v>0</v>
      </c>
      <c r="AK107" s="1">
        <f t="shared" si="22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ht="15.75" thickBot="1" x14ac:dyDescent="0.3">
      <c r="A108" s="17" t="s">
        <v>167</v>
      </c>
      <c r="B108" s="18" t="s">
        <v>37</v>
      </c>
      <c r="C108" s="18">
        <v>137.976</v>
      </c>
      <c r="D108" s="18">
        <v>43.011000000000003</v>
      </c>
      <c r="E108" s="27">
        <f>53.307+E107</f>
        <v>63.087000000000003</v>
      </c>
      <c r="F108" s="29">
        <f>104.552+F107</f>
        <v>92.154000000000011</v>
      </c>
      <c r="G108" s="7">
        <v>1</v>
      </c>
      <c r="H108" s="1">
        <v>50</v>
      </c>
      <c r="I108" s="1" t="s">
        <v>41</v>
      </c>
      <c r="J108" s="1">
        <v>51</v>
      </c>
      <c r="K108" s="1">
        <f>E108-J108</f>
        <v>12.087000000000003</v>
      </c>
      <c r="L108" s="1"/>
      <c r="M108" s="1"/>
      <c r="N108" s="1">
        <v>80</v>
      </c>
      <c r="O108" s="1"/>
      <c r="P108" s="1">
        <f>E108/5</f>
        <v>12.6174</v>
      </c>
      <c r="Q108" s="5"/>
      <c r="R108" s="50">
        <v>10</v>
      </c>
      <c r="S108" s="5">
        <f t="shared" si="24"/>
        <v>10</v>
      </c>
      <c r="T108" s="50"/>
      <c r="U108" s="5">
        <v>20</v>
      </c>
      <c r="V108" s="1"/>
      <c r="W108" s="1">
        <f t="shared" si="25"/>
        <v>14.436730229682819</v>
      </c>
      <c r="X108" s="1">
        <f>(F108+N108+O108)/P108</f>
        <v>13.644173918556913</v>
      </c>
      <c r="Y108" s="1">
        <v>1.2322</v>
      </c>
      <c r="Z108" s="1">
        <v>0.62140000000000006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23" t="s">
        <v>168</v>
      </c>
      <c r="AJ108" s="1">
        <f t="shared" si="21"/>
        <v>10</v>
      </c>
      <c r="AK108" s="1">
        <f t="shared" si="22"/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4" t="s">
        <v>152</v>
      </c>
      <c r="B109" s="15" t="s">
        <v>37</v>
      </c>
      <c r="C109" s="15">
        <v>-48.661000000000001</v>
      </c>
      <c r="D109" s="15">
        <v>68.927999999999997</v>
      </c>
      <c r="E109" s="26">
        <v>35.911000000000001</v>
      </c>
      <c r="F109" s="28">
        <v>-37.103000000000002</v>
      </c>
      <c r="G109" s="11">
        <v>0</v>
      </c>
      <c r="H109" s="10">
        <v>45</v>
      </c>
      <c r="I109" s="10" t="s">
        <v>38</v>
      </c>
      <c r="J109" s="10">
        <v>40.5</v>
      </c>
      <c r="K109" s="10">
        <f t="shared" si="28"/>
        <v>-4.5889999999999986</v>
      </c>
      <c r="L109" s="10"/>
      <c r="M109" s="10"/>
      <c r="N109" s="10">
        <v>0</v>
      </c>
      <c r="O109" s="10"/>
      <c r="P109" s="10">
        <f t="shared" si="29"/>
        <v>7.1821999999999999</v>
      </c>
      <c r="Q109" s="12"/>
      <c r="R109" s="5">
        <f t="shared" si="26"/>
        <v>0</v>
      </c>
      <c r="S109" s="5">
        <f t="shared" si="24"/>
        <v>0</v>
      </c>
      <c r="T109" s="5"/>
      <c r="U109" s="12"/>
      <c r="V109" s="10"/>
      <c r="W109" s="1">
        <f t="shared" si="25"/>
        <v>-5.1659658600428839</v>
      </c>
      <c r="X109" s="10">
        <f t="shared" si="30"/>
        <v>-5.1659658600428839</v>
      </c>
      <c r="Y109" s="10">
        <v>18.399799999999999</v>
      </c>
      <c r="Z109" s="10">
        <v>30.680800000000001</v>
      </c>
      <c r="AA109" s="10">
        <v>44.507399999999997</v>
      </c>
      <c r="AB109" s="10">
        <v>50.800400000000003</v>
      </c>
      <c r="AC109" s="10">
        <v>43.805600000000013</v>
      </c>
      <c r="AD109" s="10">
        <v>52.170200000000001</v>
      </c>
      <c r="AE109" s="10">
        <v>39.1798</v>
      </c>
      <c r="AF109" s="10">
        <v>30.305199999999999</v>
      </c>
      <c r="AG109" s="10">
        <v>48.619399999999999</v>
      </c>
      <c r="AH109" s="10">
        <v>39.145800000000001</v>
      </c>
      <c r="AI109" s="13" t="s">
        <v>153</v>
      </c>
      <c r="AJ109" s="1">
        <f t="shared" si="21"/>
        <v>0</v>
      </c>
      <c r="AK109" s="1">
        <f t="shared" si="22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t="15.75" thickBot="1" x14ac:dyDescent="0.3">
      <c r="A110" s="17" t="s">
        <v>158</v>
      </c>
      <c r="B110" s="18" t="s">
        <v>37</v>
      </c>
      <c r="C110" s="18">
        <v>201.477</v>
      </c>
      <c r="D110" s="18">
        <v>98.447000000000003</v>
      </c>
      <c r="E110" s="27">
        <f>135.309+E109+E114</f>
        <v>175.81700000000001</v>
      </c>
      <c r="F110" s="29">
        <f>71.138+F109+F114</f>
        <v>29.438000000000002</v>
      </c>
      <c r="G110" s="7">
        <v>1</v>
      </c>
      <c r="H110" s="1">
        <v>50</v>
      </c>
      <c r="I110" s="1" t="s">
        <v>41</v>
      </c>
      <c r="J110" s="1">
        <v>132.6</v>
      </c>
      <c r="K110" s="1">
        <f>E110-J110</f>
        <v>43.217000000000013</v>
      </c>
      <c r="L110" s="1"/>
      <c r="M110" s="1"/>
      <c r="N110" s="1">
        <v>110</v>
      </c>
      <c r="O110" s="1">
        <v>100</v>
      </c>
      <c r="P110" s="1">
        <f>E110/5</f>
        <v>35.163400000000003</v>
      </c>
      <c r="Q110" s="5">
        <f t="shared" ref="Q110:Q112" si="34">13*P110-O110-N110-F110</f>
        <v>217.68620000000004</v>
      </c>
      <c r="R110" s="50">
        <v>260</v>
      </c>
      <c r="S110" s="5">
        <f t="shared" si="24"/>
        <v>260</v>
      </c>
      <c r="T110" s="50"/>
      <c r="U110" s="5">
        <v>280</v>
      </c>
      <c r="V110" s="1"/>
      <c r="W110" s="1">
        <f t="shared" si="25"/>
        <v>14.20334779913205</v>
      </c>
      <c r="X110" s="1">
        <f>(F110+N110+O110)/P110</f>
        <v>6.8092960293941989</v>
      </c>
      <c r="Y110" s="1">
        <v>29.409400000000002</v>
      </c>
      <c r="Z110" s="1">
        <v>5.2034000000000002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 t="s">
        <v>159</v>
      </c>
      <c r="AJ110" s="1">
        <f t="shared" si="21"/>
        <v>260</v>
      </c>
      <c r="AK110" s="1">
        <f t="shared" si="22"/>
        <v>0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154</v>
      </c>
      <c r="B111" s="1" t="s">
        <v>37</v>
      </c>
      <c r="C111" s="1">
        <v>81.769000000000005</v>
      </c>
      <c r="D111" s="1">
        <v>42.698</v>
      </c>
      <c r="E111" s="1">
        <v>68.191999999999993</v>
      </c>
      <c r="F111" s="1">
        <v>48.673000000000002</v>
      </c>
      <c r="G111" s="7">
        <v>1</v>
      </c>
      <c r="H111" s="1">
        <v>45</v>
      </c>
      <c r="I111" s="1" t="s">
        <v>41</v>
      </c>
      <c r="J111" s="1">
        <v>63</v>
      </c>
      <c r="K111" s="1">
        <f t="shared" si="28"/>
        <v>5.1919999999999931</v>
      </c>
      <c r="L111" s="1"/>
      <c r="M111" s="1"/>
      <c r="N111" s="1">
        <v>70</v>
      </c>
      <c r="O111" s="1"/>
      <c r="P111" s="1">
        <f t="shared" si="29"/>
        <v>13.638399999999999</v>
      </c>
      <c r="Q111" s="5">
        <f t="shared" si="34"/>
        <v>58.626199999999983</v>
      </c>
      <c r="R111" s="5">
        <v>75</v>
      </c>
      <c r="S111" s="5">
        <f t="shared" si="24"/>
        <v>75</v>
      </c>
      <c r="T111" s="5"/>
      <c r="U111" s="5">
        <v>90</v>
      </c>
      <c r="V111" s="1"/>
      <c r="W111" s="1">
        <f t="shared" si="25"/>
        <v>14.200566048803379</v>
      </c>
      <c r="X111" s="1">
        <f t="shared" si="30"/>
        <v>8.7013872595025816</v>
      </c>
      <c r="Y111" s="1">
        <v>13.0786</v>
      </c>
      <c r="Z111" s="1">
        <v>5.4032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 t="s">
        <v>155</v>
      </c>
      <c r="AJ111" s="1">
        <f t="shared" si="21"/>
        <v>75</v>
      </c>
      <c r="AK111" s="1">
        <f t="shared" si="22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160</v>
      </c>
      <c r="B112" s="1" t="s">
        <v>40</v>
      </c>
      <c r="C112" s="1">
        <v>158</v>
      </c>
      <c r="D112" s="1"/>
      <c r="E112" s="1">
        <v>115</v>
      </c>
      <c r="F112" s="1">
        <v>18</v>
      </c>
      <c r="G112" s="7">
        <v>0.35</v>
      </c>
      <c r="H112" s="1">
        <v>50</v>
      </c>
      <c r="I112" s="1" t="s">
        <v>41</v>
      </c>
      <c r="J112" s="1">
        <v>116</v>
      </c>
      <c r="K112" s="1">
        <f t="shared" si="28"/>
        <v>-1</v>
      </c>
      <c r="L112" s="1"/>
      <c r="M112" s="1"/>
      <c r="N112" s="1">
        <v>140</v>
      </c>
      <c r="O112" s="1"/>
      <c r="P112" s="1">
        <f t="shared" si="29"/>
        <v>23</v>
      </c>
      <c r="Q112" s="5">
        <f t="shared" si="34"/>
        <v>141</v>
      </c>
      <c r="R112" s="5">
        <v>170</v>
      </c>
      <c r="S112" s="5">
        <f t="shared" si="24"/>
        <v>170</v>
      </c>
      <c r="T112" s="5"/>
      <c r="U112" s="5">
        <v>190</v>
      </c>
      <c r="V112" s="1"/>
      <c r="W112" s="1">
        <f t="shared" si="25"/>
        <v>14.260869565217391</v>
      </c>
      <c r="X112" s="1">
        <f t="shared" si="30"/>
        <v>6.8695652173913047</v>
      </c>
      <c r="Y112" s="1">
        <v>19.399999999999999</v>
      </c>
      <c r="Z112" s="1">
        <v>4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 t="s">
        <v>161</v>
      </c>
      <c r="AJ112" s="1">
        <f t="shared" si="21"/>
        <v>59.499999999999993</v>
      </c>
      <c r="AK112" s="1">
        <f t="shared" si="22"/>
        <v>0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25" t="s">
        <v>175</v>
      </c>
      <c r="B113" s="1" t="s">
        <v>40</v>
      </c>
      <c r="C113" s="1"/>
      <c r="D113" s="1"/>
      <c r="E113" s="24">
        <v>2</v>
      </c>
      <c r="F113" s="24">
        <v>-2</v>
      </c>
      <c r="G113" s="7">
        <v>0</v>
      </c>
      <c r="H113" s="1" t="e">
        <v>#N/A</v>
      </c>
      <c r="I113" s="1" t="s">
        <v>176</v>
      </c>
      <c r="J113" s="1">
        <v>2</v>
      </c>
      <c r="K113" s="1">
        <f t="shared" ref="K113:K115" si="35">E113-J113</f>
        <v>0</v>
      </c>
      <c r="L113" s="1"/>
      <c r="M113" s="1"/>
      <c r="N113" s="1">
        <v>0</v>
      </c>
      <c r="O113" s="1"/>
      <c r="P113" s="1">
        <f t="shared" si="29"/>
        <v>0.4</v>
      </c>
      <c r="Q113" s="5"/>
      <c r="R113" s="5">
        <f t="shared" si="26"/>
        <v>0</v>
      </c>
      <c r="S113" s="5">
        <f t="shared" si="24"/>
        <v>0</v>
      </c>
      <c r="T113" s="5"/>
      <c r="U113" s="5"/>
      <c r="V113" s="1"/>
      <c r="W113" s="1">
        <f t="shared" si="25"/>
        <v>-5</v>
      </c>
      <c r="X113" s="1">
        <f t="shared" si="30"/>
        <v>-5</v>
      </c>
      <c r="Y113" s="1">
        <v>0</v>
      </c>
      <c r="Z113" s="1">
        <v>0.2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/>
      <c r="AJ113" s="1">
        <f t="shared" si="21"/>
        <v>0</v>
      </c>
      <c r="AK113" s="1">
        <f t="shared" si="22"/>
        <v>0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177</v>
      </c>
      <c r="B114" s="1" t="s">
        <v>37</v>
      </c>
      <c r="C114" s="1">
        <v>-1.571</v>
      </c>
      <c r="D114" s="1">
        <v>1.571</v>
      </c>
      <c r="E114" s="24">
        <v>4.5970000000000004</v>
      </c>
      <c r="F114" s="24">
        <v>-4.5970000000000004</v>
      </c>
      <c r="G114" s="7">
        <v>0</v>
      </c>
      <c r="H114" s="1" t="e">
        <v>#N/A</v>
      </c>
      <c r="I114" s="1" t="s">
        <v>176</v>
      </c>
      <c r="J114" s="1">
        <v>4.5</v>
      </c>
      <c r="K114" s="1">
        <f t="shared" si="35"/>
        <v>9.7000000000000419E-2</v>
      </c>
      <c r="L114" s="1"/>
      <c r="M114" s="1"/>
      <c r="N114" s="1">
        <v>0</v>
      </c>
      <c r="O114" s="1"/>
      <c r="P114" s="1">
        <f t="shared" si="29"/>
        <v>0.91940000000000011</v>
      </c>
      <c r="Q114" s="5"/>
      <c r="R114" s="5">
        <f t="shared" si="26"/>
        <v>0</v>
      </c>
      <c r="S114" s="5">
        <f t="shared" si="24"/>
        <v>0</v>
      </c>
      <c r="T114" s="5"/>
      <c r="U114" s="5"/>
      <c r="V114" s="1"/>
      <c r="W114" s="1">
        <f t="shared" si="25"/>
        <v>-5</v>
      </c>
      <c r="X114" s="1">
        <f t="shared" si="30"/>
        <v>-5</v>
      </c>
      <c r="Y114" s="1">
        <v>1.5553999999999999</v>
      </c>
      <c r="Z114" s="1">
        <v>0.30759999999999998</v>
      </c>
      <c r="AA114" s="1">
        <v>1.2465999999999999</v>
      </c>
      <c r="AB114" s="1">
        <v>1.2396</v>
      </c>
      <c r="AC114" s="1">
        <v>0.93740000000000001</v>
      </c>
      <c r="AD114" s="1">
        <v>0.62519999999999998</v>
      </c>
      <c r="AE114" s="1">
        <v>0</v>
      </c>
      <c r="AF114" s="1">
        <v>0</v>
      </c>
      <c r="AG114" s="1">
        <v>0</v>
      </c>
      <c r="AH114" s="1">
        <v>0</v>
      </c>
      <c r="AI114" s="1"/>
      <c r="AJ114" s="1">
        <f t="shared" si="21"/>
        <v>0</v>
      </c>
      <c r="AK114" s="1">
        <f t="shared" si="22"/>
        <v>0</v>
      </c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0" t="s">
        <v>178</v>
      </c>
      <c r="B115" s="10" t="s">
        <v>37</v>
      </c>
      <c r="C115" s="10">
        <v>-1.43</v>
      </c>
      <c r="D115" s="10"/>
      <c r="E115" s="10"/>
      <c r="F115" s="10">
        <v>-1.43</v>
      </c>
      <c r="G115" s="11">
        <v>0</v>
      </c>
      <c r="H115" s="10" t="e">
        <v>#N/A</v>
      </c>
      <c r="I115" s="10" t="s">
        <v>38</v>
      </c>
      <c r="J115" s="10"/>
      <c r="K115" s="10">
        <f t="shared" si="35"/>
        <v>0</v>
      </c>
      <c r="L115" s="10"/>
      <c r="M115" s="10"/>
      <c r="N115" s="10">
        <v>0</v>
      </c>
      <c r="O115" s="10"/>
      <c r="P115" s="10">
        <f t="shared" si="29"/>
        <v>0</v>
      </c>
      <c r="Q115" s="12"/>
      <c r="R115" s="5">
        <f t="shared" si="26"/>
        <v>0</v>
      </c>
      <c r="S115" s="5">
        <f t="shared" si="24"/>
        <v>0</v>
      </c>
      <c r="T115" s="5"/>
      <c r="U115" s="12"/>
      <c r="V115" s="10"/>
      <c r="W115" s="1" t="e">
        <f t="shared" si="25"/>
        <v>#DIV/0!</v>
      </c>
      <c r="X115" s="10" t="e">
        <f t="shared" si="30"/>
        <v>#DIV/0!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 t="s">
        <v>38</v>
      </c>
      <c r="AJ115" s="1">
        <f t="shared" si="21"/>
        <v>0</v>
      </c>
      <c r="AK115" s="1">
        <f t="shared" si="22"/>
        <v>0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47" t="s">
        <v>196</v>
      </c>
      <c r="B116" s="47"/>
      <c r="C116" s="48"/>
      <c r="D116" s="47"/>
      <c r="E116" s="47"/>
      <c r="F116" s="47"/>
      <c r="G116" s="49"/>
      <c r="H116" s="47"/>
      <c r="I116" s="47"/>
      <c r="J116" s="47"/>
      <c r="K116" s="47"/>
      <c r="L116" s="47"/>
      <c r="M116" s="47"/>
      <c r="N116" s="47"/>
      <c r="O116" s="47"/>
      <c r="P116" s="47"/>
      <c r="Q116" s="47">
        <v>10</v>
      </c>
      <c r="R116" s="47"/>
      <c r="S116" s="5">
        <f t="shared" si="24"/>
        <v>0</v>
      </c>
      <c r="T116" s="47"/>
      <c r="U116" s="47" t="s">
        <v>197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198</v>
      </c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5">
        <f t="shared" si="24"/>
        <v>0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 x14ac:dyDescent="0.25">
      <c r="A502" s="1"/>
      <c r="B502" s="1"/>
      <c r="C502" s="1"/>
      <c r="D502" s="1"/>
      <c r="E502" s="1"/>
      <c r="F502" s="1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 x14ac:dyDescent="0.25">
      <c r="A503" s="1"/>
      <c r="B503" s="1"/>
      <c r="C503" s="1"/>
      <c r="D503" s="1"/>
      <c r="E503" s="1"/>
      <c r="F503" s="1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1:50" x14ac:dyDescent="0.25">
      <c r="A504" s="1"/>
      <c r="B504" s="1"/>
      <c r="C504" s="1"/>
      <c r="D504" s="1"/>
      <c r="E504" s="1"/>
      <c r="F504" s="1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</sheetData>
  <autoFilter ref="A3:AJ117" xr:uid="{6AA2B129-3606-4C65-A964-CFDA15930A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2025-02-25T06:55:23Z</dcterms:created>
  <dcterms:modified xsi:type="dcterms:W3CDTF">2025-03-04T06:45:15Z</dcterms:modified>
</cp:coreProperties>
</file>