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3,25 Останкино КИ\"/>
    </mc:Choice>
  </mc:AlternateContent>
  <xr:revisionPtr revIDLastSave="0" documentId="13_ncr:1_{0D08EB5B-3BF6-4D5E-9B9B-42BB4116536E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" sheetId="1" r:id="rId1"/>
  </sheets>
  <definedNames>
    <definedName name="_xlnm._FilterDatabase" localSheetId="0" hidden="1">Sheet!$A$3:$AJ$119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6" i="1"/>
  <c r="T5" i="1"/>
  <c r="S5" i="1" l="1"/>
  <c r="AK5" i="1"/>
  <c r="R9" i="1"/>
  <c r="R15" i="1"/>
  <c r="R16" i="1"/>
  <c r="R17" i="1"/>
  <c r="R22" i="1"/>
  <c r="R24" i="1"/>
  <c r="R26" i="1"/>
  <c r="R28" i="1"/>
  <c r="R29" i="1"/>
  <c r="R31" i="1"/>
  <c r="R35" i="1"/>
  <c r="R36" i="1"/>
  <c r="R38" i="1"/>
  <c r="R40" i="1"/>
  <c r="R41" i="1"/>
  <c r="R42" i="1"/>
  <c r="R53" i="1"/>
  <c r="R54" i="1"/>
  <c r="R56" i="1"/>
  <c r="R57" i="1"/>
  <c r="R59" i="1"/>
  <c r="R64" i="1"/>
  <c r="R66" i="1"/>
  <c r="R68" i="1"/>
  <c r="R69" i="1"/>
  <c r="R70" i="1"/>
  <c r="R71" i="1"/>
  <c r="R73" i="1"/>
  <c r="R74" i="1"/>
  <c r="R75" i="1"/>
  <c r="R77" i="1"/>
  <c r="R80" i="1"/>
  <c r="R81" i="1"/>
  <c r="R82" i="1"/>
  <c r="R83" i="1"/>
  <c r="R85" i="1"/>
  <c r="R86" i="1"/>
  <c r="R87" i="1"/>
  <c r="R89" i="1"/>
  <c r="R90" i="1"/>
  <c r="R92" i="1"/>
  <c r="R94" i="1"/>
  <c r="R96" i="1"/>
  <c r="R97" i="1"/>
  <c r="R98" i="1"/>
  <c r="R101" i="1"/>
  <c r="R104" i="1"/>
  <c r="R105" i="1"/>
  <c r="R107" i="1"/>
  <c r="R109" i="1"/>
  <c r="R111" i="1"/>
  <c r="R112" i="1"/>
  <c r="R113" i="1"/>
  <c r="R115" i="1"/>
  <c r="R117" i="1"/>
  <c r="R118" i="1"/>
  <c r="R119" i="1"/>
  <c r="R6" i="1"/>
  <c r="P119" i="1" l="1"/>
  <c r="W119" i="1" s="1"/>
  <c r="K119" i="1"/>
  <c r="H119" i="1"/>
  <c r="P118" i="1"/>
  <c r="X118" i="1" s="1"/>
  <c r="K118" i="1"/>
  <c r="H118" i="1"/>
  <c r="P117" i="1"/>
  <c r="X117" i="1" s="1"/>
  <c r="K117" i="1"/>
  <c r="H117" i="1"/>
  <c r="P116" i="1"/>
  <c r="Q116" i="1" s="1"/>
  <c r="K116" i="1"/>
  <c r="P115" i="1"/>
  <c r="W115" i="1" s="1"/>
  <c r="K115" i="1"/>
  <c r="F114" i="1"/>
  <c r="E114" i="1"/>
  <c r="P114" i="1" s="1"/>
  <c r="P113" i="1"/>
  <c r="W113" i="1" s="1"/>
  <c r="K113" i="1"/>
  <c r="E112" i="1"/>
  <c r="P112" i="1" s="1"/>
  <c r="W112" i="1" s="1"/>
  <c r="P111" i="1"/>
  <c r="W111" i="1" s="1"/>
  <c r="K111" i="1"/>
  <c r="E110" i="1"/>
  <c r="K110" i="1" s="1"/>
  <c r="P109" i="1"/>
  <c r="X109" i="1" s="1"/>
  <c r="K109" i="1"/>
  <c r="P108" i="1"/>
  <c r="Q108" i="1" s="1"/>
  <c r="K108" i="1"/>
  <c r="P107" i="1"/>
  <c r="X107" i="1" s="1"/>
  <c r="K107" i="1"/>
  <c r="P106" i="1"/>
  <c r="X106" i="1" s="1"/>
  <c r="K106" i="1"/>
  <c r="P105" i="1"/>
  <c r="W105" i="1" s="1"/>
  <c r="K105" i="1"/>
  <c r="P104" i="1"/>
  <c r="W104" i="1" s="1"/>
  <c r="K104" i="1"/>
  <c r="P103" i="1"/>
  <c r="X103" i="1" s="1"/>
  <c r="K103" i="1"/>
  <c r="P102" i="1"/>
  <c r="X102" i="1" s="1"/>
  <c r="K102" i="1"/>
  <c r="P101" i="1"/>
  <c r="X101" i="1" s="1"/>
  <c r="K101" i="1"/>
  <c r="P100" i="1"/>
  <c r="X100" i="1" s="1"/>
  <c r="K100" i="1"/>
  <c r="P99" i="1"/>
  <c r="Q99" i="1" s="1"/>
  <c r="K99" i="1"/>
  <c r="P98" i="1"/>
  <c r="K98" i="1"/>
  <c r="P97" i="1"/>
  <c r="W97" i="1" s="1"/>
  <c r="P96" i="1"/>
  <c r="K96" i="1"/>
  <c r="P95" i="1"/>
  <c r="X95" i="1" s="1"/>
  <c r="P94" i="1"/>
  <c r="K94" i="1"/>
  <c r="P93" i="1"/>
  <c r="X93" i="1" s="1"/>
  <c r="K93" i="1"/>
  <c r="P92" i="1"/>
  <c r="K92" i="1"/>
  <c r="P91" i="1"/>
  <c r="X91" i="1" s="1"/>
  <c r="K91" i="1"/>
  <c r="P90" i="1"/>
  <c r="W90" i="1" s="1"/>
  <c r="K90" i="1"/>
  <c r="P89" i="1"/>
  <c r="W89" i="1" s="1"/>
  <c r="K89" i="1"/>
  <c r="P88" i="1"/>
  <c r="P87" i="1"/>
  <c r="X87" i="1" s="1"/>
  <c r="K87" i="1"/>
  <c r="P86" i="1"/>
  <c r="W86" i="1" s="1"/>
  <c r="P85" i="1"/>
  <c r="X85" i="1" s="1"/>
  <c r="K85" i="1"/>
  <c r="P84" i="1"/>
  <c r="X84" i="1" s="1"/>
  <c r="K84" i="1"/>
  <c r="P83" i="1"/>
  <c r="X83" i="1" s="1"/>
  <c r="K83" i="1"/>
  <c r="P82" i="1"/>
  <c r="X82" i="1" s="1"/>
  <c r="K82" i="1"/>
  <c r="P81" i="1"/>
  <c r="W81" i="1" s="1"/>
  <c r="P80" i="1"/>
  <c r="X80" i="1" s="1"/>
  <c r="K80" i="1"/>
  <c r="P79" i="1"/>
  <c r="Q79" i="1" s="1"/>
  <c r="R79" i="1" s="1"/>
  <c r="K79" i="1"/>
  <c r="H79" i="1"/>
  <c r="F78" i="1"/>
  <c r="E78" i="1"/>
  <c r="K78" i="1" s="1"/>
  <c r="P77" i="1"/>
  <c r="X77" i="1" s="1"/>
  <c r="K77" i="1"/>
  <c r="P76" i="1"/>
  <c r="Q76" i="1" s="1"/>
  <c r="K76" i="1"/>
  <c r="P75" i="1"/>
  <c r="X75" i="1" s="1"/>
  <c r="K75" i="1"/>
  <c r="P74" i="1"/>
  <c r="K74" i="1"/>
  <c r="P73" i="1"/>
  <c r="X73" i="1" s="1"/>
  <c r="K73" i="1"/>
  <c r="P72" i="1"/>
  <c r="Q72" i="1" s="1"/>
  <c r="K72" i="1"/>
  <c r="P71" i="1"/>
  <c r="X71" i="1" s="1"/>
  <c r="K71" i="1"/>
  <c r="P70" i="1"/>
  <c r="X70" i="1" s="1"/>
  <c r="K70" i="1"/>
  <c r="P69" i="1"/>
  <c r="K69" i="1"/>
  <c r="P68" i="1"/>
  <c r="W68" i="1" s="1"/>
  <c r="K68" i="1"/>
  <c r="F67" i="1"/>
  <c r="E67" i="1"/>
  <c r="K67" i="1" s="1"/>
  <c r="P66" i="1"/>
  <c r="X66" i="1" s="1"/>
  <c r="K66" i="1"/>
  <c r="F65" i="1"/>
  <c r="E65" i="1"/>
  <c r="K65" i="1" s="1"/>
  <c r="P64" i="1"/>
  <c r="X64" i="1" s="1"/>
  <c r="K64" i="1"/>
  <c r="P63" i="1"/>
  <c r="X63" i="1" s="1"/>
  <c r="K63" i="1"/>
  <c r="P62" i="1"/>
  <c r="X62" i="1" s="1"/>
  <c r="K62" i="1"/>
  <c r="P61" i="1"/>
  <c r="Q61" i="1" s="1"/>
  <c r="K61" i="1"/>
  <c r="P60" i="1"/>
  <c r="X60" i="1" s="1"/>
  <c r="K60" i="1"/>
  <c r="P59" i="1"/>
  <c r="X59" i="1" s="1"/>
  <c r="K59" i="1"/>
  <c r="P58" i="1"/>
  <c r="X58" i="1" s="1"/>
  <c r="K58" i="1"/>
  <c r="P57" i="1"/>
  <c r="K57" i="1"/>
  <c r="P56" i="1"/>
  <c r="K56" i="1"/>
  <c r="F56" i="1"/>
  <c r="W56" i="1" s="1"/>
  <c r="P55" i="1"/>
  <c r="W55" i="1" s="1"/>
  <c r="K55" i="1"/>
  <c r="P54" i="1"/>
  <c r="X54" i="1" s="1"/>
  <c r="K54" i="1"/>
  <c r="P53" i="1"/>
  <c r="K53" i="1"/>
  <c r="P52" i="1"/>
  <c r="X52" i="1" s="1"/>
  <c r="K52" i="1"/>
  <c r="P51" i="1"/>
  <c r="X51" i="1" s="1"/>
  <c r="K51" i="1"/>
  <c r="P50" i="1"/>
  <c r="X50" i="1" s="1"/>
  <c r="K50" i="1"/>
  <c r="P49" i="1"/>
  <c r="Q49" i="1" s="1"/>
  <c r="K49" i="1"/>
  <c r="P48" i="1"/>
  <c r="X48" i="1" s="1"/>
  <c r="K48" i="1"/>
  <c r="P47" i="1"/>
  <c r="Q47" i="1" s="1"/>
  <c r="R47" i="1" s="1"/>
  <c r="K47" i="1"/>
  <c r="P46" i="1"/>
  <c r="X46" i="1" s="1"/>
  <c r="K46" i="1"/>
  <c r="P45" i="1"/>
  <c r="Q45" i="1" s="1"/>
  <c r="K45" i="1"/>
  <c r="P44" i="1"/>
  <c r="X44" i="1" s="1"/>
  <c r="K44" i="1"/>
  <c r="P43" i="1"/>
  <c r="Q43" i="1" s="1"/>
  <c r="K43" i="1"/>
  <c r="P42" i="1"/>
  <c r="X42" i="1" s="1"/>
  <c r="K42" i="1"/>
  <c r="P41" i="1"/>
  <c r="X41" i="1" s="1"/>
  <c r="K41" i="1"/>
  <c r="P40" i="1"/>
  <c r="X40" i="1" s="1"/>
  <c r="K40" i="1"/>
  <c r="P39" i="1"/>
  <c r="X39" i="1" s="1"/>
  <c r="K39" i="1"/>
  <c r="P38" i="1"/>
  <c r="X38" i="1" s="1"/>
  <c r="K38" i="1"/>
  <c r="H38" i="1"/>
  <c r="P37" i="1"/>
  <c r="X37" i="1" s="1"/>
  <c r="K37" i="1"/>
  <c r="P36" i="1"/>
  <c r="X36" i="1" s="1"/>
  <c r="K36" i="1"/>
  <c r="P35" i="1"/>
  <c r="X35" i="1" s="1"/>
  <c r="K35" i="1"/>
  <c r="P34" i="1"/>
  <c r="X34" i="1" s="1"/>
  <c r="K34" i="1"/>
  <c r="P33" i="1"/>
  <c r="Q33" i="1" s="1"/>
  <c r="K33" i="1"/>
  <c r="P32" i="1"/>
  <c r="X32" i="1" s="1"/>
  <c r="K32" i="1"/>
  <c r="P31" i="1"/>
  <c r="W31" i="1" s="1"/>
  <c r="K31" i="1"/>
  <c r="P30" i="1"/>
  <c r="Q30" i="1" s="1"/>
  <c r="K30" i="1"/>
  <c r="P29" i="1"/>
  <c r="X29" i="1" s="1"/>
  <c r="K29" i="1"/>
  <c r="P28" i="1"/>
  <c r="X28" i="1" s="1"/>
  <c r="K28" i="1"/>
  <c r="P27" i="1"/>
  <c r="K27" i="1"/>
  <c r="P26" i="1"/>
  <c r="W26" i="1" s="1"/>
  <c r="K26" i="1"/>
  <c r="P25" i="1"/>
  <c r="X25" i="1" s="1"/>
  <c r="K25" i="1"/>
  <c r="P24" i="1"/>
  <c r="X24" i="1" s="1"/>
  <c r="K24" i="1"/>
  <c r="P23" i="1"/>
  <c r="X23" i="1" s="1"/>
  <c r="K23" i="1"/>
  <c r="P22" i="1"/>
  <c r="X22" i="1" s="1"/>
  <c r="K22" i="1"/>
  <c r="P21" i="1"/>
  <c r="Q21" i="1" s="1"/>
  <c r="K21" i="1"/>
  <c r="P20" i="1"/>
  <c r="X20" i="1" s="1"/>
  <c r="K20" i="1"/>
  <c r="P19" i="1"/>
  <c r="K19" i="1"/>
  <c r="P18" i="1"/>
  <c r="K18" i="1"/>
  <c r="P17" i="1"/>
  <c r="K17" i="1"/>
  <c r="P16" i="1"/>
  <c r="X16" i="1" s="1"/>
  <c r="K16" i="1"/>
  <c r="P15" i="1"/>
  <c r="W15" i="1" s="1"/>
  <c r="K15" i="1"/>
  <c r="P14" i="1"/>
  <c r="X14" i="1" s="1"/>
  <c r="K14" i="1"/>
  <c r="P13" i="1"/>
  <c r="X13" i="1" s="1"/>
  <c r="K13" i="1"/>
  <c r="P12" i="1"/>
  <c r="K12" i="1"/>
  <c r="P11" i="1"/>
  <c r="K11" i="1"/>
  <c r="P10" i="1"/>
  <c r="K10" i="1"/>
  <c r="P9" i="1"/>
  <c r="X9" i="1" s="1"/>
  <c r="K9" i="1"/>
  <c r="P8" i="1"/>
  <c r="K8" i="1"/>
  <c r="P7" i="1"/>
  <c r="K7" i="1"/>
  <c r="P6" i="1"/>
  <c r="X6" i="1" s="1"/>
  <c r="K6" i="1"/>
  <c r="AH5" i="1"/>
  <c r="AG5" i="1"/>
  <c r="AF5" i="1"/>
  <c r="AE5" i="1"/>
  <c r="AD5" i="1"/>
  <c r="AC5" i="1"/>
  <c r="AB5" i="1"/>
  <c r="AA5" i="1"/>
  <c r="Z5" i="1"/>
  <c r="Y5" i="1"/>
  <c r="U5" i="1"/>
  <c r="O5" i="1"/>
  <c r="N5" i="1"/>
  <c r="M5" i="1"/>
  <c r="L5" i="1"/>
  <c r="J5" i="1"/>
  <c r="W42" i="1" l="1"/>
  <c r="W38" i="1"/>
  <c r="W117" i="1"/>
  <c r="W80" i="1"/>
  <c r="W54" i="1"/>
  <c r="X7" i="1"/>
  <c r="W7" i="1"/>
  <c r="Q8" i="1"/>
  <c r="W8" i="1"/>
  <c r="X10" i="1"/>
  <c r="W10" i="1"/>
  <c r="X11" i="1"/>
  <c r="W11" i="1"/>
  <c r="X12" i="1"/>
  <c r="W12" i="1"/>
  <c r="X17" i="1"/>
  <c r="W17" i="1"/>
  <c r="X18" i="1"/>
  <c r="W18" i="1"/>
  <c r="X19" i="1"/>
  <c r="W19" i="1"/>
  <c r="W21" i="1"/>
  <c r="X27" i="1"/>
  <c r="W27" i="1"/>
  <c r="W33" i="1"/>
  <c r="X57" i="1"/>
  <c r="W57" i="1"/>
  <c r="X69" i="1"/>
  <c r="W69" i="1"/>
  <c r="W72" i="1"/>
  <c r="X74" i="1"/>
  <c r="W74" i="1"/>
  <c r="W76" i="1"/>
  <c r="X88" i="1"/>
  <c r="W88" i="1"/>
  <c r="X92" i="1"/>
  <c r="W92" i="1"/>
  <c r="X94" i="1"/>
  <c r="W94" i="1"/>
  <c r="X98" i="1"/>
  <c r="W98" i="1"/>
  <c r="W108" i="1"/>
  <c r="W116" i="1"/>
  <c r="W71" i="1"/>
  <c r="W75" i="1"/>
  <c r="W85" i="1"/>
  <c r="W93" i="1"/>
  <c r="W109" i="1"/>
  <c r="W24" i="1"/>
  <c r="W36" i="1"/>
  <c r="W66" i="1"/>
  <c r="W29" i="1"/>
  <c r="W6" i="1"/>
  <c r="W22" i="1"/>
  <c r="W43" i="1"/>
  <c r="W45" i="1"/>
  <c r="W47" i="1"/>
  <c r="W49" i="1"/>
  <c r="X53" i="1"/>
  <c r="W53" i="1"/>
  <c r="W79" i="1"/>
  <c r="X96" i="1"/>
  <c r="W96" i="1"/>
  <c r="W35" i="1"/>
  <c r="W59" i="1"/>
  <c r="W73" i="1"/>
  <c r="W77" i="1"/>
  <c r="W83" i="1"/>
  <c r="W87" i="1"/>
  <c r="W91" i="1"/>
  <c r="W95" i="1"/>
  <c r="W101" i="1"/>
  <c r="W107" i="1"/>
  <c r="W28" i="1"/>
  <c r="W40" i="1"/>
  <c r="W60" i="1"/>
  <c r="W9" i="1"/>
  <c r="W41" i="1"/>
  <c r="W82" i="1"/>
  <c r="W118" i="1"/>
  <c r="W16" i="1"/>
  <c r="W50" i="1"/>
  <c r="W64" i="1"/>
  <c r="W70" i="1"/>
  <c r="Q34" i="1"/>
  <c r="X31" i="1"/>
  <c r="Q32" i="1"/>
  <c r="X47" i="1"/>
  <c r="X55" i="1"/>
  <c r="Q58" i="1"/>
  <c r="X79" i="1"/>
  <c r="R61" i="1"/>
  <c r="P67" i="1"/>
  <c r="Q67" i="1" s="1"/>
  <c r="X97" i="1"/>
  <c r="X99" i="1"/>
  <c r="X113" i="1"/>
  <c r="X115" i="1"/>
  <c r="Q12" i="1"/>
  <c r="X33" i="1"/>
  <c r="X43" i="1"/>
  <c r="X61" i="1"/>
  <c r="X68" i="1"/>
  <c r="X108" i="1"/>
  <c r="Q114" i="1"/>
  <c r="P78" i="1"/>
  <c r="Q78" i="1" s="1"/>
  <c r="Q14" i="1"/>
  <c r="X30" i="1"/>
  <c r="X49" i="1"/>
  <c r="Q62" i="1"/>
  <c r="X90" i="1"/>
  <c r="Q106" i="1"/>
  <c r="P65" i="1"/>
  <c r="Q65" i="1" s="1"/>
  <c r="F5" i="1"/>
  <c r="X15" i="1"/>
  <c r="X45" i="1"/>
  <c r="P110" i="1"/>
  <c r="X110" i="1" s="1"/>
  <c r="Q10" i="1"/>
  <c r="X26" i="1"/>
  <c r="X56" i="1"/>
  <c r="E5" i="1"/>
  <c r="Q63" i="1"/>
  <c r="Q25" i="1"/>
  <c r="Q51" i="1"/>
  <c r="X76" i="1"/>
  <c r="X105" i="1"/>
  <c r="X116" i="1"/>
  <c r="X119" i="1"/>
  <c r="X114" i="1"/>
  <c r="X112" i="1"/>
  <c r="Q23" i="1"/>
  <c r="Q19" i="1"/>
  <c r="Q39" i="1"/>
  <c r="X86" i="1"/>
  <c r="Q102" i="1"/>
  <c r="R102" i="1" s="1"/>
  <c r="X8" i="1"/>
  <c r="Q37" i="1"/>
  <c r="R37" i="1" s="1"/>
  <c r="Q52" i="1"/>
  <c r="X72" i="1"/>
  <c r="X81" i="1"/>
  <c r="X89" i="1"/>
  <c r="Q100" i="1"/>
  <c r="X104" i="1"/>
  <c r="X111" i="1"/>
  <c r="X21" i="1"/>
  <c r="Q44" i="1"/>
  <c r="Q46" i="1"/>
  <c r="Q48" i="1"/>
  <c r="Q84" i="1"/>
  <c r="K114" i="1"/>
  <c r="K112" i="1"/>
  <c r="Q11" i="1"/>
  <c r="Q13" i="1"/>
  <c r="R13" i="1" s="1"/>
  <c r="Q18" i="1"/>
  <c r="Q20" i="1"/>
  <c r="Q103" i="1"/>
  <c r="X78" i="1" l="1"/>
  <c r="W103" i="1"/>
  <c r="W48" i="1"/>
  <c r="W44" i="1"/>
  <c r="W100" i="1"/>
  <c r="W52" i="1"/>
  <c r="W51" i="1"/>
  <c r="W106" i="1"/>
  <c r="W30" i="1"/>
  <c r="W34" i="1"/>
  <c r="W99" i="1"/>
  <c r="W58" i="1"/>
  <c r="W114" i="1"/>
  <c r="W20" i="1"/>
  <c r="W13" i="1"/>
  <c r="W84" i="1"/>
  <c r="W46" i="1"/>
  <c r="W37" i="1"/>
  <c r="W102" i="1"/>
  <c r="W39" i="1"/>
  <c r="W23" i="1"/>
  <c r="W62" i="1"/>
  <c r="W61" i="1"/>
  <c r="W32" i="1"/>
  <c r="X67" i="1"/>
  <c r="X65" i="1"/>
  <c r="Q110" i="1"/>
  <c r="P5" i="1"/>
  <c r="K5" i="1"/>
  <c r="W78" i="1" l="1"/>
  <c r="W25" i="1"/>
  <c r="W65" i="1"/>
  <c r="W67" i="1"/>
  <c r="W14" i="1"/>
  <c r="W63" i="1"/>
  <c r="Q5" i="1"/>
  <c r="R5" i="1" l="1"/>
  <c r="AJ5" i="1"/>
  <c r="W110" i="1"/>
</calcChain>
</file>

<file path=xl/sharedStrings.xml><?xml version="1.0" encoding="utf-8"?>
<sst xmlns="http://schemas.openxmlformats.org/spreadsheetml/2006/main" count="481" uniqueCount="219">
  <si>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</si>
  <si>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</si>
  <si>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</si>
  <si>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</si>
  <si>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</si>
  <si>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</si>
  <si>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</si>
  <si>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</si>
  <si>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</si>
  <si>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</si>
  <si>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</si>
  <si>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</si>
  <si>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</si>
  <si>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</si>
  <si>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</si>
  <si>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</si>
  <si>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</si>
  <si>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</si>
  <si>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</si>
  <si>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</si>
  <si>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</si>
  <si>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</si>
  <si>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</si>
  <si>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01,03,</t>
  </si>
  <si>
    <t>03,03,</t>
  </si>
  <si>
    <t>04,03,</t>
  </si>
  <si>
    <t>25,02,</t>
  </si>
  <si>
    <t>18,02,</t>
  </si>
  <si>
    <t>11,02,</t>
  </si>
  <si>
    <t>04,02,</t>
  </si>
  <si>
    <t>28,01,</t>
  </si>
  <si>
    <t>21,01,</t>
  </si>
  <si>
    <t>14,01,</t>
  </si>
  <si>
    <t>30,12,</t>
  </si>
  <si>
    <t>26,12,</t>
  </si>
  <si>
    <t>23,12,</t>
  </si>
  <si>
    <t>2675 РУССКАЯ ГОСТ вар п/о  Останкино</t>
  </si>
  <si>
    <t>кг</t>
  </si>
  <si>
    <t>не в матрице</t>
  </si>
  <si>
    <t>нужно увеличить продажи / замена на 6888</t>
  </si>
  <si>
    <t>6888 С ГРУДИНКОЙ вар б/о в/у срез 0.4кг 8шт.</t>
  </si>
  <si>
    <t>шт</t>
  </si>
  <si>
    <t>в матрице</t>
  </si>
  <si>
    <t>вместо 2675 / 1001016366888, С ГРУДИНКОЙ вар б/о в/у срез 0.4кг 8шт.</t>
  </si>
  <si>
    <t>3215 ВЕТЧ.МЯСНАЯ Папа может п/о 0.4кг 8шт.    ОСТАНКИНО</t>
  </si>
  <si>
    <t>нужно увеличить продажи</t>
  </si>
  <si>
    <t>3287 САЛЯМИ ИТАЛЬЯНСКАЯ с/к в/у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</si>
  <si>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</si>
  <si>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</si>
  <si>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</si>
  <si>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</si>
  <si>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Мкд Трейд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</si>
  <si>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</si>
  <si>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</si>
  <si>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</si>
  <si>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</si>
  <si>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нужно увеличить продажи / ротация на 7166</t>
  </si>
  <si>
    <t>7166  СЕРВЕЛАТ ОХОТНИЧИЙ ПМ в/к в/у_50с</t>
  </si>
  <si>
    <t>вместо 5341 / 1001303987166,СЕРВЕЛАТ ОХОТНИЧИЙ ПМ в/к в/у_50с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</si>
  <si>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</si>
  <si>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</si>
  <si>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</si>
  <si>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</si>
  <si>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</si>
  <si>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</si>
  <si>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нужно увеличить продажи!!!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</si>
  <si>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</si>
  <si>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</si>
  <si>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</si>
  <si>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</si>
  <si>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</si>
  <si>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</si>
  <si>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нет потребности / 14,01,25 в уценку 41 шт. / Мкд Трейд</t>
  </si>
  <si>
    <t>6206 СВИНИНА ПО-ДОМАШНЕМУ к/в мл/к в/у 0,3кг  Останкино</t>
  </si>
  <si>
    <t>ротация завода на 7090</t>
  </si>
  <si>
    <t>7090 СВИНИНА ПО-ДОМ.к/в мл/к в/у 0,3кг_50с  Останкино</t>
  </si>
  <si>
    <t>вместо 6206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</si>
  <si>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</si>
  <si>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</si>
  <si>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</si>
  <si>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</si>
  <si>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</si>
  <si>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</si>
  <si>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</si>
  <si>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</si>
  <si>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</si>
  <si>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</si>
  <si>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6415 БАЛЫКОВАЯ Коровино п/к в/у 0.84кг 6шт.  ОСТАНКИНО</t>
  </si>
  <si>
    <t>новинка / ротация на 7149</t>
  </si>
  <si>
    <t>7149  БАЛЫКОВАЯ Коровино п/к в/у 0.84кг_50с</t>
  </si>
  <si>
    <t>вместо 6415 / 1001303637149,БАЛЫКОВАЯ Коровино п/к в/у 0.84кг_50с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</si>
  <si>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</si>
  <si>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</si>
  <si>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</si>
  <si>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</si>
  <si>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</si>
  <si>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</si>
  <si>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</si>
  <si>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</si>
  <si>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</si>
  <si>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22,02,25 завод не отгрузил</t>
  </si>
  <si>
    <t>6602 БАВАРСКИЕ ПМ сос ц/о мгс 0,35кг 8шт  Останкино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</si>
  <si>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</si>
  <si>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</si>
  <si>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</si>
  <si>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нужно увеличить продажи / ротация на 7173</t>
  </si>
  <si>
    <t>7173  БОЯNСКАЯ ПМ п/к в/у 0.28кг 8шт_50с</t>
  </si>
  <si>
    <t>вместо 6666 / 1001302277173,БОЯNСКАЯ ПМ п/к в/у 0.28кг 8шт_50с</t>
  </si>
  <si>
    <t>6683 СЕРВЕЛАТ ЗЕРНИСТЫЙ ПМ в/к в/у 0,35кг  ОСТАНКИНО</t>
  </si>
  <si>
    <t>есть дубль / ротация на 7154</t>
  </si>
  <si>
    <t>7154  СЕРВЕЛАТ ЗЕРНИСТЫЙ ПМ в/к в/у 0.35кг_50с</t>
  </si>
  <si>
    <t>вместо 6683 / 1001300387154,СЕРВЕЛАТ ЗЕРНИСТЫЙ ПМ в/к в/у 0.35кг_50с</t>
  </si>
  <si>
    <t>6684 СЕРВЕЛАТ КАРЕЛЬСКИЙ ПМ в/к в/у 0,28кг  ОСТАНКИНО</t>
  </si>
  <si>
    <t>6689 СЕРВЕЛАТ ОХОТНИЧИЙ ПМ в/к в/у 0,35кг 8шт  ОСТАНКИНО</t>
  </si>
  <si>
    <t>нужно увеличить продажи / ротация на 7169</t>
  </si>
  <si>
    <t>7169  СЕРВЕЛАТ ОХОТНИЧИЙ ПМ в/к в/у 0.35кг_50с</t>
  </si>
  <si>
    <t>вместо 6689 / 1001303987169,СЕРВЕЛАТ ОХОТНИЧИЙ ПМ в/к в/у 0.35кг_50с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</si>
  <si>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</si>
  <si>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</si>
  <si>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</si>
  <si>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</si>
  <si>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ротация завода на 7066</t>
  </si>
  <si>
    <t>7066 СОЧНЫЕ ПМ сос п/о мгс 0,41кг 10шт 50с  Останкино</t>
  </si>
  <si>
    <t>новинка / вместо 6722</t>
  </si>
  <si>
    <t>6726 СЛИВОЧНЫЕ ПМ сос п/о мгс 0,41кг 10шт  Останкино</t>
  </si>
  <si>
    <t>ротация завода на 7080</t>
  </si>
  <si>
    <t>7080 СЛИВОЧНЫЕ ПМ сос п/о мгс 0,41кг 10шт 50с  Останкино</t>
  </si>
  <si>
    <t>новинка / вместо 6726</t>
  </si>
  <si>
    <t>6759 МОЛОЧНЫЕ ГОСТ сос ц/о мгс 0,4кг 7 шт  Останкино</t>
  </si>
  <si>
    <t>6761 МОЛОЧНЫЕ ГОСТ сос ц/о мгс 1*4  Останкино</t>
  </si>
  <si>
    <t>нужно увеличить продажи / Мкд Трейд</t>
  </si>
  <si>
    <t>6762 СЛИВОЧНЫЕ сос ц/о мгс 0,41кг 8шт  Останкино</t>
  </si>
  <si>
    <t>6764 СЛИИВОЧНЫЕ сос ц/о мгс 1*4  Останкино</t>
  </si>
  <si>
    <t>нет потребности / 13,11 - 12кг в уценку / 08,08 - 8кг в уценку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</si>
  <si>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</si>
  <si>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</si>
  <si>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</si>
  <si>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</si>
  <si>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14,01,25 в уценку 31 шт. / Мкд Трейд</t>
  </si>
  <si>
    <t>6773 САЛЯМИ Папа может п/к в/у 0,28кг 8шт  Останкино</t>
  </si>
  <si>
    <t>6777 МЯСНЫЕ С ГОВЯДИНОЙ ПМ сос п/о мгс 0,4кг  Останкино</t>
  </si>
  <si>
    <t>ротация завода на 7077 / Мкд Трейд</t>
  </si>
  <si>
    <t>7077 МЯСНЫЕ С ГОВЯД. ПМ сос п/о мгс 0,4кг_50с  Останкино</t>
  </si>
  <si>
    <t>новинка / вместо 6777</t>
  </si>
  <si>
    <t>6787 СЕРВЕЛАТ КРЕМЛЕВСКИЙ в/к в/у 0,33кг 8шт  Останкино</t>
  </si>
  <si>
    <t>6790 СЕРВЕЛАТ ЕВРОПЕЙСКИЙ в/к в/у  Останкино</t>
  </si>
  <si>
    <t>ротация на 7133</t>
  </si>
  <si>
    <t>7133 СЕРВЕЛАТ ЕВРОПЕЙСКИЙ в/к в/у 0.84кг</t>
  </si>
  <si>
    <t>вместо 6790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</si>
  <si>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</si>
  <si>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</si>
  <si>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</si>
  <si>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</si>
  <si>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6794 БАЛЫКОВАЯ в/к в/у  Останкино</t>
  </si>
  <si>
    <t>ротация на 7131</t>
  </si>
  <si>
    <t>7131 БАЛЫКОВАЯ в/к в/у 0.84кг</t>
  </si>
  <si>
    <t>вместо 6794</t>
  </si>
  <si>
    <t>6795 ОСТАНКИНСКАЯ в/к в/у 0,33кг 8шт  Останкино</t>
  </si>
  <si>
    <t>нужно увеличить продажи / Мкд Трейд / ротация на 7144</t>
  </si>
  <si>
    <t>7144 МРАМОРНАЯ ПРЕМИУМ в/к в/у 0.33кг 8шт.</t>
  </si>
  <si>
    <t>вместо 6795</t>
  </si>
  <si>
    <t>7146 МРАМОРНАЯ ПРЕМИУМ в/к в/у</t>
  </si>
  <si>
    <t>нет потребности / вместо 6796</t>
  </si>
  <si>
    <t>6801 ОСТАНКИНСКАЯ вар п/о 0,4кг 8 шт  Останкино</t>
  </si>
  <si>
    <t>ротация на 7126</t>
  </si>
  <si>
    <t>7126 МОЛОЧНАЯ Останкино вар п/о 0,4кг 8шт  Останкино</t>
  </si>
  <si>
    <t>вместо 6801</t>
  </si>
  <si>
    <t>6802 ОСТАНКИНСКАЯ вар п/о  Останкино</t>
  </si>
  <si>
    <t>ротация на 7125</t>
  </si>
  <si>
    <t>7125 МОЛОЧНАЯ Останкино вар п/о  Останкино</t>
  </si>
  <si>
    <t>вместо 6802</t>
  </si>
  <si>
    <t>6803 ВЕНСКАЯ САЛЯМИ п/к в/у 0,66кг 8шт  Останкино</t>
  </si>
  <si>
    <t>нужно увеличить продажи / ротация на 7134</t>
  </si>
  <si>
    <t>7134 САЛЯМИ ВЕНСКАЯ п/к в/у 0.84кг 6шт.</t>
  </si>
  <si>
    <t>вместо 6803</t>
  </si>
  <si>
    <t>6804 СЕРВЕЛАТ КРЕМЛЕВСКИЙ в/к в/у 0,66кг 8шт  Останкино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</si>
  <si>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ротация на 7135</t>
    </r>
  </si>
  <si>
    <t>7135 СЕРВЕЛАТ КРЕМЛЕВСКИЙ в/к в/у 0.84кг 6шт.</t>
  </si>
  <si>
    <t>вместо 6804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</si>
  <si>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</si>
  <si>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</si>
  <si>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</si>
  <si>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</si>
  <si>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</si>
  <si>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</si>
  <si>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</si>
  <si>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дубль на 6866</t>
  </si>
  <si>
    <t>6866 ВЕТЧ.НЕЖНАЯ Коровино п/о_Маяк  Останкино</t>
  </si>
  <si>
    <t>нужно увеличить продажи / Мкд Трейд / Пекарня</t>
  </si>
  <si>
    <t>6909 ДЛЯ ДЕТЕЙ сос п/о мгс 0,33кг 8шт  Останкино</t>
  </si>
  <si>
    <t>27,12,24 в уценку 95шт.</t>
  </si>
  <si>
    <t>6919 БЕКОН Останкино с/к с/н в/у 1/180 10шт  Останкино</t>
  </si>
  <si>
    <t>ротация на 7103</t>
  </si>
  <si>
    <t>7103 БЕКОН Останкино с/к с/н в/у 1/180_50с  Останкино</t>
  </si>
  <si>
    <t>6948 МОЛОЧНЫЕ ПРЕМИУМ ПМ сос п/о мгс 1,5*4_О  Останкино</t>
  </si>
  <si>
    <t>ротация завода на 7075</t>
  </si>
  <si>
    <t>7075 МОЛОЧ.ПРЕМИУМ ПМ сос п/о мгс 1,5*4_О_50с  Останкино</t>
  </si>
  <si>
    <t>новинка / вместо 6948</t>
  </si>
  <si>
    <t>6951 СЛИВОЧНЫЕ Папа может сос п/о мгс 1,5*4  Останкино</t>
  </si>
  <si>
    <t>ротация завода на 7082</t>
  </si>
  <si>
    <t>7082 СЛИВОЧНЫЕ ПМ сос п/о мгс 1,5*4_50с  Останкино</t>
  </si>
  <si>
    <t>вместо 6951</t>
  </si>
  <si>
    <t>6955 СОЧНЫЕ Папа может сос п/о мгс 1,5*4 А  Останкино</t>
  </si>
  <si>
    <t>ротация завода на 7070</t>
  </si>
  <si>
    <t>7070 СОЧНЫЕ ПМ сос п/о 1,5*4_А_50с  Останкино</t>
  </si>
  <si>
    <t>новинка / вместо 6955</t>
  </si>
  <si>
    <t>7001 КЛАССИЧЕСКИЕ Папа может сар б/о мгс 1*3  Останкино</t>
  </si>
  <si>
    <t>нужно увеличить продажи / вместо 5698</t>
  </si>
  <si>
    <t>7073 МОЛОЧ.ПРЕМИУМ ПМ сос п/о в/у 1/350_50с  Останкино</t>
  </si>
  <si>
    <t>новинка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</si>
  <si>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</si>
  <si>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</si>
  <si>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</si>
  <si>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У_5341 СЕРВЕЛАТ ОХОТНИЧИЙ в/к в/у  ОСТАНКИНО</t>
  </si>
  <si>
    <t>Задача для ТК</t>
  </si>
  <si>
    <t>заказ</t>
  </si>
  <si>
    <t>08,03,</t>
  </si>
  <si>
    <t>итого</t>
  </si>
  <si>
    <t>10,03,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</si>
</sst>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charset val="1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FFF4C5"/>
        <bgColor rgb="FFFFFF99"/>
      </patternFill>
    </fill>
    <fill>
      <patternFill patternType="solid">
        <fgColor rgb="FF13E22E"/>
        <bgColor rgb="FF33CCCC"/>
      </patternFill>
    </fill>
    <fill>
      <patternFill patternType="solid">
        <fgColor rgb="FF758CE0"/>
        <bgColor rgb="FF969696"/>
      </patternFill>
    </fill>
    <fill>
      <patternFill patternType="solid">
        <fgColor theme="0" tint="-0.499984740745262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rgb="FFC3D69B"/>
      </patternFill>
    </fill>
    <fill>
      <patternFill patternType="solid">
        <fgColor theme="9" tint="0.39988402966399123"/>
        <bgColor rgb="FFC3D69B"/>
      </patternFill>
    </fill>
    <fill>
      <patternFill patternType="solid">
        <fgColor theme="8" tint="0.39988402966399123"/>
        <bgColor rgb="FFC3D69B"/>
      </patternFill>
    </fill>
    <fill>
      <patternFill patternType="solid">
        <fgColor theme="6" tint="0.39988402966399123"/>
        <bgColor rgb="FFD9D9D9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52">
    <xf numFmtId="0" fontId="0" fillId="0" borderId="0" xfId="0"/>
    <xf numFmtId="2" fontId="0" fillId="0" borderId="0" xfId="0" applyNumberFormat="1"/>
    <xf numFmtId="164" fontId="2" fillId="0" borderId="0" xfId="1" applyNumberFormat="1"/>
    <xf numFmtId="2" fontId="2" fillId="0" borderId="0" xfId="1" applyNumberFormat="1"/>
    <xf numFmtId="164" fontId="3" fillId="2" borderId="0" xfId="1" applyNumberFormat="1" applyFont="1" applyFill="1"/>
    <xf numFmtId="2" fontId="3" fillId="2" borderId="0" xfId="1" applyNumberFormat="1" applyFont="1" applyFill="1"/>
    <xf numFmtId="164" fontId="4" fillId="2" borderId="0" xfId="1" applyNumberFormat="1" applyFont="1" applyFill="1"/>
    <xf numFmtId="164" fontId="3" fillId="3" borderId="0" xfId="1" applyNumberFormat="1" applyFont="1" applyFill="1"/>
    <xf numFmtId="164" fontId="2" fillId="4" borderId="0" xfId="1" applyNumberFormat="1" applyFill="1"/>
    <xf numFmtId="164" fontId="5" fillId="5" borderId="1" xfId="1" applyNumberFormat="1" applyFont="1" applyFill="1" applyBorder="1"/>
    <xf numFmtId="164" fontId="2" fillId="5" borderId="2" xfId="1" applyNumberFormat="1" applyFill="1" applyBorder="1"/>
    <xf numFmtId="164" fontId="2" fillId="5" borderId="3" xfId="1" applyNumberFormat="1" applyFill="1" applyBorder="1"/>
    <xf numFmtId="2" fontId="2" fillId="5" borderId="0" xfId="1" applyNumberFormat="1" applyFill="1"/>
    <xf numFmtId="164" fontId="2" fillId="5" borderId="0" xfId="1" applyNumberFormat="1" applyFill="1"/>
    <xf numFmtId="164" fontId="2" fillId="5" borderId="4" xfId="1" applyNumberFormat="1" applyFill="1" applyBorder="1"/>
    <xf numFmtId="164" fontId="5" fillId="6" borderId="0" xfId="1" applyNumberFormat="1" applyFont="1" applyFill="1"/>
    <xf numFmtId="164" fontId="2" fillId="0" borderId="5" xfId="1" applyNumberFormat="1" applyBorder="1"/>
    <xf numFmtId="164" fontId="2" fillId="0" borderId="6" xfId="1" applyNumberFormat="1" applyBorder="1"/>
    <xf numFmtId="164" fontId="2" fillId="0" borderId="7" xfId="1" applyNumberFormat="1" applyBorder="1"/>
    <xf numFmtId="164" fontId="2" fillId="0" borderId="4" xfId="1" applyNumberFormat="1" applyBorder="1"/>
    <xf numFmtId="164" fontId="2" fillId="6" borderId="0" xfId="1" applyNumberFormat="1" applyFill="1"/>
    <xf numFmtId="164" fontId="5" fillId="0" borderId="0" xfId="1" applyNumberFormat="1" applyFont="1"/>
    <xf numFmtId="164" fontId="2" fillId="5" borderId="1" xfId="1" applyNumberFormat="1" applyFill="1" applyBorder="1"/>
    <xf numFmtId="164" fontId="6" fillId="6" borderId="0" xfId="1" applyNumberFormat="1" applyFont="1" applyFill="1"/>
    <xf numFmtId="164" fontId="2" fillId="7" borderId="0" xfId="1" applyNumberFormat="1" applyFill="1"/>
    <xf numFmtId="2" fontId="2" fillId="7" borderId="0" xfId="1" applyNumberFormat="1" applyFill="1"/>
    <xf numFmtId="164" fontId="2" fillId="7" borderId="4" xfId="1" applyNumberFormat="1" applyFill="1" applyBorder="1"/>
    <xf numFmtId="164" fontId="2" fillId="8" borderId="0" xfId="1" applyNumberFormat="1" applyFill="1"/>
    <xf numFmtId="164" fontId="7" fillId="6" borderId="0" xfId="1" applyNumberFormat="1" applyFont="1" applyFill="1"/>
    <xf numFmtId="164" fontId="2" fillId="6" borderId="4" xfId="1" applyNumberFormat="1" applyFill="1" applyBorder="1"/>
    <xf numFmtId="164" fontId="7" fillId="6" borderId="3" xfId="1" applyNumberFormat="1" applyFont="1" applyFill="1" applyBorder="1"/>
    <xf numFmtId="164" fontId="5" fillId="8" borderId="0" xfId="1" applyNumberFormat="1" applyFont="1" applyFill="1"/>
    <xf numFmtId="164" fontId="7" fillId="6" borderId="2" xfId="1" applyNumberFormat="1" applyFont="1" applyFill="1" applyBorder="1"/>
    <xf numFmtId="164" fontId="7" fillId="6" borderId="6" xfId="1" applyNumberFormat="1" applyFont="1" applyFill="1" applyBorder="1"/>
    <xf numFmtId="164" fontId="7" fillId="6" borderId="7" xfId="1" applyNumberFormat="1" applyFont="1" applyFill="1" applyBorder="1"/>
    <xf numFmtId="164" fontId="2" fillId="9" borderId="1" xfId="1" applyNumberFormat="1" applyFill="1" applyBorder="1"/>
    <xf numFmtId="164" fontId="2" fillId="9" borderId="2" xfId="1" applyNumberFormat="1" applyFill="1" applyBorder="1"/>
    <xf numFmtId="164" fontId="2" fillId="9" borderId="3" xfId="1" applyNumberFormat="1" applyFill="1" applyBorder="1"/>
    <xf numFmtId="2" fontId="2" fillId="9" borderId="0" xfId="1" applyNumberFormat="1" applyFill="1"/>
    <xf numFmtId="164" fontId="2" fillId="9" borderId="0" xfId="1" applyNumberFormat="1" applyFill="1"/>
    <xf numFmtId="164" fontId="2" fillId="9" borderId="4" xfId="1" applyNumberFormat="1" applyFill="1" applyBorder="1"/>
    <xf numFmtId="164" fontId="2" fillId="10" borderId="5" xfId="1" applyNumberFormat="1" applyFill="1" applyBorder="1"/>
    <xf numFmtId="164" fontId="2" fillId="10" borderId="6" xfId="1" applyNumberFormat="1" applyFill="1" applyBorder="1"/>
    <xf numFmtId="164" fontId="2" fillId="10" borderId="7" xfId="1" applyNumberFormat="1" applyFill="1" applyBorder="1"/>
    <xf numFmtId="2" fontId="2" fillId="10" borderId="0" xfId="1" applyNumberFormat="1" applyFill="1"/>
    <xf numFmtId="164" fontId="2" fillId="10" borderId="0" xfId="1" applyNumberFormat="1" applyFill="1"/>
    <xf numFmtId="164" fontId="2" fillId="10" borderId="4" xfId="1" applyNumberFormat="1" applyFill="1" applyBorder="1"/>
    <xf numFmtId="164" fontId="1" fillId="11" borderId="0" xfId="1" applyNumberFormat="1" applyFont="1" applyFill="1"/>
    <xf numFmtId="164" fontId="2" fillId="12" borderId="4" xfId="1" applyNumberFormat="1" applyFill="1" applyBorder="1"/>
    <xf numFmtId="164" fontId="2" fillId="13" borderId="4" xfId="1" applyNumberFormat="1" applyFill="1" applyBorder="1"/>
    <xf numFmtId="164" fontId="2" fillId="14" borderId="4" xfId="1" applyNumberFormat="1" applyFill="1" applyBorder="1"/>
    <xf numFmtId="164" fontId="1" fillId="0" borderId="0" xfId="1" applyNumberFormat="1" applyFont="1"/>
  </cellXfs>
  <cellStyles count="2">
    <cellStyle name="Arial10px" xfId="1" xr:uid="{00000000-0005-0000-0000-000006000000}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13E22E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758CE0"/>
      <rgbColor rgb="FF993366"/>
      <rgbColor rgb="FFFFF4C5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1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9" sqref="A69"/>
      <selection pane="bottomRight" activeCell="V6" sqref="V6"/>
    </sheetView>
  </sheetViews>
  <sheetFormatPr defaultColWidth="8.5703125"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12" customWidth="1"/>
    <col min="10" max="11" width="7" customWidth="1"/>
    <col min="12" max="13" width="0.42578125" customWidth="1"/>
    <col min="14" max="21" width="7" customWidth="1"/>
    <col min="22" max="22" width="15.5703125" customWidth="1"/>
    <col min="23" max="24" width="5" customWidth="1"/>
    <col min="25" max="34" width="6" customWidth="1"/>
    <col min="35" max="35" width="30" customWidth="1"/>
    <col min="36" max="37" width="7" customWidth="1"/>
    <col min="38" max="50" width="8" customWidth="1"/>
  </cols>
  <sheetData>
    <row r="1" spans="1:50" x14ac:dyDescent="0.25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spans="1:50" x14ac:dyDescent="0.25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13</v>
      </c>
      <c r="P3" s="4" t="s">
        <v>14</v>
      </c>
      <c r="Q3" s="6" t="s">
        <v>15</v>
      </c>
      <c r="R3" s="6" t="s">
        <v>217</v>
      </c>
      <c r="S3" s="6" t="s">
        <v>215</v>
      </c>
      <c r="T3" s="6" t="s">
        <v>215</v>
      </c>
      <c r="U3" s="7" t="s">
        <v>16</v>
      </c>
      <c r="V3" s="7" t="s">
        <v>17</v>
      </c>
      <c r="W3" s="4" t="s">
        <v>18</v>
      </c>
      <c r="X3" s="4" t="s">
        <v>19</v>
      </c>
      <c r="Y3" s="4" t="s">
        <v>20</v>
      </c>
      <c r="Z3" s="4" t="s">
        <v>20</v>
      </c>
      <c r="AA3" s="4" t="s">
        <v>20</v>
      </c>
      <c r="AB3" s="4" t="s">
        <v>20</v>
      </c>
      <c r="AC3" s="4" t="s">
        <v>20</v>
      </c>
      <c r="AD3" s="4" t="s">
        <v>20</v>
      </c>
      <c r="AE3" s="4" t="s">
        <v>20</v>
      </c>
      <c r="AF3" s="4" t="s">
        <v>20</v>
      </c>
      <c r="AG3" s="4" t="s">
        <v>20</v>
      </c>
      <c r="AH3" s="4" t="s">
        <v>20</v>
      </c>
      <c r="AI3" s="4" t="s">
        <v>21</v>
      </c>
      <c r="AJ3" s="4" t="s">
        <v>22</v>
      </c>
      <c r="AK3" s="4" t="s">
        <v>22</v>
      </c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 x14ac:dyDescent="0.25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 t="s">
        <v>23</v>
      </c>
      <c r="O4" s="2" t="s">
        <v>24</v>
      </c>
      <c r="P4" s="2" t="s">
        <v>25</v>
      </c>
      <c r="Q4" s="2"/>
      <c r="R4" s="51"/>
      <c r="S4" s="51" t="s">
        <v>216</v>
      </c>
      <c r="T4" s="51" t="s">
        <v>218</v>
      </c>
      <c r="U4" s="2"/>
      <c r="V4" s="2"/>
      <c r="W4" s="2"/>
      <c r="X4" s="2"/>
      <c r="Y4" s="2" t="s">
        <v>26</v>
      </c>
      <c r="Z4" s="2" t="s">
        <v>27</v>
      </c>
      <c r="AA4" s="2" t="s">
        <v>28</v>
      </c>
      <c r="AB4" s="2" t="s">
        <v>29</v>
      </c>
      <c r="AC4" s="2" t="s">
        <v>30</v>
      </c>
      <c r="AD4" s="2" t="s">
        <v>31</v>
      </c>
      <c r="AE4" s="2" t="s">
        <v>32</v>
      </c>
      <c r="AF4" s="2" t="s">
        <v>33</v>
      </c>
      <c r="AG4" s="2" t="s">
        <v>34</v>
      </c>
      <c r="AH4" s="2" t="s">
        <v>35</v>
      </c>
      <c r="AI4" s="2"/>
      <c r="AJ4" s="51" t="s">
        <v>216</v>
      </c>
      <c r="AK4" s="51" t="s">
        <v>218</v>
      </c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x14ac:dyDescent="0.25">
      <c r="A5" s="2"/>
      <c r="B5" s="2"/>
      <c r="C5" s="2"/>
      <c r="D5" s="2"/>
      <c r="E5" s="8">
        <f>SUM(E6:E501)</f>
        <v>9891.3449999999993</v>
      </c>
      <c r="F5" s="8">
        <f>SUM(F6:F501)</f>
        <v>13510.765000000001</v>
      </c>
      <c r="G5" s="3"/>
      <c r="H5" s="2"/>
      <c r="I5" s="2"/>
      <c r="J5" s="8">
        <f t="shared" ref="J5:U5" si="0">SUM(J6:J501)</f>
        <v>9807.0999999999967</v>
      </c>
      <c r="K5" s="8">
        <f t="shared" si="0"/>
        <v>84.244999999999976</v>
      </c>
      <c r="L5" s="8">
        <f t="shared" si="0"/>
        <v>0</v>
      </c>
      <c r="M5" s="8">
        <f t="shared" si="0"/>
        <v>0</v>
      </c>
      <c r="N5" s="8">
        <f t="shared" si="0"/>
        <v>3130</v>
      </c>
      <c r="O5" s="8">
        <f t="shared" si="0"/>
        <v>1976</v>
      </c>
      <c r="P5" s="8">
        <f t="shared" si="0"/>
        <v>1978.2690000000002</v>
      </c>
      <c r="Q5" s="8">
        <f t="shared" si="0"/>
        <v>9451.6309999999994</v>
      </c>
      <c r="R5" s="8">
        <f t="shared" si="0"/>
        <v>11199</v>
      </c>
      <c r="S5" s="8">
        <f t="shared" si="0"/>
        <v>7071</v>
      </c>
      <c r="T5" s="8">
        <f t="shared" si="0"/>
        <v>4128</v>
      </c>
      <c r="U5" s="8">
        <f t="shared" si="0"/>
        <v>9433</v>
      </c>
      <c r="V5" s="2"/>
      <c r="W5" s="2"/>
      <c r="X5" s="2"/>
      <c r="Y5" s="8">
        <f t="shared" ref="Y5:AH5" si="1">SUM(Y6:Y501)</f>
        <v>1891.3533999999995</v>
      </c>
      <c r="Z5" s="8">
        <f t="shared" si="1"/>
        <v>2578.3744000000015</v>
      </c>
      <c r="AA5" s="8">
        <f t="shared" si="1"/>
        <v>2285.5791999999997</v>
      </c>
      <c r="AB5" s="8">
        <f t="shared" si="1"/>
        <v>2253.9713999999994</v>
      </c>
      <c r="AC5" s="8">
        <f t="shared" si="1"/>
        <v>2213.5172000000002</v>
      </c>
      <c r="AD5" s="8">
        <f t="shared" si="1"/>
        <v>2580.017800000001</v>
      </c>
      <c r="AE5" s="8">
        <f t="shared" si="1"/>
        <v>2149.0297999999993</v>
      </c>
      <c r="AF5" s="8">
        <f t="shared" si="1"/>
        <v>3433.8461999999995</v>
      </c>
      <c r="AG5" s="8">
        <f t="shared" si="1"/>
        <v>2956.1694000000002</v>
      </c>
      <c r="AH5" s="8">
        <f t="shared" si="1"/>
        <v>2446.5664000000006</v>
      </c>
      <c r="AI5" s="2"/>
      <c r="AJ5" s="8">
        <f>SUM(AJ6:AJ501)</f>
        <v>3491.0799999999995</v>
      </c>
      <c r="AK5" s="8">
        <f>SUM(AK6:AK501)</f>
        <v>1989.9000000000003</v>
      </c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 x14ac:dyDescent="0.25">
      <c r="A6" s="9" t="s">
        <v>36</v>
      </c>
      <c r="B6" s="10" t="s">
        <v>37</v>
      </c>
      <c r="C6" s="10">
        <v>44.78</v>
      </c>
      <c r="D6" s="10"/>
      <c r="E6" s="10">
        <v>24.431000000000001</v>
      </c>
      <c r="F6" s="11">
        <v>16.288</v>
      </c>
      <c r="G6" s="12">
        <v>0</v>
      </c>
      <c r="H6" s="13">
        <v>60</v>
      </c>
      <c r="I6" s="13" t="s">
        <v>38</v>
      </c>
      <c r="J6" s="13">
        <v>22.8</v>
      </c>
      <c r="K6" s="13">
        <f t="shared" ref="K6:K37" si="2">E6-J6</f>
        <v>1.6310000000000002</v>
      </c>
      <c r="L6" s="13"/>
      <c r="M6" s="13"/>
      <c r="N6" s="13"/>
      <c r="O6" s="13"/>
      <c r="P6" s="13">
        <f t="shared" ref="P6:P37" si="3">E6/5</f>
        <v>4.8862000000000005</v>
      </c>
      <c r="Q6" s="14"/>
      <c r="R6" s="19">
        <f>ROUND(Q6,0)</f>
        <v>0</v>
      </c>
      <c r="S6" s="19">
        <f>R6-T6</f>
        <v>0</v>
      </c>
      <c r="T6" s="19"/>
      <c r="U6" s="14"/>
      <c r="V6" s="13"/>
      <c r="W6" s="2">
        <f>(F6+N6+O6+R6)/P6</f>
        <v>3.3334697720109694</v>
      </c>
      <c r="X6" s="13">
        <f t="shared" ref="X6:X37" si="4">(F6+N6+O6)/P6</f>
        <v>3.3334697720109694</v>
      </c>
      <c r="Y6" s="13">
        <v>1.8992</v>
      </c>
      <c r="Z6" s="13">
        <v>0.27079999999999999</v>
      </c>
      <c r="AA6" s="13">
        <v>0.54120000000000001</v>
      </c>
      <c r="AB6" s="13">
        <v>0.80979999999999996</v>
      </c>
      <c r="AC6" s="13">
        <v>0.54139999999999999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5" t="s">
        <v>39</v>
      </c>
      <c r="AJ6" s="2">
        <f>G6*S6</f>
        <v>0</v>
      </c>
      <c r="AK6" s="2">
        <f>G6*T6</f>
        <v>0</v>
      </c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 x14ac:dyDescent="0.25">
      <c r="A7" s="16" t="s">
        <v>40</v>
      </c>
      <c r="B7" s="17" t="s">
        <v>41</v>
      </c>
      <c r="C7" s="17"/>
      <c r="D7" s="17"/>
      <c r="E7" s="17"/>
      <c r="F7" s="18"/>
      <c r="G7" s="3">
        <v>0.4</v>
      </c>
      <c r="H7" s="2">
        <v>30</v>
      </c>
      <c r="I7" s="2" t="s">
        <v>42</v>
      </c>
      <c r="J7" s="2"/>
      <c r="K7" s="2">
        <f t="shared" si="2"/>
        <v>0</v>
      </c>
      <c r="L7" s="2"/>
      <c r="M7" s="2"/>
      <c r="N7" s="2">
        <v>0</v>
      </c>
      <c r="O7" s="2"/>
      <c r="P7" s="2">
        <f t="shared" si="3"/>
        <v>0</v>
      </c>
      <c r="Q7" s="19">
        <v>24</v>
      </c>
      <c r="R7" s="19">
        <v>32</v>
      </c>
      <c r="S7" s="19">
        <f t="shared" ref="S7:S70" si="5">R7-T7</f>
        <v>32</v>
      </c>
      <c r="T7" s="19"/>
      <c r="U7" s="19">
        <v>35</v>
      </c>
      <c r="V7" s="2"/>
      <c r="W7" s="2" t="e">
        <f>(F7+N7+O7+R7)/P7</f>
        <v>#DIV/0!</v>
      </c>
      <c r="X7" s="2" t="e">
        <f t="shared" si="4"/>
        <v>#DIV/0!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 t="s">
        <v>43</v>
      </c>
      <c r="AJ7" s="2">
        <f t="shared" ref="AJ7:AJ70" si="6">G7*S7</f>
        <v>12.8</v>
      </c>
      <c r="AK7" s="2">
        <f t="shared" ref="AK7:AK70" si="7">G7*T7</f>
        <v>0</v>
      </c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" x14ac:dyDescent="0.25">
      <c r="A8" s="2" t="s">
        <v>44</v>
      </c>
      <c r="B8" s="2" t="s">
        <v>41</v>
      </c>
      <c r="C8" s="2">
        <v>646</v>
      </c>
      <c r="D8" s="2">
        <v>184</v>
      </c>
      <c r="E8" s="2">
        <v>237</v>
      </c>
      <c r="F8" s="2">
        <v>546</v>
      </c>
      <c r="G8" s="3">
        <v>0.4</v>
      </c>
      <c r="H8" s="2">
        <v>60</v>
      </c>
      <c r="I8" s="2" t="s">
        <v>42</v>
      </c>
      <c r="J8" s="2">
        <v>237</v>
      </c>
      <c r="K8" s="2">
        <f t="shared" si="2"/>
        <v>0</v>
      </c>
      <c r="L8" s="2"/>
      <c r="M8" s="2"/>
      <c r="N8" s="2">
        <v>0</v>
      </c>
      <c r="O8" s="2"/>
      <c r="P8" s="2">
        <f t="shared" si="3"/>
        <v>47.4</v>
      </c>
      <c r="Q8" s="19">
        <f>14*P8-O8-N8-F8</f>
        <v>117.60000000000002</v>
      </c>
      <c r="R8" s="19">
        <v>165</v>
      </c>
      <c r="S8" s="19">
        <f t="shared" si="5"/>
        <v>165</v>
      </c>
      <c r="T8" s="19"/>
      <c r="U8" s="19">
        <v>165</v>
      </c>
      <c r="V8" s="2"/>
      <c r="W8" s="2">
        <f t="shared" ref="W8:W71" si="8">(F8+N8+O8+R8)/P8</f>
        <v>15</v>
      </c>
      <c r="X8" s="2">
        <f t="shared" si="4"/>
        <v>11.518987341772153</v>
      </c>
      <c r="Y8" s="2">
        <v>22.6</v>
      </c>
      <c r="Z8" s="2">
        <v>61.6</v>
      </c>
      <c r="AA8" s="2">
        <v>70.599999999999994</v>
      </c>
      <c r="AB8" s="2">
        <v>44.6</v>
      </c>
      <c r="AC8" s="2">
        <v>45.8</v>
      </c>
      <c r="AD8" s="2">
        <v>58.2</v>
      </c>
      <c r="AE8" s="2">
        <v>47.6</v>
      </c>
      <c r="AF8" s="2">
        <v>104.6</v>
      </c>
      <c r="AG8" s="2">
        <v>71.8</v>
      </c>
      <c r="AH8" s="2">
        <v>66.400000000000006</v>
      </c>
      <c r="AI8" s="20" t="s">
        <v>45</v>
      </c>
      <c r="AJ8" s="2">
        <f t="shared" si="6"/>
        <v>66</v>
      </c>
      <c r="AK8" s="2">
        <f t="shared" si="7"/>
        <v>0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 x14ac:dyDescent="0.25">
      <c r="A9" s="2" t="s">
        <v>46</v>
      </c>
      <c r="B9" s="2" t="s">
        <v>37</v>
      </c>
      <c r="C9" s="2">
        <v>53.363</v>
      </c>
      <c r="D9" s="2"/>
      <c r="E9" s="2">
        <v>6.5579999999999998</v>
      </c>
      <c r="F9" s="2">
        <v>41.353000000000002</v>
      </c>
      <c r="G9" s="3">
        <v>1</v>
      </c>
      <c r="H9" s="2">
        <v>120</v>
      </c>
      <c r="I9" s="2" t="s">
        <v>42</v>
      </c>
      <c r="J9" s="2">
        <v>6.5</v>
      </c>
      <c r="K9" s="2">
        <f t="shared" si="2"/>
        <v>5.7999999999999829E-2</v>
      </c>
      <c r="L9" s="2"/>
      <c r="M9" s="2"/>
      <c r="N9" s="2">
        <v>0</v>
      </c>
      <c r="O9" s="2"/>
      <c r="P9" s="2">
        <f t="shared" si="3"/>
        <v>1.3115999999999999</v>
      </c>
      <c r="Q9" s="19"/>
      <c r="R9" s="19">
        <f t="shared" ref="R9:R71" si="9">ROUND(Q9,0)</f>
        <v>0</v>
      </c>
      <c r="S9" s="19">
        <f t="shared" si="5"/>
        <v>0</v>
      </c>
      <c r="T9" s="19"/>
      <c r="U9" s="19"/>
      <c r="V9" s="2"/>
      <c r="W9" s="2">
        <f t="shared" si="8"/>
        <v>31.528667276608726</v>
      </c>
      <c r="X9" s="2">
        <f t="shared" si="4"/>
        <v>31.528667276608726</v>
      </c>
      <c r="Y9" s="2">
        <v>2.4594</v>
      </c>
      <c r="Z9" s="2">
        <v>3.4626000000000001</v>
      </c>
      <c r="AA9" s="2">
        <v>4.7127999999999997</v>
      </c>
      <c r="AB9" s="2">
        <v>0.14960000000000001</v>
      </c>
      <c r="AC9" s="2">
        <v>1.9912000000000001</v>
      </c>
      <c r="AD9" s="2">
        <v>2.1791999999999998</v>
      </c>
      <c r="AE9" s="2">
        <v>2.6886000000000001</v>
      </c>
      <c r="AF9" s="2">
        <v>9.8881999999999994</v>
      </c>
      <c r="AG9" s="2">
        <v>8.6758000000000006</v>
      </c>
      <c r="AH9" s="2">
        <v>5.5964</v>
      </c>
      <c r="AI9" s="20" t="s">
        <v>45</v>
      </c>
      <c r="AJ9" s="2">
        <f t="shared" si="6"/>
        <v>0</v>
      </c>
      <c r="AK9" s="2">
        <f t="shared" si="7"/>
        <v>0</v>
      </c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" x14ac:dyDescent="0.25">
      <c r="A10" s="2" t="s">
        <v>47</v>
      </c>
      <c r="B10" s="2" t="s">
        <v>37</v>
      </c>
      <c r="C10" s="2">
        <v>544.43299999999999</v>
      </c>
      <c r="D10" s="2">
        <v>312.67899999999997</v>
      </c>
      <c r="E10" s="2">
        <v>251.64</v>
      </c>
      <c r="F10" s="2">
        <v>528.61300000000006</v>
      </c>
      <c r="G10" s="3">
        <v>1</v>
      </c>
      <c r="H10" s="2">
        <v>60</v>
      </c>
      <c r="I10" s="2" t="s">
        <v>48</v>
      </c>
      <c r="J10" s="2">
        <v>235.6</v>
      </c>
      <c r="K10" s="2">
        <f t="shared" si="2"/>
        <v>16.039999999999992</v>
      </c>
      <c r="L10" s="2"/>
      <c r="M10" s="2"/>
      <c r="N10" s="2">
        <v>50</v>
      </c>
      <c r="O10" s="2">
        <v>100</v>
      </c>
      <c r="P10" s="2">
        <f t="shared" si="3"/>
        <v>50.327999999999996</v>
      </c>
      <c r="Q10" s="19">
        <f>15*P10-O10-N10-F10</f>
        <v>76.306999999999903</v>
      </c>
      <c r="R10" s="50">
        <v>200</v>
      </c>
      <c r="S10" s="19">
        <f t="shared" si="5"/>
        <v>100</v>
      </c>
      <c r="T10" s="50">
        <v>100</v>
      </c>
      <c r="U10" s="19">
        <v>150</v>
      </c>
      <c r="V10" s="2"/>
      <c r="W10" s="2">
        <f t="shared" si="8"/>
        <v>17.457737243681454</v>
      </c>
      <c r="X10" s="2">
        <f t="shared" si="4"/>
        <v>13.483806231123831</v>
      </c>
      <c r="Y10" s="2">
        <v>62.470799999999997</v>
      </c>
      <c r="Z10" s="2">
        <v>72.469200000000001</v>
      </c>
      <c r="AA10" s="2">
        <v>75.645399999999995</v>
      </c>
      <c r="AB10" s="2">
        <v>64.590999999999994</v>
      </c>
      <c r="AC10" s="2">
        <v>74.022199999999998</v>
      </c>
      <c r="AD10" s="2">
        <v>80.785600000000002</v>
      </c>
      <c r="AE10" s="2">
        <v>75.278199999999998</v>
      </c>
      <c r="AF10" s="2">
        <v>125.67059999999999</v>
      </c>
      <c r="AG10" s="2">
        <v>104.2002</v>
      </c>
      <c r="AH10" s="2">
        <v>75.340599999999995</v>
      </c>
      <c r="AI10" s="2"/>
      <c r="AJ10" s="2">
        <f t="shared" si="6"/>
        <v>100</v>
      </c>
      <c r="AK10" s="2">
        <f t="shared" si="7"/>
        <v>100</v>
      </c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 x14ac:dyDescent="0.25">
      <c r="A11" s="2" t="s">
        <v>49</v>
      </c>
      <c r="B11" s="2" t="s">
        <v>37</v>
      </c>
      <c r="C11" s="2">
        <v>19.335999999999999</v>
      </c>
      <c r="D11" s="2"/>
      <c r="E11" s="2">
        <v>9.6509999999999998</v>
      </c>
      <c r="F11" s="2">
        <v>7.6449999999999996</v>
      </c>
      <c r="G11" s="3">
        <v>1</v>
      </c>
      <c r="H11" s="2">
        <v>120</v>
      </c>
      <c r="I11" s="2" t="s">
        <v>42</v>
      </c>
      <c r="J11" s="2">
        <v>10.5</v>
      </c>
      <c r="K11" s="2">
        <f t="shared" si="2"/>
        <v>-0.8490000000000002</v>
      </c>
      <c r="L11" s="2"/>
      <c r="M11" s="2"/>
      <c r="N11" s="2">
        <v>5</v>
      </c>
      <c r="O11" s="2"/>
      <c r="P11" s="2">
        <f t="shared" si="3"/>
        <v>1.9301999999999999</v>
      </c>
      <c r="Q11" s="19">
        <f>14*P11-O11-N11-F11</f>
        <v>14.377800000000001</v>
      </c>
      <c r="R11" s="19">
        <v>20</v>
      </c>
      <c r="S11" s="19">
        <f t="shared" si="5"/>
        <v>20</v>
      </c>
      <c r="T11" s="19"/>
      <c r="U11" s="19">
        <v>20</v>
      </c>
      <c r="V11" s="2"/>
      <c r="W11" s="2">
        <f t="shared" si="8"/>
        <v>16.912755154906225</v>
      </c>
      <c r="X11" s="2">
        <f t="shared" si="4"/>
        <v>6.5511345974510418</v>
      </c>
      <c r="Y11" s="2">
        <v>1.5391999999999999</v>
      </c>
      <c r="Z11" s="2">
        <v>0.91259999999999997</v>
      </c>
      <c r="AA11" s="2">
        <v>0.60760000000000003</v>
      </c>
      <c r="AB11" s="2">
        <v>1.0144</v>
      </c>
      <c r="AC11" s="2">
        <v>3.0314000000000001</v>
      </c>
      <c r="AD11" s="2">
        <v>0.86339999999999995</v>
      </c>
      <c r="AE11" s="2">
        <v>0.90480000000000005</v>
      </c>
      <c r="AF11" s="2">
        <v>6.3323999999999998</v>
      </c>
      <c r="AG11" s="2">
        <v>5.85</v>
      </c>
      <c r="AH11" s="2">
        <v>4.92</v>
      </c>
      <c r="AI11" s="2"/>
      <c r="AJ11" s="2">
        <f t="shared" si="6"/>
        <v>20</v>
      </c>
      <c r="AK11" s="2">
        <f t="shared" si="7"/>
        <v>0</v>
      </c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" x14ac:dyDescent="0.25">
      <c r="A12" s="2" t="s">
        <v>50</v>
      </c>
      <c r="B12" s="2" t="s">
        <v>37</v>
      </c>
      <c r="C12" s="2">
        <v>63.548999999999999</v>
      </c>
      <c r="D12" s="2">
        <v>12.167999999999999</v>
      </c>
      <c r="E12" s="2">
        <v>55.223999999999997</v>
      </c>
      <c r="F12" s="2">
        <v>17.829000000000001</v>
      </c>
      <c r="G12" s="3">
        <v>1</v>
      </c>
      <c r="H12" s="2">
        <v>60</v>
      </c>
      <c r="I12" s="2" t="s">
        <v>42</v>
      </c>
      <c r="J12" s="2">
        <v>53.9</v>
      </c>
      <c r="K12" s="2">
        <f t="shared" si="2"/>
        <v>1.3239999999999981</v>
      </c>
      <c r="L12" s="2"/>
      <c r="M12" s="2"/>
      <c r="N12" s="2">
        <v>0</v>
      </c>
      <c r="O12" s="2">
        <v>16</v>
      </c>
      <c r="P12" s="2">
        <f t="shared" si="3"/>
        <v>11.044799999999999</v>
      </c>
      <c r="Q12" s="19">
        <f>12*P12-O12-N12-F12</f>
        <v>98.70859999999999</v>
      </c>
      <c r="R12" s="19">
        <v>130</v>
      </c>
      <c r="S12" s="19">
        <f t="shared" si="5"/>
        <v>130</v>
      </c>
      <c r="T12" s="19"/>
      <c r="U12" s="19">
        <v>130</v>
      </c>
      <c r="V12" s="2"/>
      <c r="W12" s="2">
        <f t="shared" si="8"/>
        <v>14.833134144574824</v>
      </c>
      <c r="X12" s="2">
        <f t="shared" si="4"/>
        <v>3.0628893234825441</v>
      </c>
      <c r="Y12" s="2">
        <v>5.9560000000000004</v>
      </c>
      <c r="Z12" s="2">
        <v>7.3003999999999998</v>
      </c>
      <c r="AA12" s="2">
        <v>5.1710000000000003</v>
      </c>
      <c r="AB12" s="2">
        <v>6.6776</v>
      </c>
      <c r="AC12" s="2">
        <v>12.372400000000001</v>
      </c>
      <c r="AD12" s="2">
        <v>7.0167999999999999</v>
      </c>
      <c r="AE12" s="2">
        <v>8.8716000000000008</v>
      </c>
      <c r="AF12" s="2">
        <v>19.973199999999999</v>
      </c>
      <c r="AG12" s="2">
        <v>17.2972</v>
      </c>
      <c r="AH12" s="2">
        <v>11.321999999999999</v>
      </c>
      <c r="AI12" s="21" t="s">
        <v>51</v>
      </c>
      <c r="AJ12" s="2">
        <f t="shared" si="6"/>
        <v>130</v>
      </c>
      <c r="AK12" s="2">
        <f t="shared" si="7"/>
        <v>0</v>
      </c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" x14ac:dyDescent="0.25">
      <c r="A13" s="2" t="s">
        <v>52</v>
      </c>
      <c r="B13" s="2" t="s">
        <v>37</v>
      </c>
      <c r="C13" s="2">
        <v>75.765000000000001</v>
      </c>
      <c r="D13" s="2">
        <v>48.863999999999997</v>
      </c>
      <c r="E13" s="2">
        <v>55.578000000000003</v>
      </c>
      <c r="F13" s="2">
        <v>66.316999999999993</v>
      </c>
      <c r="G13" s="3">
        <v>1</v>
      </c>
      <c r="H13" s="2">
        <v>60</v>
      </c>
      <c r="I13" s="2" t="s">
        <v>48</v>
      </c>
      <c r="J13" s="2">
        <v>52.3</v>
      </c>
      <c r="K13" s="2">
        <f t="shared" si="2"/>
        <v>3.2780000000000058</v>
      </c>
      <c r="L13" s="2"/>
      <c r="M13" s="2"/>
      <c r="N13" s="2">
        <v>0</v>
      </c>
      <c r="O13" s="2"/>
      <c r="P13" s="2">
        <f t="shared" si="3"/>
        <v>11.115600000000001</v>
      </c>
      <c r="Q13" s="19">
        <f>15*P13-O13-N13-F13</f>
        <v>100.41700000000002</v>
      </c>
      <c r="R13" s="19">
        <f t="shared" si="9"/>
        <v>100</v>
      </c>
      <c r="S13" s="19">
        <f t="shared" si="5"/>
        <v>100</v>
      </c>
      <c r="T13" s="19"/>
      <c r="U13" s="19"/>
      <c r="V13" s="2"/>
      <c r="W13" s="2">
        <f t="shared" si="8"/>
        <v>14.962485155996976</v>
      </c>
      <c r="X13" s="2">
        <f t="shared" si="4"/>
        <v>5.9661196876461897</v>
      </c>
      <c r="Y13" s="2">
        <v>7.07</v>
      </c>
      <c r="Z13" s="2">
        <v>10.542</v>
      </c>
      <c r="AA13" s="2">
        <v>10.760999999999999</v>
      </c>
      <c r="AB13" s="2">
        <v>12.0718</v>
      </c>
      <c r="AC13" s="2">
        <v>8.5952000000000002</v>
      </c>
      <c r="AD13" s="2">
        <v>11.296200000000001</v>
      </c>
      <c r="AE13" s="2">
        <v>6.7359999999999998</v>
      </c>
      <c r="AF13" s="2">
        <v>17.332599999999999</v>
      </c>
      <c r="AG13" s="2">
        <v>11.9162</v>
      </c>
      <c r="AH13" s="2">
        <v>12.9552</v>
      </c>
      <c r="AI13" s="2"/>
      <c r="AJ13" s="2">
        <f t="shared" si="6"/>
        <v>100</v>
      </c>
      <c r="AK13" s="2">
        <f t="shared" si="7"/>
        <v>0</v>
      </c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" x14ac:dyDescent="0.25">
      <c r="A14" s="2" t="s">
        <v>53</v>
      </c>
      <c r="B14" s="2" t="s">
        <v>37</v>
      </c>
      <c r="C14" s="2">
        <v>468.178</v>
      </c>
      <c r="D14" s="2">
        <v>280.62200000000001</v>
      </c>
      <c r="E14" s="2">
        <v>200.761</v>
      </c>
      <c r="F14" s="2">
        <v>493.745</v>
      </c>
      <c r="G14" s="3">
        <v>1</v>
      </c>
      <c r="H14" s="2">
        <v>60</v>
      </c>
      <c r="I14" s="2" t="s">
        <v>48</v>
      </c>
      <c r="J14" s="2">
        <v>192.6</v>
      </c>
      <c r="K14" s="2">
        <f t="shared" si="2"/>
        <v>8.1610000000000014</v>
      </c>
      <c r="L14" s="2"/>
      <c r="M14" s="2"/>
      <c r="N14" s="2">
        <v>0</v>
      </c>
      <c r="O14" s="2">
        <v>60</v>
      </c>
      <c r="P14" s="2">
        <f t="shared" si="3"/>
        <v>40.152200000000001</v>
      </c>
      <c r="Q14" s="19">
        <f>15*P14-O14-N14-F14</f>
        <v>48.538000000000011</v>
      </c>
      <c r="R14" s="50">
        <v>90</v>
      </c>
      <c r="S14" s="19">
        <f t="shared" si="5"/>
        <v>90</v>
      </c>
      <c r="T14" s="50"/>
      <c r="U14" s="19"/>
      <c r="V14" s="2"/>
      <c r="W14" s="2">
        <f t="shared" si="8"/>
        <v>16.032620877560881</v>
      </c>
      <c r="X14" s="2">
        <f t="shared" si="4"/>
        <v>13.79114967548478</v>
      </c>
      <c r="Y14" s="2">
        <v>50.855400000000003</v>
      </c>
      <c r="Z14" s="2">
        <v>64.571600000000004</v>
      </c>
      <c r="AA14" s="2">
        <v>67.319000000000003</v>
      </c>
      <c r="AB14" s="2">
        <v>59.887599999999999</v>
      </c>
      <c r="AC14" s="2">
        <v>62.381799999999998</v>
      </c>
      <c r="AD14" s="2">
        <v>77.633200000000002</v>
      </c>
      <c r="AE14" s="2">
        <v>67.313400000000001</v>
      </c>
      <c r="AF14" s="2">
        <v>100.63679999999999</v>
      </c>
      <c r="AG14" s="2">
        <v>85.366399999999999</v>
      </c>
      <c r="AH14" s="2">
        <v>74.011799999999994</v>
      </c>
      <c r="AI14" s="2"/>
      <c r="AJ14" s="2">
        <f t="shared" si="6"/>
        <v>90</v>
      </c>
      <c r="AK14" s="2">
        <f t="shared" si="7"/>
        <v>0</v>
      </c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" x14ac:dyDescent="0.25">
      <c r="A15" s="2" t="s">
        <v>54</v>
      </c>
      <c r="B15" s="2" t="s">
        <v>41</v>
      </c>
      <c r="C15" s="2">
        <v>13</v>
      </c>
      <c r="D15" s="2">
        <v>544</v>
      </c>
      <c r="E15" s="2">
        <v>122</v>
      </c>
      <c r="F15" s="2">
        <v>423</v>
      </c>
      <c r="G15" s="3">
        <v>0.25</v>
      </c>
      <c r="H15" s="2">
        <v>120</v>
      </c>
      <c r="I15" s="2" t="s">
        <v>42</v>
      </c>
      <c r="J15" s="2">
        <v>124</v>
      </c>
      <c r="K15" s="2">
        <f t="shared" si="2"/>
        <v>-2</v>
      </c>
      <c r="L15" s="2"/>
      <c r="M15" s="2"/>
      <c r="N15" s="2">
        <v>0</v>
      </c>
      <c r="O15" s="2"/>
      <c r="P15" s="2">
        <f t="shared" si="3"/>
        <v>24.4</v>
      </c>
      <c r="Q15" s="19"/>
      <c r="R15" s="19">
        <f t="shared" si="9"/>
        <v>0</v>
      </c>
      <c r="S15" s="19">
        <f t="shared" si="5"/>
        <v>0</v>
      </c>
      <c r="T15" s="19"/>
      <c r="U15" s="19"/>
      <c r="V15" s="2"/>
      <c r="W15" s="2">
        <f t="shared" si="8"/>
        <v>17.336065573770494</v>
      </c>
      <c r="X15" s="2">
        <f t="shared" si="4"/>
        <v>17.336065573770494</v>
      </c>
      <c r="Y15" s="2">
        <v>19</v>
      </c>
      <c r="Z15" s="2">
        <v>43.6</v>
      </c>
      <c r="AA15" s="2">
        <v>18.2</v>
      </c>
      <c r="AB15" s="2">
        <v>24</v>
      </c>
      <c r="AC15" s="2">
        <v>30.2</v>
      </c>
      <c r="AD15" s="2">
        <v>23.8</v>
      </c>
      <c r="AE15" s="2">
        <v>17.399999999999999</v>
      </c>
      <c r="AF15" s="2">
        <v>49</v>
      </c>
      <c r="AG15" s="2">
        <v>43.2</v>
      </c>
      <c r="AH15" s="2">
        <v>22.4</v>
      </c>
      <c r="AI15" s="2"/>
      <c r="AJ15" s="2">
        <f t="shared" si="6"/>
        <v>0</v>
      </c>
      <c r="AK15" s="2">
        <f t="shared" si="7"/>
        <v>0</v>
      </c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" x14ac:dyDescent="0.25">
      <c r="A16" s="22" t="s">
        <v>55</v>
      </c>
      <c r="B16" s="10" t="s">
        <v>37</v>
      </c>
      <c r="C16" s="10">
        <v>261.30099999999999</v>
      </c>
      <c r="D16" s="10">
        <v>286.76600000000002</v>
      </c>
      <c r="E16" s="10">
        <v>172.90299999999999</v>
      </c>
      <c r="F16" s="11">
        <v>320.06299999999999</v>
      </c>
      <c r="G16" s="12">
        <v>0</v>
      </c>
      <c r="H16" s="13">
        <v>45</v>
      </c>
      <c r="I16" s="13" t="s">
        <v>38</v>
      </c>
      <c r="J16" s="13">
        <v>169.1</v>
      </c>
      <c r="K16" s="13">
        <f t="shared" si="2"/>
        <v>3.8029999999999973</v>
      </c>
      <c r="L16" s="13"/>
      <c r="M16" s="13"/>
      <c r="N16" s="13">
        <v>0</v>
      </c>
      <c r="O16" s="13"/>
      <c r="P16" s="13">
        <f t="shared" si="3"/>
        <v>34.580599999999997</v>
      </c>
      <c r="Q16" s="14"/>
      <c r="R16" s="19">
        <f t="shared" si="9"/>
        <v>0</v>
      </c>
      <c r="S16" s="19">
        <f t="shared" si="5"/>
        <v>0</v>
      </c>
      <c r="T16" s="19"/>
      <c r="U16" s="14"/>
      <c r="V16" s="13"/>
      <c r="W16" s="2">
        <f t="shared" si="8"/>
        <v>9.2555652591337338</v>
      </c>
      <c r="X16" s="13">
        <f t="shared" si="4"/>
        <v>9.2555652591337338</v>
      </c>
      <c r="Y16" s="13">
        <v>39.198999999999998</v>
      </c>
      <c r="Z16" s="13">
        <v>45.8994</v>
      </c>
      <c r="AA16" s="13">
        <v>41.453000000000003</v>
      </c>
      <c r="AB16" s="13">
        <v>36.670999999999999</v>
      </c>
      <c r="AC16" s="13">
        <v>35.869</v>
      </c>
      <c r="AD16" s="13">
        <v>47.574399999999997</v>
      </c>
      <c r="AE16" s="13">
        <v>49.789400000000001</v>
      </c>
      <c r="AF16" s="13">
        <v>59.988799999999998</v>
      </c>
      <c r="AG16" s="13">
        <v>54.186599999999999</v>
      </c>
      <c r="AH16" s="13">
        <v>46.233199999999997</v>
      </c>
      <c r="AI16" s="15" t="s">
        <v>56</v>
      </c>
      <c r="AJ16" s="2">
        <f t="shared" si="6"/>
        <v>0</v>
      </c>
      <c r="AK16" s="2">
        <f t="shared" si="7"/>
        <v>0</v>
      </c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 x14ac:dyDescent="0.25">
      <c r="A17" s="16" t="s">
        <v>57</v>
      </c>
      <c r="B17" s="17" t="s">
        <v>37</v>
      </c>
      <c r="C17" s="17"/>
      <c r="D17" s="17"/>
      <c r="E17" s="17"/>
      <c r="F17" s="18"/>
      <c r="G17" s="3">
        <v>1</v>
      </c>
      <c r="H17" s="2">
        <v>50</v>
      </c>
      <c r="I17" s="2" t="s">
        <v>42</v>
      </c>
      <c r="J17" s="2"/>
      <c r="K17" s="2">
        <f t="shared" si="2"/>
        <v>0</v>
      </c>
      <c r="L17" s="2"/>
      <c r="M17" s="2"/>
      <c r="N17" s="2">
        <v>40</v>
      </c>
      <c r="O17" s="2">
        <v>50</v>
      </c>
      <c r="P17" s="2">
        <f t="shared" si="3"/>
        <v>0</v>
      </c>
      <c r="Q17" s="19">
        <v>100</v>
      </c>
      <c r="R17" s="19">
        <f t="shared" si="9"/>
        <v>100</v>
      </c>
      <c r="S17" s="19">
        <f t="shared" si="5"/>
        <v>50</v>
      </c>
      <c r="T17" s="19">
        <v>50</v>
      </c>
      <c r="U17" s="19"/>
      <c r="V17" s="2"/>
      <c r="W17" s="2" t="e">
        <f t="shared" si="8"/>
        <v>#DIV/0!</v>
      </c>
      <c r="X17" s="2" t="e">
        <f t="shared" si="4"/>
        <v>#DIV/0!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 t="s">
        <v>58</v>
      </c>
      <c r="AJ17" s="2">
        <f t="shared" si="6"/>
        <v>50</v>
      </c>
      <c r="AK17" s="2">
        <f t="shared" si="7"/>
        <v>50</v>
      </c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 x14ac:dyDescent="0.25">
      <c r="A18" s="2" t="s">
        <v>59</v>
      </c>
      <c r="B18" s="2" t="s">
        <v>37</v>
      </c>
      <c r="C18" s="2">
        <v>117.72</v>
      </c>
      <c r="D18" s="2">
        <v>176.18199999999999</v>
      </c>
      <c r="E18" s="2">
        <v>81.977999999999994</v>
      </c>
      <c r="F18" s="2">
        <v>188.76499999999999</v>
      </c>
      <c r="G18" s="3">
        <v>1</v>
      </c>
      <c r="H18" s="2">
        <v>60</v>
      </c>
      <c r="I18" s="2" t="s">
        <v>42</v>
      </c>
      <c r="J18" s="2">
        <v>78</v>
      </c>
      <c r="K18" s="2">
        <f t="shared" si="2"/>
        <v>3.9779999999999944</v>
      </c>
      <c r="L18" s="2"/>
      <c r="M18" s="2"/>
      <c r="N18" s="2">
        <v>0</v>
      </c>
      <c r="O18" s="2">
        <v>20</v>
      </c>
      <c r="P18" s="2">
        <f t="shared" si="3"/>
        <v>16.395599999999998</v>
      </c>
      <c r="Q18" s="19">
        <f>14*P18-O18-N18-F18</f>
        <v>20.773399999999981</v>
      </c>
      <c r="R18" s="19">
        <v>36</v>
      </c>
      <c r="S18" s="19">
        <f t="shared" si="5"/>
        <v>36</v>
      </c>
      <c r="T18" s="19"/>
      <c r="U18" s="19">
        <v>37</v>
      </c>
      <c r="V18" s="2"/>
      <c r="W18" s="2">
        <f t="shared" si="8"/>
        <v>14.928700383029595</v>
      </c>
      <c r="X18" s="2">
        <f t="shared" si="4"/>
        <v>12.732989338603041</v>
      </c>
      <c r="Y18" s="2">
        <v>20.316600000000001</v>
      </c>
      <c r="Z18" s="2">
        <v>26.010999999999999</v>
      </c>
      <c r="AA18" s="2">
        <v>23.256599999999999</v>
      </c>
      <c r="AB18" s="2">
        <v>25.481400000000001</v>
      </c>
      <c r="AC18" s="2">
        <v>26.898199999999999</v>
      </c>
      <c r="AD18" s="2">
        <v>25.352399999999999</v>
      </c>
      <c r="AE18" s="2">
        <v>21.286200000000001</v>
      </c>
      <c r="AF18" s="2">
        <v>46.414999999999999</v>
      </c>
      <c r="AG18" s="2">
        <v>34.079799999999999</v>
      </c>
      <c r="AH18" s="2">
        <v>29.616</v>
      </c>
      <c r="AI18" s="2"/>
      <c r="AJ18" s="2">
        <f t="shared" si="6"/>
        <v>36</v>
      </c>
      <c r="AK18" s="2">
        <f t="shared" si="7"/>
        <v>0</v>
      </c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 x14ac:dyDescent="0.25">
      <c r="A19" s="2" t="s">
        <v>60</v>
      </c>
      <c r="B19" s="2" t="s">
        <v>41</v>
      </c>
      <c r="C19" s="2">
        <v>192</v>
      </c>
      <c r="D19" s="2">
        <v>312</v>
      </c>
      <c r="E19" s="2">
        <v>148</v>
      </c>
      <c r="F19" s="2">
        <v>312</v>
      </c>
      <c r="G19" s="3">
        <v>0.25</v>
      </c>
      <c r="H19" s="2">
        <v>120</v>
      </c>
      <c r="I19" s="2" t="s">
        <v>42</v>
      </c>
      <c r="J19" s="2">
        <v>150</v>
      </c>
      <c r="K19" s="2">
        <f t="shared" si="2"/>
        <v>-2</v>
      </c>
      <c r="L19" s="2"/>
      <c r="M19" s="2"/>
      <c r="N19" s="2">
        <v>0</v>
      </c>
      <c r="O19" s="2"/>
      <c r="P19" s="2">
        <f t="shared" si="3"/>
        <v>29.6</v>
      </c>
      <c r="Q19" s="19">
        <f>14*P19-O19-N19-F19</f>
        <v>102.40000000000003</v>
      </c>
      <c r="R19" s="19">
        <v>130</v>
      </c>
      <c r="S19" s="19">
        <f t="shared" si="5"/>
        <v>130</v>
      </c>
      <c r="T19" s="19"/>
      <c r="U19" s="19">
        <v>130</v>
      </c>
      <c r="V19" s="2"/>
      <c r="W19" s="2">
        <f t="shared" si="8"/>
        <v>14.932432432432432</v>
      </c>
      <c r="X19" s="2">
        <f t="shared" si="4"/>
        <v>10.54054054054054</v>
      </c>
      <c r="Y19" s="2">
        <v>23.4</v>
      </c>
      <c r="Z19" s="2">
        <v>39.4</v>
      </c>
      <c r="AA19" s="2">
        <v>31.6</v>
      </c>
      <c r="AB19" s="2">
        <v>29.8</v>
      </c>
      <c r="AC19" s="2">
        <v>33.6</v>
      </c>
      <c r="AD19" s="2">
        <v>31.8</v>
      </c>
      <c r="AE19" s="2">
        <v>42</v>
      </c>
      <c r="AF19" s="2">
        <v>65</v>
      </c>
      <c r="AG19" s="2">
        <v>58.4</v>
      </c>
      <c r="AH19" s="2">
        <v>51.4</v>
      </c>
      <c r="AI19" s="2"/>
      <c r="AJ19" s="2">
        <f t="shared" si="6"/>
        <v>32.5</v>
      </c>
      <c r="AK19" s="2">
        <f t="shared" si="7"/>
        <v>0</v>
      </c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 x14ac:dyDescent="0.25">
      <c r="A20" s="2" t="s">
        <v>61</v>
      </c>
      <c r="B20" s="2" t="s">
        <v>41</v>
      </c>
      <c r="C20" s="2">
        <v>63</v>
      </c>
      <c r="D20" s="2">
        <v>24</v>
      </c>
      <c r="E20" s="2">
        <v>78</v>
      </c>
      <c r="F20" s="2"/>
      <c r="G20" s="3">
        <v>0.4</v>
      </c>
      <c r="H20" s="2">
        <v>60</v>
      </c>
      <c r="I20" s="2" t="s">
        <v>42</v>
      </c>
      <c r="J20" s="2">
        <v>93</v>
      </c>
      <c r="K20" s="2">
        <f t="shared" si="2"/>
        <v>-15</v>
      </c>
      <c r="L20" s="2"/>
      <c r="M20" s="2"/>
      <c r="N20" s="2">
        <v>52</v>
      </c>
      <c r="O20" s="2"/>
      <c r="P20" s="2">
        <f t="shared" si="3"/>
        <v>15.6</v>
      </c>
      <c r="Q20" s="19">
        <f>12*P20-O20-N20-F20</f>
        <v>135.19999999999999</v>
      </c>
      <c r="R20" s="19">
        <v>150</v>
      </c>
      <c r="S20" s="19">
        <f t="shared" si="5"/>
        <v>150</v>
      </c>
      <c r="T20" s="19"/>
      <c r="U20" s="19">
        <v>180</v>
      </c>
      <c r="V20" s="2"/>
      <c r="W20" s="2">
        <f t="shared" si="8"/>
        <v>12.948717948717949</v>
      </c>
      <c r="X20" s="2">
        <f t="shared" si="4"/>
        <v>3.3333333333333335</v>
      </c>
      <c r="Y20" s="2">
        <v>9.6</v>
      </c>
      <c r="Z20" s="2">
        <v>9</v>
      </c>
      <c r="AA20" s="2">
        <v>6.6</v>
      </c>
      <c r="AB20" s="2">
        <v>12.2</v>
      </c>
      <c r="AC20" s="2">
        <v>7.8</v>
      </c>
      <c r="AD20" s="2">
        <v>7.4</v>
      </c>
      <c r="AE20" s="2">
        <v>2.2000000000000002</v>
      </c>
      <c r="AF20" s="2">
        <v>12.8</v>
      </c>
      <c r="AG20" s="2">
        <v>12.4</v>
      </c>
      <c r="AH20" s="2">
        <v>8</v>
      </c>
      <c r="AI20" s="2"/>
      <c r="AJ20" s="2">
        <f t="shared" si="6"/>
        <v>60</v>
      </c>
      <c r="AK20" s="2">
        <f t="shared" si="7"/>
        <v>0</v>
      </c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 x14ac:dyDescent="0.25">
      <c r="A21" s="2" t="s">
        <v>62</v>
      </c>
      <c r="B21" s="2" t="s">
        <v>37</v>
      </c>
      <c r="C21" s="2">
        <v>285.916</v>
      </c>
      <c r="D21" s="2">
        <v>272.32400000000001</v>
      </c>
      <c r="E21" s="2">
        <v>147.81899999999999</v>
      </c>
      <c r="F21" s="2">
        <v>373.90199999999999</v>
      </c>
      <c r="G21" s="3">
        <v>1</v>
      </c>
      <c r="H21" s="2">
        <v>45</v>
      </c>
      <c r="I21" s="2" t="s">
        <v>63</v>
      </c>
      <c r="J21" s="2">
        <v>137.6</v>
      </c>
      <c r="K21" s="2">
        <f t="shared" si="2"/>
        <v>10.218999999999994</v>
      </c>
      <c r="L21" s="2"/>
      <c r="M21" s="2"/>
      <c r="N21" s="2">
        <v>0</v>
      </c>
      <c r="O21" s="2"/>
      <c r="P21" s="2">
        <f t="shared" si="3"/>
        <v>29.563799999999997</v>
      </c>
      <c r="Q21" s="19">
        <f>15*P21-O21-N21-F21</f>
        <v>69.55499999999995</v>
      </c>
      <c r="R21" s="50">
        <v>100</v>
      </c>
      <c r="S21" s="19">
        <f t="shared" si="5"/>
        <v>0</v>
      </c>
      <c r="T21" s="50">
        <v>100</v>
      </c>
      <c r="U21" s="19"/>
      <c r="V21" s="2"/>
      <c r="W21" s="2">
        <f t="shared" si="8"/>
        <v>16.02980672308702</v>
      </c>
      <c r="X21" s="2">
        <f t="shared" si="4"/>
        <v>12.647291620157084</v>
      </c>
      <c r="Y21" s="2">
        <v>32.681800000000003</v>
      </c>
      <c r="Z21" s="2">
        <v>44.713000000000001</v>
      </c>
      <c r="AA21" s="2">
        <v>40.500599999999999</v>
      </c>
      <c r="AB21" s="2">
        <v>38.136200000000002</v>
      </c>
      <c r="AC21" s="2">
        <v>49.073599999999999</v>
      </c>
      <c r="AD21" s="2">
        <v>51.197800000000001</v>
      </c>
      <c r="AE21" s="2">
        <v>54.876800000000003</v>
      </c>
      <c r="AF21" s="2">
        <v>68.430599999999998</v>
      </c>
      <c r="AG21" s="2">
        <v>55.007399999999997</v>
      </c>
      <c r="AH21" s="2">
        <v>42.448</v>
      </c>
      <c r="AI21" s="2" t="s">
        <v>51</v>
      </c>
      <c r="AJ21" s="2">
        <f t="shared" si="6"/>
        <v>0</v>
      </c>
      <c r="AK21" s="2">
        <f t="shared" si="7"/>
        <v>100</v>
      </c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 x14ac:dyDescent="0.25">
      <c r="A22" s="2" t="s">
        <v>64</v>
      </c>
      <c r="B22" s="2" t="s">
        <v>41</v>
      </c>
      <c r="C22" s="2">
        <v>274</v>
      </c>
      <c r="D22" s="2"/>
      <c r="E22" s="2">
        <v>51</v>
      </c>
      <c r="F22" s="2">
        <v>200</v>
      </c>
      <c r="G22" s="3">
        <v>0.12</v>
      </c>
      <c r="H22" s="2">
        <v>60</v>
      </c>
      <c r="I22" s="2" t="s">
        <v>42</v>
      </c>
      <c r="J22" s="2">
        <v>53</v>
      </c>
      <c r="K22" s="2">
        <f t="shared" si="2"/>
        <v>-2</v>
      </c>
      <c r="L22" s="2"/>
      <c r="M22" s="2"/>
      <c r="N22" s="2">
        <v>0</v>
      </c>
      <c r="O22" s="2"/>
      <c r="P22" s="2">
        <f t="shared" si="3"/>
        <v>10.199999999999999</v>
      </c>
      <c r="Q22" s="19"/>
      <c r="R22" s="19">
        <f t="shared" si="9"/>
        <v>0</v>
      </c>
      <c r="S22" s="19">
        <f t="shared" si="5"/>
        <v>0</v>
      </c>
      <c r="T22" s="19"/>
      <c r="U22" s="19"/>
      <c r="V22" s="2"/>
      <c r="W22" s="2">
        <f t="shared" si="8"/>
        <v>19.607843137254903</v>
      </c>
      <c r="X22" s="2">
        <f t="shared" si="4"/>
        <v>19.607843137254903</v>
      </c>
      <c r="Y22" s="2">
        <v>10.199999999999999</v>
      </c>
      <c r="Z22" s="2">
        <v>17.2</v>
      </c>
      <c r="AA22" s="2">
        <v>28</v>
      </c>
      <c r="AB22" s="2">
        <v>21.6</v>
      </c>
      <c r="AC22" s="2">
        <v>6.6</v>
      </c>
      <c r="AD22" s="2">
        <v>24.2</v>
      </c>
      <c r="AE22" s="2">
        <v>11</v>
      </c>
      <c r="AF22" s="2">
        <v>43.4</v>
      </c>
      <c r="AG22" s="2">
        <v>28</v>
      </c>
      <c r="AH22" s="2">
        <v>32</v>
      </c>
      <c r="AI22" s="23" t="s">
        <v>65</v>
      </c>
      <c r="AJ22" s="2">
        <f t="shared" si="6"/>
        <v>0</v>
      </c>
      <c r="AK22" s="2">
        <f t="shared" si="7"/>
        <v>0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 x14ac:dyDescent="0.25">
      <c r="A23" s="2" t="s">
        <v>66</v>
      </c>
      <c r="B23" s="2" t="s">
        <v>41</v>
      </c>
      <c r="C23" s="2">
        <v>405</v>
      </c>
      <c r="D23" s="2">
        <v>96</v>
      </c>
      <c r="E23" s="2">
        <v>176</v>
      </c>
      <c r="F23" s="2">
        <v>286</v>
      </c>
      <c r="G23" s="3">
        <v>0.25</v>
      </c>
      <c r="H23" s="2">
        <v>120</v>
      </c>
      <c r="I23" s="2" t="s">
        <v>42</v>
      </c>
      <c r="J23" s="2">
        <v>177</v>
      </c>
      <c r="K23" s="2">
        <f t="shared" si="2"/>
        <v>-1</v>
      </c>
      <c r="L23" s="2"/>
      <c r="M23" s="2"/>
      <c r="N23" s="2">
        <v>0</v>
      </c>
      <c r="O23" s="2"/>
      <c r="P23" s="2">
        <f t="shared" si="3"/>
        <v>35.200000000000003</v>
      </c>
      <c r="Q23" s="19">
        <f>14*P23-O23-N23-F23</f>
        <v>206.80000000000007</v>
      </c>
      <c r="R23" s="19">
        <v>240</v>
      </c>
      <c r="S23" s="19">
        <f t="shared" si="5"/>
        <v>140</v>
      </c>
      <c r="T23" s="19">
        <v>100</v>
      </c>
      <c r="U23" s="19">
        <v>240</v>
      </c>
      <c r="V23" s="2"/>
      <c r="W23" s="2">
        <f t="shared" si="8"/>
        <v>14.943181818181817</v>
      </c>
      <c r="X23" s="2">
        <f t="shared" si="4"/>
        <v>8.125</v>
      </c>
      <c r="Y23" s="2">
        <v>32</v>
      </c>
      <c r="Z23" s="2">
        <v>39.200000000000003</v>
      </c>
      <c r="AA23" s="2">
        <v>49.4</v>
      </c>
      <c r="AB23" s="2">
        <v>39</v>
      </c>
      <c r="AC23" s="2">
        <v>56.6</v>
      </c>
      <c r="AD23" s="2">
        <v>47.2</v>
      </c>
      <c r="AE23" s="2">
        <v>39</v>
      </c>
      <c r="AF23" s="2">
        <v>97.4</v>
      </c>
      <c r="AG23" s="2">
        <v>76.2</v>
      </c>
      <c r="AH23" s="2">
        <v>67</v>
      </c>
      <c r="AI23" s="2"/>
      <c r="AJ23" s="2">
        <f t="shared" si="6"/>
        <v>35</v>
      </c>
      <c r="AK23" s="2">
        <f t="shared" si="7"/>
        <v>25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 x14ac:dyDescent="0.25">
      <c r="A24" s="2" t="s">
        <v>67</v>
      </c>
      <c r="B24" s="2" t="s">
        <v>37</v>
      </c>
      <c r="C24" s="2">
        <v>37.207999999999998</v>
      </c>
      <c r="D24" s="2"/>
      <c r="E24" s="2">
        <v>5.0469999999999997</v>
      </c>
      <c r="F24" s="2">
        <v>29.67</v>
      </c>
      <c r="G24" s="3">
        <v>1</v>
      </c>
      <c r="H24" s="2">
        <v>120</v>
      </c>
      <c r="I24" s="2" t="s">
        <v>42</v>
      </c>
      <c r="J24" s="2">
        <v>6</v>
      </c>
      <c r="K24" s="2">
        <f t="shared" si="2"/>
        <v>-0.95300000000000029</v>
      </c>
      <c r="L24" s="2"/>
      <c r="M24" s="2"/>
      <c r="N24" s="2">
        <v>0</v>
      </c>
      <c r="O24" s="2"/>
      <c r="P24" s="2">
        <f t="shared" si="3"/>
        <v>1.0093999999999999</v>
      </c>
      <c r="Q24" s="19"/>
      <c r="R24" s="19">
        <f t="shared" si="9"/>
        <v>0</v>
      </c>
      <c r="S24" s="19">
        <f t="shared" si="5"/>
        <v>0</v>
      </c>
      <c r="T24" s="19"/>
      <c r="U24" s="19"/>
      <c r="V24" s="2"/>
      <c r="W24" s="2">
        <f t="shared" si="8"/>
        <v>29.393699227263728</v>
      </c>
      <c r="X24" s="2">
        <f t="shared" si="4"/>
        <v>29.393699227263728</v>
      </c>
      <c r="Y24" s="2">
        <v>1.41</v>
      </c>
      <c r="Z24" s="2">
        <v>2.5802</v>
      </c>
      <c r="AA24" s="2">
        <v>1.0871999999999999</v>
      </c>
      <c r="AB24" s="2">
        <v>2.431</v>
      </c>
      <c r="AC24" s="2">
        <v>1.0176000000000001</v>
      </c>
      <c r="AD24" s="2">
        <v>5.3284000000000002</v>
      </c>
      <c r="AE24" s="2">
        <v>4.7644000000000002</v>
      </c>
      <c r="AF24" s="2">
        <v>7.8532000000000002</v>
      </c>
      <c r="AG24" s="2">
        <v>7.665</v>
      </c>
      <c r="AH24" s="2">
        <v>6.2035999999999998</v>
      </c>
      <c r="AI24" s="20" t="s">
        <v>45</v>
      </c>
      <c r="AJ24" s="2">
        <f t="shared" si="6"/>
        <v>0</v>
      </c>
      <c r="AK24" s="2">
        <f t="shared" si="7"/>
        <v>0</v>
      </c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 x14ac:dyDescent="0.25">
      <c r="A25" s="2" t="s">
        <v>68</v>
      </c>
      <c r="B25" s="2" t="s">
        <v>41</v>
      </c>
      <c r="C25" s="2">
        <v>213</v>
      </c>
      <c r="D25" s="2">
        <v>56</v>
      </c>
      <c r="E25" s="2">
        <v>134</v>
      </c>
      <c r="F25" s="2">
        <v>101</v>
      </c>
      <c r="G25" s="3">
        <v>0.4</v>
      </c>
      <c r="H25" s="2">
        <v>45</v>
      </c>
      <c r="I25" s="2" t="s">
        <v>42</v>
      </c>
      <c r="J25" s="2">
        <v>136</v>
      </c>
      <c r="K25" s="2">
        <f t="shared" si="2"/>
        <v>-2</v>
      </c>
      <c r="L25" s="2"/>
      <c r="M25" s="2"/>
      <c r="N25" s="2">
        <v>30</v>
      </c>
      <c r="O25" s="2">
        <v>90</v>
      </c>
      <c r="P25" s="2">
        <f t="shared" si="3"/>
        <v>26.8</v>
      </c>
      <c r="Q25" s="19">
        <f>14*P25-O25-N25-F25</f>
        <v>154.19999999999999</v>
      </c>
      <c r="R25" s="19">
        <v>180</v>
      </c>
      <c r="S25" s="19">
        <f t="shared" si="5"/>
        <v>180</v>
      </c>
      <c r="T25" s="19"/>
      <c r="U25" s="19">
        <v>180</v>
      </c>
      <c r="V25" s="2"/>
      <c r="W25" s="2">
        <f t="shared" si="8"/>
        <v>14.962686567164178</v>
      </c>
      <c r="X25" s="2">
        <f t="shared" si="4"/>
        <v>8.246268656716417</v>
      </c>
      <c r="Y25" s="2">
        <v>25.2</v>
      </c>
      <c r="Z25" s="2">
        <v>25.8</v>
      </c>
      <c r="AA25" s="2">
        <v>31.6</v>
      </c>
      <c r="AB25" s="2">
        <v>25</v>
      </c>
      <c r="AC25" s="2">
        <v>19.600000000000001</v>
      </c>
      <c r="AD25" s="2">
        <v>23.2</v>
      </c>
      <c r="AE25" s="2">
        <v>14.6</v>
      </c>
      <c r="AF25" s="2">
        <v>11.8</v>
      </c>
      <c r="AG25" s="2">
        <v>2</v>
      </c>
      <c r="AH25" s="2">
        <v>19</v>
      </c>
      <c r="AI25" s="2" t="s">
        <v>51</v>
      </c>
      <c r="AJ25" s="2">
        <f t="shared" si="6"/>
        <v>72</v>
      </c>
      <c r="AK25" s="2">
        <f t="shared" si="7"/>
        <v>0</v>
      </c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 x14ac:dyDescent="0.25">
      <c r="A26" s="2" t="s">
        <v>69</v>
      </c>
      <c r="B26" s="2" t="s">
        <v>37</v>
      </c>
      <c r="C26" s="2">
        <v>202.27600000000001</v>
      </c>
      <c r="D26" s="2">
        <v>162.15299999999999</v>
      </c>
      <c r="E26" s="2">
        <v>113.988</v>
      </c>
      <c r="F26" s="2">
        <v>215.01300000000001</v>
      </c>
      <c r="G26" s="3">
        <v>1</v>
      </c>
      <c r="H26" s="2">
        <v>60</v>
      </c>
      <c r="I26" s="2" t="s">
        <v>48</v>
      </c>
      <c r="J26" s="2">
        <v>110</v>
      </c>
      <c r="K26" s="2">
        <f t="shared" si="2"/>
        <v>3.9879999999999995</v>
      </c>
      <c r="L26" s="2"/>
      <c r="M26" s="2"/>
      <c r="N26" s="2">
        <v>40</v>
      </c>
      <c r="O26" s="2">
        <v>100</v>
      </c>
      <c r="P26" s="2">
        <f t="shared" si="3"/>
        <v>22.797599999999999</v>
      </c>
      <c r="Q26" s="19"/>
      <c r="R26" s="19">
        <f t="shared" si="9"/>
        <v>0</v>
      </c>
      <c r="S26" s="19">
        <f t="shared" si="5"/>
        <v>0</v>
      </c>
      <c r="T26" s="19"/>
      <c r="U26" s="19"/>
      <c r="V26" s="2"/>
      <c r="W26" s="2">
        <f t="shared" si="8"/>
        <v>15.572384812436399</v>
      </c>
      <c r="X26" s="2">
        <f t="shared" si="4"/>
        <v>15.572384812436399</v>
      </c>
      <c r="Y26" s="2">
        <v>31.8872</v>
      </c>
      <c r="Z26" s="2">
        <v>31.7988</v>
      </c>
      <c r="AA26" s="2">
        <v>32.8504</v>
      </c>
      <c r="AB26" s="2">
        <v>27.967600000000001</v>
      </c>
      <c r="AC26" s="2">
        <v>32.769799999999996</v>
      </c>
      <c r="AD26" s="2">
        <v>37.084000000000003</v>
      </c>
      <c r="AE26" s="2">
        <v>34.355400000000003</v>
      </c>
      <c r="AF26" s="2">
        <v>68.521199999999993</v>
      </c>
      <c r="AG26" s="2">
        <v>44.393000000000001</v>
      </c>
      <c r="AH26" s="2">
        <v>39.375599999999999</v>
      </c>
      <c r="AI26" s="15" t="s">
        <v>45</v>
      </c>
      <c r="AJ26" s="2">
        <f t="shared" si="6"/>
        <v>0</v>
      </c>
      <c r="AK26" s="2">
        <f t="shared" si="7"/>
        <v>0</v>
      </c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 x14ac:dyDescent="0.25">
      <c r="A27" s="2" t="s">
        <v>70</v>
      </c>
      <c r="B27" s="2" t="s">
        <v>41</v>
      </c>
      <c r="C27" s="2">
        <v>396</v>
      </c>
      <c r="D27" s="2"/>
      <c r="E27" s="2">
        <v>99</v>
      </c>
      <c r="F27" s="2">
        <v>274</v>
      </c>
      <c r="G27" s="3">
        <v>0.22</v>
      </c>
      <c r="H27" s="2">
        <v>120</v>
      </c>
      <c r="I27" s="2" t="s">
        <v>42</v>
      </c>
      <c r="J27" s="2">
        <v>100.6</v>
      </c>
      <c r="K27" s="2">
        <f t="shared" si="2"/>
        <v>-1.5999999999999943</v>
      </c>
      <c r="L27" s="2"/>
      <c r="M27" s="2"/>
      <c r="N27" s="2">
        <v>0</v>
      </c>
      <c r="O27" s="2"/>
      <c r="P27" s="2">
        <f t="shared" si="3"/>
        <v>19.8</v>
      </c>
      <c r="Q27" s="19"/>
      <c r="R27" s="19">
        <v>20</v>
      </c>
      <c r="S27" s="19">
        <f t="shared" si="5"/>
        <v>20</v>
      </c>
      <c r="T27" s="19"/>
      <c r="U27" s="19">
        <v>20</v>
      </c>
      <c r="V27" s="2"/>
      <c r="W27" s="2">
        <f t="shared" si="8"/>
        <v>14.848484848484848</v>
      </c>
      <c r="X27" s="2">
        <f t="shared" si="4"/>
        <v>13.838383838383837</v>
      </c>
      <c r="Y27" s="2">
        <v>16.399999999999999</v>
      </c>
      <c r="Z27" s="2">
        <v>18.2</v>
      </c>
      <c r="AA27" s="2">
        <v>29.4</v>
      </c>
      <c r="AB27" s="2">
        <v>45.8</v>
      </c>
      <c r="AC27" s="2">
        <v>37</v>
      </c>
      <c r="AD27" s="2">
        <v>43.2</v>
      </c>
      <c r="AE27" s="2">
        <v>43.8</v>
      </c>
      <c r="AF27" s="2">
        <v>67.8</v>
      </c>
      <c r="AG27" s="2">
        <v>57.2</v>
      </c>
      <c r="AH27" s="2">
        <v>54.4</v>
      </c>
      <c r="AI27" s="20" t="s">
        <v>45</v>
      </c>
      <c r="AJ27" s="2">
        <f t="shared" si="6"/>
        <v>4.4000000000000004</v>
      </c>
      <c r="AK27" s="2">
        <f t="shared" si="7"/>
        <v>0</v>
      </c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 x14ac:dyDescent="0.25">
      <c r="A28" s="24" t="s">
        <v>71</v>
      </c>
      <c r="B28" s="24" t="s">
        <v>41</v>
      </c>
      <c r="C28" s="24"/>
      <c r="D28" s="24">
        <v>1</v>
      </c>
      <c r="E28" s="24"/>
      <c r="F28" s="24"/>
      <c r="G28" s="25">
        <v>0</v>
      </c>
      <c r="H28" s="24">
        <v>45</v>
      </c>
      <c r="I28" s="24" t="s">
        <v>42</v>
      </c>
      <c r="J28" s="24">
        <v>24</v>
      </c>
      <c r="K28" s="24">
        <f t="shared" si="2"/>
        <v>-24</v>
      </c>
      <c r="L28" s="24"/>
      <c r="M28" s="24"/>
      <c r="N28" s="24">
        <v>0</v>
      </c>
      <c r="O28" s="24"/>
      <c r="P28" s="24">
        <f t="shared" si="3"/>
        <v>0</v>
      </c>
      <c r="Q28" s="26"/>
      <c r="R28" s="19">
        <f t="shared" si="9"/>
        <v>0</v>
      </c>
      <c r="S28" s="19">
        <f t="shared" si="5"/>
        <v>0</v>
      </c>
      <c r="T28" s="19"/>
      <c r="U28" s="26"/>
      <c r="V28" s="24"/>
      <c r="W28" s="2" t="e">
        <f t="shared" si="8"/>
        <v>#DIV/0!</v>
      </c>
      <c r="X28" s="24" t="e">
        <f t="shared" si="4"/>
        <v>#DIV/0!</v>
      </c>
      <c r="Y28" s="24">
        <v>1.8</v>
      </c>
      <c r="Z28" s="24">
        <v>3.2</v>
      </c>
      <c r="AA28" s="24">
        <v>1.8</v>
      </c>
      <c r="AB28" s="24">
        <v>2.4</v>
      </c>
      <c r="AC28" s="24">
        <v>1.4</v>
      </c>
      <c r="AD28" s="24">
        <v>-0.8</v>
      </c>
      <c r="AE28" s="24">
        <v>0.4</v>
      </c>
      <c r="AF28" s="24">
        <v>4.4000000000000004</v>
      </c>
      <c r="AG28" s="24">
        <v>4.4000000000000004</v>
      </c>
      <c r="AH28" s="24">
        <v>2</v>
      </c>
      <c r="AI28" s="24" t="s">
        <v>72</v>
      </c>
      <c r="AJ28" s="2">
        <f t="shared" si="6"/>
        <v>0</v>
      </c>
      <c r="AK28" s="2">
        <f t="shared" si="7"/>
        <v>0</v>
      </c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 x14ac:dyDescent="0.25">
      <c r="A29" s="22" t="s">
        <v>73</v>
      </c>
      <c r="B29" s="10" t="s">
        <v>41</v>
      </c>
      <c r="C29" s="10">
        <v>19</v>
      </c>
      <c r="D29" s="10">
        <v>12</v>
      </c>
      <c r="E29" s="10">
        <v>8</v>
      </c>
      <c r="F29" s="11"/>
      <c r="G29" s="12">
        <v>0</v>
      </c>
      <c r="H29" s="13">
        <v>45</v>
      </c>
      <c r="I29" s="13" t="s">
        <v>38</v>
      </c>
      <c r="J29" s="13">
        <v>18</v>
      </c>
      <c r="K29" s="13">
        <f t="shared" si="2"/>
        <v>-10</v>
      </c>
      <c r="L29" s="13"/>
      <c r="M29" s="13"/>
      <c r="N29" s="13">
        <v>0</v>
      </c>
      <c r="O29" s="13"/>
      <c r="P29" s="13">
        <f t="shared" si="3"/>
        <v>1.6</v>
      </c>
      <c r="Q29" s="14"/>
      <c r="R29" s="19">
        <f t="shared" si="9"/>
        <v>0</v>
      </c>
      <c r="S29" s="19">
        <f t="shared" si="5"/>
        <v>0</v>
      </c>
      <c r="T29" s="19"/>
      <c r="U29" s="14"/>
      <c r="V29" s="13"/>
      <c r="W29" s="2">
        <f t="shared" si="8"/>
        <v>0</v>
      </c>
      <c r="X29" s="13">
        <f t="shared" si="4"/>
        <v>0</v>
      </c>
      <c r="Y29" s="13">
        <v>2.8</v>
      </c>
      <c r="Z29" s="13">
        <v>0.2</v>
      </c>
      <c r="AA29" s="13">
        <v>1.4</v>
      </c>
      <c r="AB29" s="13">
        <v>13.2</v>
      </c>
      <c r="AC29" s="13">
        <v>9.8000000000000007</v>
      </c>
      <c r="AD29" s="13">
        <v>15.6</v>
      </c>
      <c r="AE29" s="13">
        <v>20.2</v>
      </c>
      <c r="AF29" s="13">
        <v>15</v>
      </c>
      <c r="AG29" s="13">
        <v>29</v>
      </c>
      <c r="AH29" s="13">
        <v>19</v>
      </c>
      <c r="AI29" s="27" t="s">
        <v>74</v>
      </c>
      <c r="AJ29" s="2">
        <f t="shared" si="6"/>
        <v>0</v>
      </c>
      <c r="AK29" s="2">
        <f t="shared" si="7"/>
        <v>0</v>
      </c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 x14ac:dyDescent="0.25">
      <c r="A30" s="16" t="s">
        <v>75</v>
      </c>
      <c r="B30" s="17" t="s">
        <v>41</v>
      </c>
      <c r="C30" s="17">
        <v>104</v>
      </c>
      <c r="D30" s="17"/>
      <c r="E30" s="17">
        <v>38</v>
      </c>
      <c r="F30" s="18">
        <v>33</v>
      </c>
      <c r="G30" s="3">
        <v>0.3</v>
      </c>
      <c r="H30" s="2">
        <v>50</v>
      </c>
      <c r="I30" s="2" t="s">
        <v>42</v>
      </c>
      <c r="J30" s="2">
        <v>37</v>
      </c>
      <c r="K30" s="2">
        <f t="shared" si="2"/>
        <v>1</v>
      </c>
      <c r="L30" s="2"/>
      <c r="M30" s="2"/>
      <c r="N30" s="2">
        <v>0</v>
      </c>
      <c r="O30" s="2"/>
      <c r="P30" s="2">
        <f t="shared" si="3"/>
        <v>7.6</v>
      </c>
      <c r="Q30" s="19">
        <f>13*P30-O30-N30-F30</f>
        <v>65.8</v>
      </c>
      <c r="R30" s="19">
        <v>75</v>
      </c>
      <c r="S30" s="19">
        <f t="shared" si="5"/>
        <v>75</v>
      </c>
      <c r="T30" s="19"/>
      <c r="U30" s="19">
        <v>80</v>
      </c>
      <c r="V30" s="2"/>
      <c r="W30" s="2">
        <f t="shared" si="8"/>
        <v>14.210526315789474</v>
      </c>
      <c r="X30" s="2">
        <f t="shared" si="4"/>
        <v>4.3421052631578947</v>
      </c>
      <c r="Y30" s="2">
        <v>5.8</v>
      </c>
      <c r="Z30" s="2">
        <v>2.2000000000000002</v>
      </c>
      <c r="AA30" s="2">
        <v>0.2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1" t="s">
        <v>76</v>
      </c>
      <c r="AJ30" s="2">
        <f t="shared" si="6"/>
        <v>22.5</v>
      </c>
      <c r="AK30" s="2">
        <f t="shared" si="7"/>
        <v>0</v>
      </c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 x14ac:dyDescent="0.25">
      <c r="A31" s="2" t="s">
        <v>77</v>
      </c>
      <c r="B31" s="2" t="s">
        <v>41</v>
      </c>
      <c r="C31" s="2">
        <v>35</v>
      </c>
      <c r="D31" s="2">
        <v>30</v>
      </c>
      <c r="E31" s="2">
        <v>16</v>
      </c>
      <c r="F31" s="2">
        <v>45</v>
      </c>
      <c r="G31" s="3">
        <v>0.09</v>
      </c>
      <c r="H31" s="2">
        <v>45</v>
      </c>
      <c r="I31" s="2" t="s">
        <v>42</v>
      </c>
      <c r="J31" s="2">
        <v>16</v>
      </c>
      <c r="K31" s="2">
        <f t="shared" si="2"/>
        <v>0</v>
      </c>
      <c r="L31" s="2"/>
      <c r="M31" s="2"/>
      <c r="N31" s="2">
        <v>60</v>
      </c>
      <c r="O31" s="2"/>
      <c r="P31" s="2">
        <f t="shared" si="3"/>
        <v>3.2</v>
      </c>
      <c r="Q31" s="19"/>
      <c r="R31" s="19">
        <f t="shared" si="9"/>
        <v>0</v>
      </c>
      <c r="S31" s="19">
        <f t="shared" si="5"/>
        <v>0</v>
      </c>
      <c r="T31" s="19"/>
      <c r="U31" s="19"/>
      <c r="V31" s="2"/>
      <c r="W31" s="2">
        <f t="shared" si="8"/>
        <v>32.8125</v>
      </c>
      <c r="X31" s="2">
        <f t="shared" si="4"/>
        <v>32.8125</v>
      </c>
      <c r="Y31" s="2">
        <v>8.6</v>
      </c>
      <c r="Z31" s="2">
        <v>7.6</v>
      </c>
      <c r="AA31" s="2">
        <v>3</v>
      </c>
      <c r="AB31" s="2">
        <v>9.4</v>
      </c>
      <c r="AC31" s="2">
        <v>1.8</v>
      </c>
      <c r="AD31" s="2">
        <v>7.2</v>
      </c>
      <c r="AE31" s="2">
        <v>3.4</v>
      </c>
      <c r="AF31" s="2">
        <v>8.6</v>
      </c>
      <c r="AG31" s="2">
        <v>6.8</v>
      </c>
      <c r="AH31" s="2">
        <v>6</v>
      </c>
      <c r="AI31" s="23" t="s">
        <v>65</v>
      </c>
      <c r="AJ31" s="2">
        <f t="shared" si="6"/>
        <v>0</v>
      </c>
      <c r="AK31" s="2">
        <f t="shared" si="7"/>
        <v>0</v>
      </c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 x14ac:dyDescent="0.25">
      <c r="A32" s="2" t="s">
        <v>78</v>
      </c>
      <c r="B32" s="2" t="s">
        <v>37</v>
      </c>
      <c r="C32" s="2">
        <v>197.352</v>
      </c>
      <c r="D32" s="2">
        <v>269.00099999999998</v>
      </c>
      <c r="E32" s="2">
        <v>175.28899999999999</v>
      </c>
      <c r="F32" s="2">
        <v>248.708</v>
      </c>
      <c r="G32" s="3">
        <v>1</v>
      </c>
      <c r="H32" s="2">
        <v>45</v>
      </c>
      <c r="I32" s="2" t="s">
        <v>63</v>
      </c>
      <c r="J32" s="2">
        <v>169</v>
      </c>
      <c r="K32" s="2">
        <f t="shared" si="2"/>
        <v>6.2889999999999873</v>
      </c>
      <c r="L32" s="2"/>
      <c r="M32" s="2"/>
      <c r="N32" s="2">
        <v>0</v>
      </c>
      <c r="O32" s="2"/>
      <c r="P32" s="2">
        <f t="shared" si="3"/>
        <v>35.0578</v>
      </c>
      <c r="Q32" s="19">
        <f>15*P32-O32-N32-F32</f>
        <v>277.15899999999999</v>
      </c>
      <c r="R32" s="19">
        <v>310</v>
      </c>
      <c r="S32" s="19">
        <f t="shared" si="5"/>
        <v>160</v>
      </c>
      <c r="T32" s="19">
        <v>150</v>
      </c>
      <c r="U32" s="19">
        <v>310</v>
      </c>
      <c r="V32" s="2"/>
      <c r="W32" s="2">
        <f t="shared" si="8"/>
        <v>15.9367672814609</v>
      </c>
      <c r="X32" s="2">
        <f t="shared" si="4"/>
        <v>7.0942272475740067</v>
      </c>
      <c r="Y32" s="2">
        <v>27.365200000000002</v>
      </c>
      <c r="Z32" s="2">
        <v>37.180999999999997</v>
      </c>
      <c r="AA32" s="2">
        <v>31.005199999999999</v>
      </c>
      <c r="AB32" s="2">
        <v>36.662599999999998</v>
      </c>
      <c r="AC32" s="2">
        <v>36.970599999999997</v>
      </c>
      <c r="AD32" s="2">
        <v>36.199800000000003</v>
      </c>
      <c r="AE32" s="2">
        <v>50.689</v>
      </c>
      <c r="AF32" s="2">
        <v>29.7316</v>
      </c>
      <c r="AG32" s="2">
        <v>30.647200000000002</v>
      </c>
      <c r="AH32" s="2">
        <v>31.489000000000001</v>
      </c>
      <c r="AI32" s="2"/>
      <c r="AJ32" s="2">
        <f t="shared" si="6"/>
        <v>160</v>
      </c>
      <c r="AK32" s="2">
        <f t="shared" si="7"/>
        <v>150</v>
      </c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 x14ac:dyDescent="0.25">
      <c r="A33" s="2" t="s">
        <v>79</v>
      </c>
      <c r="B33" s="2" t="s">
        <v>41</v>
      </c>
      <c r="C33" s="2">
        <v>115</v>
      </c>
      <c r="D33" s="2">
        <v>88</v>
      </c>
      <c r="E33" s="2">
        <v>126</v>
      </c>
      <c r="F33" s="2">
        <v>54</v>
      </c>
      <c r="G33" s="3">
        <v>0.4</v>
      </c>
      <c r="H33" s="2">
        <v>60</v>
      </c>
      <c r="I33" s="2" t="s">
        <v>42</v>
      </c>
      <c r="J33" s="2">
        <v>128.19999999999999</v>
      </c>
      <c r="K33" s="2">
        <f t="shared" si="2"/>
        <v>-2.1999999999999886</v>
      </c>
      <c r="L33" s="2"/>
      <c r="M33" s="2"/>
      <c r="N33" s="2">
        <v>80</v>
      </c>
      <c r="O33" s="2"/>
      <c r="P33" s="2">
        <f t="shared" si="3"/>
        <v>25.2</v>
      </c>
      <c r="Q33" s="19">
        <f>14*P33-O33-N33-F33</f>
        <v>218.8</v>
      </c>
      <c r="R33" s="19">
        <v>260</v>
      </c>
      <c r="S33" s="19">
        <f t="shared" si="5"/>
        <v>160</v>
      </c>
      <c r="T33" s="19">
        <v>100</v>
      </c>
      <c r="U33" s="19">
        <v>280</v>
      </c>
      <c r="V33" s="2"/>
      <c r="W33" s="2">
        <f t="shared" si="8"/>
        <v>15.634920634920636</v>
      </c>
      <c r="X33" s="2">
        <f t="shared" si="4"/>
        <v>5.3174603174603172</v>
      </c>
      <c r="Y33" s="2">
        <v>18.8</v>
      </c>
      <c r="Z33" s="2">
        <v>19.399999999999999</v>
      </c>
      <c r="AA33" s="2">
        <v>20.399999999999999</v>
      </c>
      <c r="AB33" s="2">
        <v>20.2</v>
      </c>
      <c r="AC33" s="2">
        <v>17.2</v>
      </c>
      <c r="AD33" s="2">
        <v>22.6</v>
      </c>
      <c r="AE33" s="2">
        <v>17.2</v>
      </c>
      <c r="AF33" s="2">
        <v>23</v>
      </c>
      <c r="AG33" s="2">
        <v>18.399999999999999</v>
      </c>
      <c r="AH33" s="2">
        <v>19.600000000000001</v>
      </c>
      <c r="AI33" s="2" t="s">
        <v>51</v>
      </c>
      <c r="AJ33" s="2">
        <f t="shared" si="6"/>
        <v>64</v>
      </c>
      <c r="AK33" s="2">
        <f t="shared" si="7"/>
        <v>40</v>
      </c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 x14ac:dyDescent="0.25">
      <c r="A34" s="2" t="s">
        <v>80</v>
      </c>
      <c r="B34" s="2" t="s">
        <v>41</v>
      </c>
      <c r="C34" s="2">
        <v>883</v>
      </c>
      <c r="D34" s="2">
        <v>104</v>
      </c>
      <c r="E34" s="2">
        <v>310</v>
      </c>
      <c r="F34" s="2">
        <v>610</v>
      </c>
      <c r="G34" s="3">
        <v>0.4</v>
      </c>
      <c r="H34" s="2">
        <v>60</v>
      </c>
      <c r="I34" s="2" t="s">
        <v>48</v>
      </c>
      <c r="J34" s="2">
        <v>310</v>
      </c>
      <c r="K34" s="2">
        <f t="shared" si="2"/>
        <v>0</v>
      </c>
      <c r="L34" s="2"/>
      <c r="M34" s="2"/>
      <c r="N34" s="2">
        <v>93</v>
      </c>
      <c r="O34" s="2"/>
      <c r="P34" s="2">
        <f t="shared" si="3"/>
        <v>62</v>
      </c>
      <c r="Q34" s="19">
        <f>15*P34-O34-N34-F34</f>
        <v>227</v>
      </c>
      <c r="R34" s="19">
        <v>260</v>
      </c>
      <c r="S34" s="19">
        <f t="shared" si="5"/>
        <v>160</v>
      </c>
      <c r="T34" s="19">
        <v>100</v>
      </c>
      <c r="U34" s="19">
        <v>260</v>
      </c>
      <c r="V34" s="2"/>
      <c r="W34" s="2">
        <f t="shared" si="8"/>
        <v>15.53225806451613</v>
      </c>
      <c r="X34" s="2">
        <f t="shared" si="4"/>
        <v>11.338709677419354</v>
      </c>
      <c r="Y34" s="2">
        <v>72.400000000000006</v>
      </c>
      <c r="Z34" s="2">
        <v>93.2</v>
      </c>
      <c r="AA34" s="2">
        <v>110.2</v>
      </c>
      <c r="AB34" s="2">
        <v>79.599999999999994</v>
      </c>
      <c r="AC34" s="2">
        <v>83.545000000000002</v>
      </c>
      <c r="AD34" s="2">
        <v>100.2</v>
      </c>
      <c r="AE34" s="2">
        <v>85.4</v>
      </c>
      <c r="AF34" s="2">
        <v>161.4</v>
      </c>
      <c r="AG34" s="2">
        <v>127.4</v>
      </c>
      <c r="AH34" s="2">
        <v>89.2</v>
      </c>
      <c r="AI34" s="2"/>
      <c r="AJ34" s="2">
        <f t="shared" si="6"/>
        <v>64</v>
      </c>
      <c r="AK34" s="2">
        <f t="shared" si="7"/>
        <v>40</v>
      </c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 x14ac:dyDescent="0.25">
      <c r="A35" s="2" t="s">
        <v>81</v>
      </c>
      <c r="B35" s="2" t="s">
        <v>41</v>
      </c>
      <c r="C35" s="2">
        <v>57</v>
      </c>
      <c r="D35" s="2"/>
      <c r="E35" s="2">
        <v>11</v>
      </c>
      <c r="F35" s="2">
        <v>40</v>
      </c>
      <c r="G35" s="3">
        <v>0.5</v>
      </c>
      <c r="H35" s="2">
        <v>60</v>
      </c>
      <c r="I35" s="2" t="s">
        <v>42</v>
      </c>
      <c r="J35" s="2">
        <v>11</v>
      </c>
      <c r="K35" s="2">
        <f t="shared" si="2"/>
        <v>0</v>
      </c>
      <c r="L35" s="2"/>
      <c r="M35" s="2"/>
      <c r="N35" s="2">
        <v>0</v>
      </c>
      <c r="O35" s="2"/>
      <c r="P35" s="2">
        <f t="shared" si="3"/>
        <v>2.2000000000000002</v>
      </c>
      <c r="Q35" s="19"/>
      <c r="R35" s="19">
        <f t="shared" si="9"/>
        <v>0</v>
      </c>
      <c r="S35" s="19">
        <f t="shared" si="5"/>
        <v>0</v>
      </c>
      <c r="T35" s="19"/>
      <c r="U35" s="19"/>
      <c r="V35" s="2"/>
      <c r="W35" s="2">
        <f t="shared" si="8"/>
        <v>18.18181818181818</v>
      </c>
      <c r="X35" s="2">
        <f t="shared" si="4"/>
        <v>18.18181818181818</v>
      </c>
      <c r="Y35" s="2">
        <v>-0.6</v>
      </c>
      <c r="Z35" s="2">
        <v>3.8</v>
      </c>
      <c r="AA35" s="2">
        <v>1.4</v>
      </c>
      <c r="AB35" s="2">
        <v>6.6</v>
      </c>
      <c r="AC35" s="2">
        <v>1.4</v>
      </c>
      <c r="AD35" s="2">
        <v>3.8</v>
      </c>
      <c r="AE35" s="2">
        <v>3</v>
      </c>
      <c r="AF35" s="2">
        <v>3.8</v>
      </c>
      <c r="AG35" s="2">
        <v>3.8</v>
      </c>
      <c r="AH35" s="2">
        <v>3.2</v>
      </c>
      <c r="AI35" s="23" t="s">
        <v>65</v>
      </c>
      <c r="AJ35" s="2">
        <f t="shared" si="6"/>
        <v>0</v>
      </c>
      <c r="AK35" s="2">
        <f t="shared" si="7"/>
        <v>0</v>
      </c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 x14ac:dyDescent="0.25">
      <c r="A36" s="2" t="s">
        <v>82</v>
      </c>
      <c r="B36" s="2" t="s">
        <v>41</v>
      </c>
      <c r="C36" s="2">
        <v>19</v>
      </c>
      <c r="D36" s="2"/>
      <c r="E36" s="2">
        <v>4</v>
      </c>
      <c r="F36" s="2">
        <v>15</v>
      </c>
      <c r="G36" s="3">
        <v>0.5</v>
      </c>
      <c r="H36" s="2">
        <v>60</v>
      </c>
      <c r="I36" s="2" t="s">
        <v>42</v>
      </c>
      <c r="J36" s="2">
        <v>4</v>
      </c>
      <c r="K36" s="2">
        <f t="shared" si="2"/>
        <v>0</v>
      </c>
      <c r="L36" s="2"/>
      <c r="M36" s="2"/>
      <c r="N36" s="2">
        <v>0</v>
      </c>
      <c r="O36" s="2"/>
      <c r="P36" s="2">
        <f t="shared" si="3"/>
        <v>0.8</v>
      </c>
      <c r="Q36" s="19"/>
      <c r="R36" s="19">
        <f t="shared" si="9"/>
        <v>0</v>
      </c>
      <c r="S36" s="19">
        <f t="shared" si="5"/>
        <v>0</v>
      </c>
      <c r="T36" s="19"/>
      <c r="U36" s="19"/>
      <c r="V36" s="2"/>
      <c r="W36" s="2">
        <f t="shared" si="8"/>
        <v>18.75</v>
      </c>
      <c r="X36" s="2">
        <f t="shared" si="4"/>
        <v>18.75</v>
      </c>
      <c r="Y36" s="2">
        <v>-0.2</v>
      </c>
      <c r="Z36" s="2">
        <v>0.4</v>
      </c>
      <c r="AA36" s="2">
        <v>1.6</v>
      </c>
      <c r="AB36" s="2">
        <v>1.2</v>
      </c>
      <c r="AC36" s="2">
        <v>1.2</v>
      </c>
      <c r="AD36" s="2">
        <v>1.6</v>
      </c>
      <c r="AE36" s="2">
        <v>1.6</v>
      </c>
      <c r="AF36" s="2">
        <v>2.6</v>
      </c>
      <c r="AG36" s="2">
        <v>2.2000000000000002</v>
      </c>
      <c r="AH36" s="2">
        <v>2.2000000000000002</v>
      </c>
      <c r="AI36" s="23" t="s">
        <v>65</v>
      </c>
      <c r="AJ36" s="2">
        <f t="shared" si="6"/>
        <v>0</v>
      </c>
      <c r="AK36" s="2">
        <f t="shared" si="7"/>
        <v>0</v>
      </c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 x14ac:dyDescent="0.25">
      <c r="A37" s="2" t="s">
        <v>83</v>
      </c>
      <c r="B37" s="2" t="s">
        <v>41</v>
      </c>
      <c r="C37" s="2">
        <v>654</v>
      </c>
      <c r="D37" s="2">
        <v>128</v>
      </c>
      <c r="E37" s="2">
        <v>403</v>
      </c>
      <c r="F37" s="2">
        <v>298</v>
      </c>
      <c r="G37" s="3">
        <v>0.4</v>
      </c>
      <c r="H37" s="2">
        <v>60</v>
      </c>
      <c r="I37" s="2" t="s">
        <v>48</v>
      </c>
      <c r="J37" s="2">
        <v>406</v>
      </c>
      <c r="K37" s="2">
        <f t="shared" si="2"/>
        <v>-3</v>
      </c>
      <c r="L37" s="2"/>
      <c r="M37" s="2"/>
      <c r="N37" s="2">
        <v>200</v>
      </c>
      <c r="O37" s="2">
        <v>240</v>
      </c>
      <c r="P37" s="2">
        <f t="shared" si="3"/>
        <v>80.599999999999994</v>
      </c>
      <c r="Q37" s="19">
        <f>15*P37-O37-N37-F37</f>
        <v>471</v>
      </c>
      <c r="R37" s="19">
        <f t="shared" si="9"/>
        <v>471</v>
      </c>
      <c r="S37" s="19">
        <f t="shared" si="5"/>
        <v>271</v>
      </c>
      <c r="T37" s="19">
        <v>200</v>
      </c>
      <c r="U37" s="19"/>
      <c r="V37" s="2"/>
      <c r="W37" s="2">
        <f t="shared" si="8"/>
        <v>15.000000000000002</v>
      </c>
      <c r="X37" s="2">
        <f t="shared" si="4"/>
        <v>9.1563275434243181</v>
      </c>
      <c r="Y37" s="2">
        <v>75.599999999999994</v>
      </c>
      <c r="Z37" s="2">
        <v>73</v>
      </c>
      <c r="AA37" s="2">
        <v>88</v>
      </c>
      <c r="AB37" s="2">
        <v>68.599999999999994</v>
      </c>
      <c r="AC37" s="2">
        <v>73.8</v>
      </c>
      <c r="AD37" s="2">
        <v>89.4</v>
      </c>
      <c r="AE37" s="2">
        <v>59</v>
      </c>
      <c r="AF37" s="2">
        <v>131.19999999999999</v>
      </c>
      <c r="AG37" s="2">
        <v>109.2</v>
      </c>
      <c r="AH37" s="2">
        <v>69</v>
      </c>
      <c r="AI37" s="2" t="s">
        <v>51</v>
      </c>
      <c r="AJ37" s="2">
        <f t="shared" si="6"/>
        <v>108.4</v>
      </c>
      <c r="AK37" s="2">
        <f t="shared" si="7"/>
        <v>80</v>
      </c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 x14ac:dyDescent="0.25">
      <c r="A38" s="13" t="s">
        <v>84</v>
      </c>
      <c r="B38" s="13" t="s">
        <v>41</v>
      </c>
      <c r="C38" s="13">
        <v>-6</v>
      </c>
      <c r="D38" s="13"/>
      <c r="E38" s="13"/>
      <c r="F38" s="28">
        <v>-6</v>
      </c>
      <c r="G38" s="12">
        <v>0</v>
      </c>
      <c r="H38" s="13" t="e">
        <f>#N/A</f>
        <v>#N/A</v>
      </c>
      <c r="I38" s="13" t="s">
        <v>38</v>
      </c>
      <c r="J38" s="13"/>
      <c r="K38" s="13">
        <f t="shared" ref="K38:K69" si="10">E38-J38</f>
        <v>0</v>
      </c>
      <c r="L38" s="13"/>
      <c r="M38" s="13"/>
      <c r="N38" s="13">
        <v>0</v>
      </c>
      <c r="O38" s="13"/>
      <c r="P38" s="13">
        <f t="shared" ref="P38:P69" si="11">E38/5</f>
        <v>0</v>
      </c>
      <c r="Q38" s="14"/>
      <c r="R38" s="19">
        <f t="shared" si="9"/>
        <v>0</v>
      </c>
      <c r="S38" s="19">
        <f t="shared" si="5"/>
        <v>0</v>
      </c>
      <c r="T38" s="19"/>
      <c r="U38" s="14"/>
      <c r="V38" s="13"/>
      <c r="W38" s="2" t="e">
        <f t="shared" si="8"/>
        <v>#DIV/0!</v>
      </c>
      <c r="X38" s="13" t="e">
        <f t="shared" ref="X38:X69" si="12">(F38+N38+O38)/P38</f>
        <v>#DIV/0!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 t="s">
        <v>85</v>
      </c>
      <c r="AJ38" s="2">
        <f t="shared" si="6"/>
        <v>0</v>
      </c>
      <c r="AK38" s="2">
        <f t="shared" si="7"/>
        <v>0</v>
      </c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 x14ac:dyDescent="0.25">
      <c r="A39" s="2" t="s">
        <v>86</v>
      </c>
      <c r="B39" s="2" t="s">
        <v>41</v>
      </c>
      <c r="C39" s="2">
        <v>591</v>
      </c>
      <c r="D39" s="2">
        <v>208</v>
      </c>
      <c r="E39" s="2">
        <v>354</v>
      </c>
      <c r="F39" s="2">
        <v>356</v>
      </c>
      <c r="G39" s="3">
        <v>0.4</v>
      </c>
      <c r="H39" s="2">
        <v>60</v>
      </c>
      <c r="I39" s="2" t="s">
        <v>42</v>
      </c>
      <c r="J39" s="2">
        <v>362</v>
      </c>
      <c r="K39" s="2">
        <f t="shared" si="10"/>
        <v>-8</v>
      </c>
      <c r="L39" s="2"/>
      <c r="M39" s="2"/>
      <c r="N39" s="2">
        <v>100</v>
      </c>
      <c r="O39" s="2">
        <v>130</v>
      </c>
      <c r="P39" s="2">
        <f t="shared" si="11"/>
        <v>70.8</v>
      </c>
      <c r="Q39" s="19">
        <f>14*P39-O39-N39-F39</f>
        <v>405.19999999999993</v>
      </c>
      <c r="R39" s="19">
        <v>480</v>
      </c>
      <c r="S39" s="19">
        <f t="shared" si="5"/>
        <v>280</v>
      </c>
      <c r="T39" s="19">
        <v>200</v>
      </c>
      <c r="U39" s="19">
        <v>500</v>
      </c>
      <c r="V39" s="2"/>
      <c r="W39" s="2">
        <f t="shared" si="8"/>
        <v>15.056497175141244</v>
      </c>
      <c r="X39" s="2">
        <f t="shared" si="12"/>
        <v>8.27683615819209</v>
      </c>
      <c r="Y39" s="2">
        <v>67.2</v>
      </c>
      <c r="Z39" s="2">
        <v>75.400000000000006</v>
      </c>
      <c r="AA39" s="2">
        <v>87.8</v>
      </c>
      <c r="AB39" s="2">
        <v>78.2</v>
      </c>
      <c r="AC39" s="2">
        <v>77</v>
      </c>
      <c r="AD39" s="2">
        <v>102.2</v>
      </c>
      <c r="AE39" s="2">
        <v>67</v>
      </c>
      <c r="AF39" s="2">
        <v>155</v>
      </c>
      <c r="AG39" s="2">
        <v>131.6</v>
      </c>
      <c r="AH39" s="2">
        <v>117.6</v>
      </c>
      <c r="AI39" s="2" t="s">
        <v>51</v>
      </c>
      <c r="AJ39" s="2">
        <f t="shared" si="6"/>
        <v>112</v>
      </c>
      <c r="AK39" s="2">
        <f t="shared" si="7"/>
        <v>80</v>
      </c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 x14ac:dyDescent="0.25">
      <c r="A40" s="22" t="s">
        <v>87</v>
      </c>
      <c r="B40" s="10" t="s">
        <v>41</v>
      </c>
      <c r="C40" s="10"/>
      <c r="D40" s="10">
        <v>25</v>
      </c>
      <c r="E40" s="10">
        <v>4</v>
      </c>
      <c r="F40" s="11">
        <v>19</v>
      </c>
      <c r="G40" s="12">
        <v>0</v>
      </c>
      <c r="H40" s="13">
        <v>45</v>
      </c>
      <c r="I40" s="13" t="s">
        <v>38</v>
      </c>
      <c r="J40" s="13">
        <v>8</v>
      </c>
      <c r="K40" s="13">
        <f t="shared" si="10"/>
        <v>-4</v>
      </c>
      <c r="L40" s="13"/>
      <c r="M40" s="13"/>
      <c r="N40" s="13">
        <v>0</v>
      </c>
      <c r="O40" s="13"/>
      <c r="P40" s="13">
        <f t="shared" si="11"/>
        <v>0.8</v>
      </c>
      <c r="Q40" s="14"/>
      <c r="R40" s="19">
        <f t="shared" si="9"/>
        <v>0</v>
      </c>
      <c r="S40" s="19">
        <f t="shared" si="5"/>
        <v>0</v>
      </c>
      <c r="T40" s="19"/>
      <c r="U40" s="14"/>
      <c r="V40" s="13"/>
      <c r="W40" s="2">
        <f t="shared" si="8"/>
        <v>23.75</v>
      </c>
      <c r="X40" s="13">
        <f t="shared" si="12"/>
        <v>23.75</v>
      </c>
      <c r="Y40" s="13">
        <v>6.4</v>
      </c>
      <c r="Z40" s="13">
        <v>4.2</v>
      </c>
      <c r="AA40" s="13">
        <v>2.2000000000000002</v>
      </c>
      <c r="AB40" s="13">
        <v>2.2000000000000002</v>
      </c>
      <c r="AC40" s="13">
        <v>4.2</v>
      </c>
      <c r="AD40" s="13">
        <v>6.6</v>
      </c>
      <c r="AE40" s="13">
        <v>0</v>
      </c>
      <c r="AF40" s="13">
        <v>0</v>
      </c>
      <c r="AG40" s="13">
        <v>0</v>
      </c>
      <c r="AH40" s="13">
        <v>0</v>
      </c>
      <c r="AI40" s="27" t="s">
        <v>88</v>
      </c>
      <c r="AJ40" s="2">
        <f t="shared" si="6"/>
        <v>0</v>
      </c>
      <c r="AK40" s="2">
        <f t="shared" si="7"/>
        <v>0</v>
      </c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 x14ac:dyDescent="0.25">
      <c r="A41" s="16" t="s">
        <v>89</v>
      </c>
      <c r="B41" s="17" t="s">
        <v>41</v>
      </c>
      <c r="C41" s="17"/>
      <c r="D41" s="17"/>
      <c r="E41" s="17"/>
      <c r="F41" s="18"/>
      <c r="G41" s="3">
        <v>0.84</v>
      </c>
      <c r="H41" s="2">
        <v>50</v>
      </c>
      <c r="I41" s="2" t="s">
        <v>42</v>
      </c>
      <c r="J41" s="2"/>
      <c r="K41" s="2">
        <f t="shared" si="10"/>
        <v>0</v>
      </c>
      <c r="L41" s="2"/>
      <c r="M41" s="2"/>
      <c r="N41" s="2">
        <v>50</v>
      </c>
      <c r="O41" s="2"/>
      <c r="P41" s="2">
        <f t="shared" si="11"/>
        <v>0</v>
      </c>
      <c r="Q41" s="29"/>
      <c r="R41" s="19">
        <f t="shared" si="9"/>
        <v>0</v>
      </c>
      <c r="S41" s="19">
        <f t="shared" si="5"/>
        <v>0</v>
      </c>
      <c r="T41" s="19"/>
      <c r="U41" s="19"/>
      <c r="V41" s="2"/>
      <c r="W41" s="2" t="e">
        <f t="shared" si="8"/>
        <v>#DIV/0!</v>
      </c>
      <c r="X41" s="2" t="e">
        <f t="shared" si="12"/>
        <v>#DIV/0!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 t="s">
        <v>90</v>
      </c>
      <c r="AJ41" s="2">
        <f t="shared" si="6"/>
        <v>0</v>
      </c>
      <c r="AK41" s="2">
        <f t="shared" si="7"/>
        <v>0</v>
      </c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 x14ac:dyDescent="0.25">
      <c r="A42" s="2" t="s">
        <v>91</v>
      </c>
      <c r="B42" s="2" t="s">
        <v>41</v>
      </c>
      <c r="C42" s="2">
        <v>150</v>
      </c>
      <c r="D42" s="2">
        <v>201</v>
      </c>
      <c r="E42" s="2">
        <v>84</v>
      </c>
      <c r="F42" s="2">
        <v>239</v>
      </c>
      <c r="G42" s="3">
        <v>0.1</v>
      </c>
      <c r="H42" s="2">
        <v>45</v>
      </c>
      <c r="I42" s="2" t="s">
        <v>42</v>
      </c>
      <c r="J42" s="2">
        <v>87</v>
      </c>
      <c r="K42" s="2">
        <f t="shared" si="10"/>
        <v>-3</v>
      </c>
      <c r="L42" s="2"/>
      <c r="M42" s="2"/>
      <c r="N42" s="2">
        <v>0</v>
      </c>
      <c r="O42" s="2"/>
      <c r="P42" s="2">
        <f t="shared" si="11"/>
        <v>16.8</v>
      </c>
      <c r="Q42" s="19"/>
      <c r="R42" s="19">
        <f t="shared" si="9"/>
        <v>0</v>
      </c>
      <c r="S42" s="19">
        <f t="shared" si="5"/>
        <v>0</v>
      </c>
      <c r="T42" s="19"/>
      <c r="U42" s="19"/>
      <c r="V42" s="2"/>
      <c r="W42" s="2">
        <f t="shared" si="8"/>
        <v>14.226190476190476</v>
      </c>
      <c r="X42" s="2">
        <f t="shared" si="12"/>
        <v>14.226190476190476</v>
      </c>
      <c r="Y42" s="2">
        <v>10.4</v>
      </c>
      <c r="Z42" s="2">
        <v>25.2</v>
      </c>
      <c r="AA42" s="2">
        <v>9.1999999999999993</v>
      </c>
      <c r="AB42" s="2">
        <v>24</v>
      </c>
      <c r="AC42" s="2">
        <v>17</v>
      </c>
      <c r="AD42" s="2">
        <v>27.8</v>
      </c>
      <c r="AE42" s="2">
        <v>21.6</v>
      </c>
      <c r="AF42" s="2">
        <v>6.6</v>
      </c>
      <c r="AG42" s="2">
        <v>22.2</v>
      </c>
      <c r="AH42" s="2">
        <v>31.8</v>
      </c>
      <c r="AI42" s="2"/>
      <c r="AJ42" s="2">
        <f t="shared" si="6"/>
        <v>0</v>
      </c>
      <c r="AK42" s="2">
        <f t="shared" si="7"/>
        <v>0</v>
      </c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 x14ac:dyDescent="0.25">
      <c r="A43" s="2" t="s">
        <v>92</v>
      </c>
      <c r="B43" s="2" t="s">
        <v>41</v>
      </c>
      <c r="C43" s="2">
        <v>132</v>
      </c>
      <c r="D43" s="2">
        <v>98</v>
      </c>
      <c r="E43" s="2">
        <v>61</v>
      </c>
      <c r="F43" s="2">
        <v>148</v>
      </c>
      <c r="G43" s="3">
        <v>0.1</v>
      </c>
      <c r="H43" s="2">
        <v>60</v>
      </c>
      <c r="I43" s="2" t="s">
        <v>42</v>
      </c>
      <c r="J43" s="2">
        <v>61</v>
      </c>
      <c r="K43" s="2">
        <f t="shared" si="10"/>
        <v>0</v>
      </c>
      <c r="L43" s="2"/>
      <c r="M43" s="2"/>
      <c r="N43" s="2">
        <v>0</v>
      </c>
      <c r="O43" s="2"/>
      <c r="P43" s="2">
        <f t="shared" si="11"/>
        <v>12.2</v>
      </c>
      <c r="Q43" s="19">
        <f>14*P43-O43-N43-F43</f>
        <v>22.799999999999983</v>
      </c>
      <c r="R43" s="19">
        <v>28</v>
      </c>
      <c r="S43" s="19">
        <f t="shared" si="5"/>
        <v>28</v>
      </c>
      <c r="T43" s="19"/>
      <c r="U43" s="19">
        <v>35</v>
      </c>
      <c r="V43" s="2"/>
      <c r="W43" s="2">
        <f t="shared" si="8"/>
        <v>14.426229508196721</v>
      </c>
      <c r="X43" s="2">
        <f t="shared" si="12"/>
        <v>12.131147540983607</v>
      </c>
      <c r="Y43" s="2">
        <v>9.8000000000000007</v>
      </c>
      <c r="Z43" s="2">
        <v>17.8</v>
      </c>
      <c r="AA43" s="2">
        <v>17.600000000000001</v>
      </c>
      <c r="AB43" s="2">
        <v>19.8</v>
      </c>
      <c r="AC43" s="2">
        <v>24.2</v>
      </c>
      <c r="AD43" s="2">
        <v>21</v>
      </c>
      <c r="AE43" s="2">
        <v>27.2</v>
      </c>
      <c r="AF43" s="2">
        <v>42.2</v>
      </c>
      <c r="AG43" s="2">
        <v>36.6</v>
      </c>
      <c r="AH43" s="2">
        <v>14.2</v>
      </c>
      <c r="AI43" s="21" t="s">
        <v>51</v>
      </c>
      <c r="AJ43" s="2">
        <f t="shared" si="6"/>
        <v>2.8000000000000003</v>
      </c>
      <c r="AK43" s="2">
        <f t="shared" si="7"/>
        <v>0</v>
      </c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 x14ac:dyDescent="0.25">
      <c r="A44" s="2" t="s">
        <v>93</v>
      </c>
      <c r="B44" s="2" t="s">
        <v>41</v>
      </c>
      <c r="C44" s="2">
        <v>283</v>
      </c>
      <c r="D44" s="2">
        <v>2</v>
      </c>
      <c r="E44" s="2">
        <v>82</v>
      </c>
      <c r="F44" s="2">
        <v>195</v>
      </c>
      <c r="G44" s="3">
        <v>0.1</v>
      </c>
      <c r="H44" s="2">
        <v>60</v>
      </c>
      <c r="I44" s="2" t="s">
        <v>42</v>
      </c>
      <c r="J44" s="2">
        <v>80</v>
      </c>
      <c r="K44" s="2">
        <f t="shared" si="10"/>
        <v>2</v>
      </c>
      <c r="L44" s="2"/>
      <c r="M44" s="2"/>
      <c r="N44" s="2">
        <v>0</v>
      </c>
      <c r="O44" s="2"/>
      <c r="P44" s="2">
        <f t="shared" si="11"/>
        <v>16.399999999999999</v>
      </c>
      <c r="Q44" s="19">
        <f>14*P44-O44-N44-F44</f>
        <v>34.599999999999966</v>
      </c>
      <c r="R44" s="19">
        <v>50</v>
      </c>
      <c r="S44" s="19">
        <f t="shared" si="5"/>
        <v>50</v>
      </c>
      <c r="T44" s="19"/>
      <c r="U44" s="19">
        <v>50</v>
      </c>
      <c r="V44" s="2"/>
      <c r="W44" s="2">
        <f t="shared" si="8"/>
        <v>14.939024390243905</v>
      </c>
      <c r="X44" s="2">
        <f t="shared" si="12"/>
        <v>11.890243902439025</v>
      </c>
      <c r="Y44" s="2">
        <v>11.6</v>
      </c>
      <c r="Z44" s="2">
        <v>17.2</v>
      </c>
      <c r="AA44" s="2">
        <v>26</v>
      </c>
      <c r="AB44" s="2">
        <v>32.799999999999997</v>
      </c>
      <c r="AC44" s="2">
        <v>48</v>
      </c>
      <c r="AD44" s="2">
        <v>28.6</v>
      </c>
      <c r="AE44" s="2">
        <v>44.8</v>
      </c>
      <c r="AF44" s="2">
        <v>57.2</v>
      </c>
      <c r="AG44" s="2">
        <v>45.6</v>
      </c>
      <c r="AH44" s="2">
        <v>25</v>
      </c>
      <c r="AI44" s="20" t="s">
        <v>45</v>
      </c>
      <c r="AJ44" s="2">
        <f t="shared" si="6"/>
        <v>5</v>
      </c>
      <c r="AK44" s="2">
        <f t="shared" si="7"/>
        <v>0</v>
      </c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 x14ac:dyDescent="0.25">
      <c r="A45" s="2" t="s">
        <v>94</v>
      </c>
      <c r="B45" s="2" t="s">
        <v>41</v>
      </c>
      <c r="C45" s="2">
        <v>249</v>
      </c>
      <c r="D45" s="2">
        <v>222</v>
      </c>
      <c r="E45" s="2">
        <v>170</v>
      </c>
      <c r="F45" s="2">
        <v>267</v>
      </c>
      <c r="G45" s="3">
        <v>0.4</v>
      </c>
      <c r="H45" s="2">
        <v>45</v>
      </c>
      <c r="I45" s="2" t="s">
        <v>42</v>
      </c>
      <c r="J45" s="2">
        <v>176</v>
      </c>
      <c r="K45" s="2">
        <f t="shared" si="10"/>
        <v>-6</v>
      </c>
      <c r="L45" s="2"/>
      <c r="M45" s="2"/>
      <c r="N45" s="2">
        <v>0</v>
      </c>
      <c r="O45" s="2"/>
      <c r="P45" s="2">
        <f t="shared" si="11"/>
        <v>34</v>
      </c>
      <c r="Q45" s="19">
        <f>14*P45-O45-N45-F45</f>
        <v>209</v>
      </c>
      <c r="R45" s="19">
        <v>250</v>
      </c>
      <c r="S45" s="19">
        <f t="shared" si="5"/>
        <v>150</v>
      </c>
      <c r="T45" s="19">
        <v>100</v>
      </c>
      <c r="U45" s="19">
        <v>250</v>
      </c>
      <c r="V45" s="2"/>
      <c r="W45" s="2">
        <f t="shared" si="8"/>
        <v>15.205882352941176</v>
      </c>
      <c r="X45" s="2">
        <f t="shared" si="12"/>
        <v>7.8529411764705879</v>
      </c>
      <c r="Y45" s="2">
        <v>24.8</v>
      </c>
      <c r="Z45" s="2">
        <v>44.6</v>
      </c>
      <c r="AA45" s="2">
        <v>41</v>
      </c>
      <c r="AB45" s="2">
        <v>40</v>
      </c>
      <c r="AC45" s="2">
        <v>37.200000000000003</v>
      </c>
      <c r="AD45" s="2">
        <v>38</v>
      </c>
      <c r="AE45" s="2">
        <v>29.2</v>
      </c>
      <c r="AF45" s="2">
        <v>38</v>
      </c>
      <c r="AG45" s="2">
        <v>32.4</v>
      </c>
      <c r="AH45" s="2">
        <v>27.6</v>
      </c>
      <c r="AI45" s="2"/>
      <c r="AJ45" s="2">
        <f t="shared" si="6"/>
        <v>60</v>
      </c>
      <c r="AK45" s="2">
        <f t="shared" si="7"/>
        <v>40</v>
      </c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 x14ac:dyDescent="0.25">
      <c r="A46" s="2" t="s">
        <v>95</v>
      </c>
      <c r="B46" s="2" t="s">
        <v>41</v>
      </c>
      <c r="C46" s="2">
        <v>40</v>
      </c>
      <c r="D46" s="2"/>
      <c r="E46" s="2">
        <v>39</v>
      </c>
      <c r="F46" s="2">
        <v>-25</v>
      </c>
      <c r="G46" s="3">
        <v>0.3</v>
      </c>
      <c r="H46" s="2">
        <v>45</v>
      </c>
      <c r="I46" s="2" t="s">
        <v>42</v>
      </c>
      <c r="J46" s="2">
        <v>52</v>
      </c>
      <c r="K46" s="2">
        <f t="shared" si="10"/>
        <v>-13</v>
      </c>
      <c r="L46" s="2"/>
      <c r="M46" s="2"/>
      <c r="N46" s="2">
        <v>57</v>
      </c>
      <c r="O46" s="2"/>
      <c r="P46" s="2">
        <f t="shared" si="11"/>
        <v>7.8</v>
      </c>
      <c r="Q46" s="19">
        <f>13*P46-O46-N46-F46</f>
        <v>69.399999999999991</v>
      </c>
      <c r="R46" s="19">
        <v>90</v>
      </c>
      <c r="S46" s="19">
        <f t="shared" si="5"/>
        <v>90</v>
      </c>
      <c r="T46" s="19"/>
      <c r="U46" s="19">
        <v>140</v>
      </c>
      <c r="V46" s="2"/>
      <c r="W46" s="2">
        <f t="shared" si="8"/>
        <v>15.641025641025641</v>
      </c>
      <c r="X46" s="2">
        <f t="shared" si="12"/>
        <v>4.1025641025641031</v>
      </c>
      <c r="Y46" s="2">
        <v>6</v>
      </c>
      <c r="Z46" s="2">
        <v>3.2</v>
      </c>
      <c r="AA46" s="2">
        <v>1</v>
      </c>
      <c r="AB46" s="2">
        <v>5</v>
      </c>
      <c r="AC46" s="2">
        <v>3.6</v>
      </c>
      <c r="AD46" s="2">
        <v>6.2</v>
      </c>
      <c r="AE46" s="2">
        <v>3.8</v>
      </c>
      <c r="AF46" s="2">
        <v>7.6</v>
      </c>
      <c r="AG46" s="2">
        <v>8.4</v>
      </c>
      <c r="AH46" s="2">
        <v>5.8</v>
      </c>
      <c r="AI46" s="2"/>
      <c r="AJ46" s="2">
        <f t="shared" si="6"/>
        <v>27</v>
      </c>
      <c r="AK46" s="2">
        <f t="shared" si="7"/>
        <v>0</v>
      </c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 x14ac:dyDescent="0.25">
      <c r="A47" s="2" t="s">
        <v>96</v>
      </c>
      <c r="B47" s="2" t="s">
        <v>37</v>
      </c>
      <c r="C47" s="2">
        <v>170.57</v>
      </c>
      <c r="D47" s="2">
        <v>251.23500000000001</v>
      </c>
      <c r="E47" s="2">
        <v>129.51400000000001</v>
      </c>
      <c r="F47" s="2">
        <v>257.392</v>
      </c>
      <c r="G47" s="3">
        <v>1</v>
      </c>
      <c r="H47" s="2">
        <v>60</v>
      </c>
      <c r="I47" s="2" t="s">
        <v>48</v>
      </c>
      <c r="J47" s="2">
        <v>128.4</v>
      </c>
      <c r="K47" s="2">
        <f t="shared" si="10"/>
        <v>1.1140000000000043</v>
      </c>
      <c r="L47" s="2"/>
      <c r="M47" s="2"/>
      <c r="N47" s="2">
        <v>40</v>
      </c>
      <c r="O47" s="2"/>
      <c r="P47" s="2">
        <f t="shared" si="11"/>
        <v>25.902800000000003</v>
      </c>
      <c r="Q47" s="19">
        <f>15*P47-O47-N47-F47</f>
        <v>91.150000000000034</v>
      </c>
      <c r="R47" s="19">
        <f t="shared" si="9"/>
        <v>91</v>
      </c>
      <c r="S47" s="19">
        <f t="shared" si="5"/>
        <v>91</v>
      </c>
      <c r="T47" s="19"/>
      <c r="U47" s="19"/>
      <c r="V47" s="2"/>
      <c r="W47" s="2">
        <f t="shared" si="8"/>
        <v>14.994209120249547</v>
      </c>
      <c r="X47" s="2">
        <f t="shared" si="12"/>
        <v>11.481075404975522</v>
      </c>
      <c r="Y47" s="2">
        <v>28.18</v>
      </c>
      <c r="Z47" s="2">
        <v>34.930399999999999</v>
      </c>
      <c r="AA47" s="2">
        <v>29.554600000000001</v>
      </c>
      <c r="AB47" s="2">
        <v>30.1328</v>
      </c>
      <c r="AC47" s="2">
        <v>32.658200000000001</v>
      </c>
      <c r="AD47" s="2">
        <v>35.065800000000003</v>
      </c>
      <c r="AE47" s="2">
        <v>28.678999999999998</v>
      </c>
      <c r="AF47" s="2">
        <v>61.335000000000001</v>
      </c>
      <c r="AG47" s="2">
        <v>43.7746</v>
      </c>
      <c r="AH47" s="2">
        <v>41.873399999999997</v>
      </c>
      <c r="AI47" s="2"/>
      <c r="AJ47" s="2">
        <f t="shared" si="6"/>
        <v>91</v>
      </c>
      <c r="AK47" s="2">
        <f t="shared" si="7"/>
        <v>0</v>
      </c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 x14ac:dyDescent="0.25">
      <c r="A48" s="2" t="s">
        <v>97</v>
      </c>
      <c r="B48" s="2" t="s">
        <v>37</v>
      </c>
      <c r="C48" s="2">
        <v>75.677000000000007</v>
      </c>
      <c r="D48" s="2">
        <v>118.02500000000001</v>
      </c>
      <c r="E48" s="2">
        <v>80.850999999999999</v>
      </c>
      <c r="F48" s="2">
        <v>98.08</v>
      </c>
      <c r="G48" s="3">
        <v>1</v>
      </c>
      <c r="H48" s="2">
        <v>45</v>
      </c>
      <c r="I48" s="2" t="s">
        <v>42</v>
      </c>
      <c r="J48" s="2">
        <v>82</v>
      </c>
      <c r="K48" s="2">
        <f t="shared" si="10"/>
        <v>-1.1490000000000009</v>
      </c>
      <c r="L48" s="2"/>
      <c r="M48" s="2"/>
      <c r="N48" s="2">
        <v>50</v>
      </c>
      <c r="O48" s="2"/>
      <c r="P48" s="2">
        <f t="shared" si="11"/>
        <v>16.170200000000001</v>
      </c>
      <c r="Q48" s="19">
        <f>14*P48-O48-N48-F48</f>
        <v>78.302800000000033</v>
      </c>
      <c r="R48" s="19">
        <v>94</v>
      </c>
      <c r="S48" s="19">
        <f t="shared" si="5"/>
        <v>94</v>
      </c>
      <c r="T48" s="19"/>
      <c r="U48" s="19">
        <v>94</v>
      </c>
      <c r="V48" s="2"/>
      <c r="W48" s="2">
        <f t="shared" si="8"/>
        <v>14.970748661117362</v>
      </c>
      <c r="X48" s="2">
        <f t="shared" si="12"/>
        <v>9.1575861770417166</v>
      </c>
      <c r="Y48" s="2">
        <v>16.384799999999998</v>
      </c>
      <c r="Z48" s="2">
        <v>17.9224</v>
      </c>
      <c r="AA48" s="2">
        <v>16.170999999999999</v>
      </c>
      <c r="AB48" s="2">
        <v>11.614800000000001</v>
      </c>
      <c r="AC48" s="2">
        <v>18.559999999999999</v>
      </c>
      <c r="AD48" s="2">
        <v>18.555</v>
      </c>
      <c r="AE48" s="2">
        <v>16.613800000000001</v>
      </c>
      <c r="AF48" s="2">
        <v>14.61</v>
      </c>
      <c r="AG48" s="2">
        <v>12.750400000000001</v>
      </c>
      <c r="AH48" s="2">
        <v>18.853400000000001</v>
      </c>
      <c r="AI48" s="2"/>
      <c r="AJ48" s="2">
        <f t="shared" si="6"/>
        <v>94</v>
      </c>
      <c r="AK48" s="2">
        <f t="shared" si="7"/>
        <v>0</v>
      </c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 x14ac:dyDescent="0.25">
      <c r="A49" s="2" t="s">
        <v>98</v>
      </c>
      <c r="B49" s="2" t="s">
        <v>37</v>
      </c>
      <c r="C49" s="2">
        <v>101.62</v>
      </c>
      <c r="D49" s="2">
        <v>42.841000000000001</v>
      </c>
      <c r="E49" s="2">
        <v>64.570999999999998</v>
      </c>
      <c r="F49" s="2">
        <v>66.161000000000001</v>
      </c>
      <c r="G49" s="3">
        <v>1</v>
      </c>
      <c r="H49" s="2">
        <v>45</v>
      </c>
      <c r="I49" s="2" t="s">
        <v>42</v>
      </c>
      <c r="J49" s="2">
        <v>66</v>
      </c>
      <c r="K49" s="2">
        <f t="shared" si="10"/>
        <v>-1.429000000000002</v>
      </c>
      <c r="L49" s="2"/>
      <c r="M49" s="2"/>
      <c r="N49" s="2">
        <v>0</v>
      </c>
      <c r="O49" s="2"/>
      <c r="P49" s="2">
        <f t="shared" si="11"/>
        <v>12.914199999999999</v>
      </c>
      <c r="Q49" s="19">
        <f>14*P49-O49-N49-F49</f>
        <v>114.6378</v>
      </c>
      <c r="R49" s="19">
        <v>128</v>
      </c>
      <c r="S49" s="19">
        <f t="shared" si="5"/>
        <v>128</v>
      </c>
      <c r="T49" s="19"/>
      <c r="U49" s="19">
        <v>128</v>
      </c>
      <c r="V49" s="2"/>
      <c r="W49" s="2">
        <f t="shared" si="8"/>
        <v>15.034690495733379</v>
      </c>
      <c r="X49" s="2">
        <f t="shared" si="12"/>
        <v>5.1231202861965901</v>
      </c>
      <c r="Y49" s="2">
        <v>8.0538000000000007</v>
      </c>
      <c r="Z49" s="2">
        <v>11.744199999999999</v>
      </c>
      <c r="AA49" s="2">
        <v>12.489599999999999</v>
      </c>
      <c r="AB49" s="2">
        <v>8.0313999999999997</v>
      </c>
      <c r="AC49" s="2">
        <v>8.9474</v>
      </c>
      <c r="AD49" s="2">
        <v>15.192600000000001</v>
      </c>
      <c r="AE49" s="2">
        <v>7.9729999999999999</v>
      </c>
      <c r="AF49" s="2">
        <v>6.9558</v>
      </c>
      <c r="AG49" s="2">
        <v>9.1414000000000009</v>
      </c>
      <c r="AH49" s="2">
        <v>11.0824</v>
      </c>
      <c r="AI49" s="2"/>
      <c r="AJ49" s="2">
        <f t="shared" si="6"/>
        <v>128</v>
      </c>
      <c r="AK49" s="2">
        <f t="shared" si="7"/>
        <v>0</v>
      </c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 x14ac:dyDescent="0.25">
      <c r="A50" s="2" t="s">
        <v>99</v>
      </c>
      <c r="B50" s="2" t="s">
        <v>41</v>
      </c>
      <c r="C50" s="2">
        <v>6</v>
      </c>
      <c r="D50" s="2"/>
      <c r="E50" s="2">
        <v>4</v>
      </c>
      <c r="F50" s="2"/>
      <c r="G50" s="3">
        <v>0.09</v>
      </c>
      <c r="H50" s="2">
        <v>45</v>
      </c>
      <c r="I50" s="2" t="s">
        <v>42</v>
      </c>
      <c r="J50" s="2">
        <v>5</v>
      </c>
      <c r="K50" s="2">
        <f t="shared" si="10"/>
        <v>-1</v>
      </c>
      <c r="L50" s="2"/>
      <c r="M50" s="2"/>
      <c r="N50" s="2">
        <v>0</v>
      </c>
      <c r="O50" s="2"/>
      <c r="P50" s="2">
        <f t="shared" si="11"/>
        <v>0.8</v>
      </c>
      <c r="Q50" s="19">
        <v>20</v>
      </c>
      <c r="R50" s="19">
        <v>50</v>
      </c>
      <c r="S50" s="19">
        <f t="shared" si="5"/>
        <v>50</v>
      </c>
      <c r="T50" s="19"/>
      <c r="U50" s="48">
        <v>50</v>
      </c>
      <c r="V50" s="47" t="s">
        <v>214</v>
      </c>
      <c r="W50" s="2">
        <f t="shared" si="8"/>
        <v>62.5</v>
      </c>
      <c r="X50" s="2">
        <f t="shared" si="12"/>
        <v>0</v>
      </c>
      <c r="Y50" s="2">
        <v>1.8</v>
      </c>
      <c r="Z50" s="2">
        <v>2.4</v>
      </c>
      <c r="AA50" s="2">
        <v>0.2</v>
      </c>
      <c r="AB50" s="2">
        <v>1.2</v>
      </c>
      <c r="AC50" s="2">
        <v>0.4</v>
      </c>
      <c r="AD50" s="2">
        <v>0.6</v>
      </c>
      <c r="AE50" s="2">
        <v>0.2</v>
      </c>
      <c r="AF50" s="2">
        <v>0.2</v>
      </c>
      <c r="AG50" s="2">
        <v>0.2</v>
      </c>
      <c r="AH50" s="2">
        <v>0</v>
      </c>
      <c r="AI50" s="21" t="s">
        <v>100</v>
      </c>
      <c r="AJ50" s="2">
        <f t="shared" si="6"/>
        <v>4.5</v>
      </c>
      <c r="AK50" s="2">
        <f t="shared" si="7"/>
        <v>0</v>
      </c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 x14ac:dyDescent="0.25">
      <c r="A51" s="2" t="s">
        <v>101</v>
      </c>
      <c r="B51" s="2" t="s">
        <v>41</v>
      </c>
      <c r="C51" s="2">
        <v>21</v>
      </c>
      <c r="D51" s="2">
        <v>128</v>
      </c>
      <c r="E51" s="2">
        <v>79</v>
      </c>
      <c r="F51" s="2">
        <v>69</v>
      </c>
      <c r="G51" s="3">
        <v>0.35</v>
      </c>
      <c r="H51" s="2">
        <v>45</v>
      </c>
      <c r="I51" s="2" t="s">
        <v>42</v>
      </c>
      <c r="J51" s="2">
        <v>79</v>
      </c>
      <c r="K51" s="2">
        <f t="shared" si="10"/>
        <v>0</v>
      </c>
      <c r="L51" s="2"/>
      <c r="M51" s="2"/>
      <c r="N51" s="2">
        <v>0</v>
      </c>
      <c r="O51" s="2"/>
      <c r="P51" s="2">
        <f t="shared" si="11"/>
        <v>15.8</v>
      </c>
      <c r="Q51" s="19">
        <f>13*P51-O51-N51-F51</f>
        <v>136.4</v>
      </c>
      <c r="R51" s="19">
        <v>150</v>
      </c>
      <c r="S51" s="19">
        <f t="shared" si="5"/>
        <v>100</v>
      </c>
      <c r="T51" s="19">
        <v>50</v>
      </c>
      <c r="U51" s="19">
        <v>170</v>
      </c>
      <c r="V51" s="2"/>
      <c r="W51" s="2">
        <f t="shared" si="8"/>
        <v>13.860759493670885</v>
      </c>
      <c r="X51" s="2">
        <f t="shared" si="12"/>
        <v>4.3670886075949369</v>
      </c>
      <c r="Y51" s="2">
        <v>6.2</v>
      </c>
      <c r="Z51" s="2">
        <v>13.8</v>
      </c>
      <c r="AA51" s="2">
        <v>8.4</v>
      </c>
      <c r="AB51" s="2">
        <v>9.4</v>
      </c>
      <c r="AC51" s="2">
        <v>4.8</v>
      </c>
      <c r="AD51" s="2">
        <v>8.4</v>
      </c>
      <c r="AE51" s="2">
        <v>0</v>
      </c>
      <c r="AF51" s="2">
        <v>11.2</v>
      </c>
      <c r="AG51" s="2">
        <v>5.4</v>
      </c>
      <c r="AH51" s="2">
        <v>3.4</v>
      </c>
      <c r="AI51" s="2" t="s">
        <v>51</v>
      </c>
      <c r="AJ51" s="2">
        <f t="shared" si="6"/>
        <v>35</v>
      </c>
      <c r="AK51" s="2">
        <f t="shared" si="7"/>
        <v>17.5</v>
      </c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 x14ac:dyDescent="0.25">
      <c r="A52" s="2" t="s">
        <v>102</v>
      </c>
      <c r="B52" s="2" t="s">
        <v>37</v>
      </c>
      <c r="C52" s="2">
        <v>46.075000000000003</v>
      </c>
      <c r="D52" s="2">
        <v>79.298000000000002</v>
      </c>
      <c r="E52" s="2">
        <v>48.573999999999998</v>
      </c>
      <c r="F52" s="2">
        <v>68.319999999999993</v>
      </c>
      <c r="G52" s="3">
        <v>1</v>
      </c>
      <c r="H52" s="2">
        <v>45</v>
      </c>
      <c r="I52" s="2" t="s">
        <v>42</v>
      </c>
      <c r="J52" s="2">
        <v>49</v>
      </c>
      <c r="K52" s="2">
        <f t="shared" si="10"/>
        <v>-0.42600000000000193</v>
      </c>
      <c r="L52" s="2"/>
      <c r="M52" s="2"/>
      <c r="N52" s="2">
        <v>10</v>
      </c>
      <c r="O52" s="2"/>
      <c r="P52" s="2">
        <f t="shared" si="11"/>
        <v>9.7148000000000003</v>
      </c>
      <c r="Q52" s="19">
        <f>14*P52-O52-N52-F52</f>
        <v>57.687200000000018</v>
      </c>
      <c r="R52" s="19">
        <v>70</v>
      </c>
      <c r="S52" s="19">
        <f t="shared" si="5"/>
        <v>70</v>
      </c>
      <c r="T52" s="19"/>
      <c r="U52" s="19">
        <v>70</v>
      </c>
      <c r="V52" s="2"/>
      <c r="W52" s="2">
        <f t="shared" si="8"/>
        <v>15.267427018569604</v>
      </c>
      <c r="X52" s="2">
        <f t="shared" si="12"/>
        <v>8.061926133322352</v>
      </c>
      <c r="Y52" s="2">
        <v>9.3689999999999998</v>
      </c>
      <c r="Z52" s="2">
        <v>11.949400000000001</v>
      </c>
      <c r="AA52" s="2">
        <v>9.6075999999999997</v>
      </c>
      <c r="AB52" s="2">
        <v>12.6662</v>
      </c>
      <c r="AC52" s="2">
        <v>14.685</v>
      </c>
      <c r="AD52" s="2">
        <v>8.5221999999999998</v>
      </c>
      <c r="AE52" s="2">
        <v>21.524799999999999</v>
      </c>
      <c r="AF52" s="2">
        <v>10.6076</v>
      </c>
      <c r="AG52" s="2">
        <v>13.014799999999999</v>
      </c>
      <c r="AH52" s="2">
        <v>18.6006</v>
      </c>
      <c r="AI52" s="2" t="s">
        <v>51</v>
      </c>
      <c r="AJ52" s="2">
        <f t="shared" si="6"/>
        <v>70</v>
      </c>
      <c r="AK52" s="2">
        <f t="shared" si="7"/>
        <v>0</v>
      </c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 x14ac:dyDescent="0.25">
      <c r="A53" s="2" t="s">
        <v>103</v>
      </c>
      <c r="B53" s="2" t="s">
        <v>37</v>
      </c>
      <c r="C53" s="2">
        <v>112.13200000000001</v>
      </c>
      <c r="D53" s="2">
        <v>18.524999999999999</v>
      </c>
      <c r="E53" s="2">
        <v>25.093</v>
      </c>
      <c r="F53" s="2">
        <v>102.441</v>
      </c>
      <c r="G53" s="3">
        <v>1</v>
      </c>
      <c r="H53" s="2">
        <v>45</v>
      </c>
      <c r="I53" s="2" t="s">
        <v>42</v>
      </c>
      <c r="J53" s="2">
        <v>24</v>
      </c>
      <c r="K53" s="2">
        <f t="shared" si="10"/>
        <v>1.093</v>
      </c>
      <c r="L53" s="2"/>
      <c r="M53" s="2"/>
      <c r="N53" s="2">
        <v>0</v>
      </c>
      <c r="O53" s="2"/>
      <c r="P53" s="2">
        <f t="shared" si="11"/>
        <v>5.0186000000000002</v>
      </c>
      <c r="Q53" s="19"/>
      <c r="R53" s="19">
        <f t="shared" si="9"/>
        <v>0</v>
      </c>
      <c r="S53" s="19">
        <f t="shared" si="5"/>
        <v>0</v>
      </c>
      <c r="T53" s="19"/>
      <c r="U53" s="19"/>
      <c r="V53" s="2"/>
      <c r="W53" s="2">
        <f t="shared" si="8"/>
        <v>20.412266369106923</v>
      </c>
      <c r="X53" s="2">
        <f t="shared" si="12"/>
        <v>20.412266369106923</v>
      </c>
      <c r="Y53" s="2">
        <v>2.8441999999999998</v>
      </c>
      <c r="Z53" s="2">
        <v>10.327</v>
      </c>
      <c r="AA53" s="2">
        <v>12.494</v>
      </c>
      <c r="AB53" s="2">
        <v>12.305999999999999</v>
      </c>
      <c r="AC53" s="2">
        <v>11.0198</v>
      </c>
      <c r="AD53" s="2">
        <v>16.297599999999999</v>
      </c>
      <c r="AE53" s="2">
        <v>9.3238000000000003</v>
      </c>
      <c r="AF53" s="2">
        <v>17.052399999999999</v>
      </c>
      <c r="AG53" s="2">
        <v>22.253399999999999</v>
      </c>
      <c r="AH53" s="2">
        <v>9.8122000000000007</v>
      </c>
      <c r="AI53" s="23" t="s">
        <v>65</v>
      </c>
      <c r="AJ53" s="2">
        <f t="shared" si="6"/>
        <v>0</v>
      </c>
      <c r="AK53" s="2">
        <f t="shared" si="7"/>
        <v>0</v>
      </c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 x14ac:dyDescent="0.25">
      <c r="A54" s="22" t="s">
        <v>104</v>
      </c>
      <c r="B54" s="10" t="s">
        <v>41</v>
      </c>
      <c r="C54" s="10">
        <v>682</v>
      </c>
      <c r="D54" s="10"/>
      <c r="E54" s="10">
        <v>288</v>
      </c>
      <c r="F54" s="11">
        <v>348</v>
      </c>
      <c r="G54" s="12">
        <v>0</v>
      </c>
      <c r="H54" s="13">
        <v>45</v>
      </c>
      <c r="I54" s="13" t="s">
        <v>38</v>
      </c>
      <c r="J54" s="13">
        <v>293</v>
      </c>
      <c r="K54" s="13">
        <f t="shared" si="10"/>
        <v>-5</v>
      </c>
      <c r="L54" s="13"/>
      <c r="M54" s="13"/>
      <c r="N54" s="13">
        <v>0</v>
      </c>
      <c r="O54" s="13"/>
      <c r="P54" s="13">
        <f t="shared" si="11"/>
        <v>57.6</v>
      </c>
      <c r="Q54" s="14"/>
      <c r="R54" s="19">
        <f t="shared" si="9"/>
        <v>0</v>
      </c>
      <c r="S54" s="19">
        <f t="shared" si="5"/>
        <v>0</v>
      </c>
      <c r="T54" s="19"/>
      <c r="U54" s="14"/>
      <c r="V54" s="13"/>
      <c r="W54" s="2">
        <f t="shared" si="8"/>
        <v>6.0416666666666661</v>
      </c>
      <c r="X54" s="13">
        <f t="shared" si="12"/>
        <v>6.0416666666666661</v>
      </c>
      <c r="Y54" s="13">
        <v>58.8</v>
      </c>
      <c r="Z54" s="13">
        <v>61.4</v>
      </c>
      <c r="AA54" s="13">
        <v>90.2</v>
      </c>
      <c r="AB54" s="13">
        <v>67.2</v>
      </c>
      <c r="AC54" s="13">
        <v>67.2</v>
      </c>
      <c r="AD54" s="13">
        <v>74.2</v>
      </c>
      <c r="AE54" s="13">
        <v>63.6</v>
      </c>
      <c r="AF54" s="13">
        <v>114</v>
      </c>
      <c r="AG54" s="13">
        <v>103.2</v>
      </c>
      <c r="AH54" s="13">
        <v>83.6</v>
      </c>
      <c r="AI54" s="15" t="s">
        <v>105</v>
      </c>
      <c r="AJ54" s="2">
        <f t="shared" si="6"/>
        <v>0</v>
      </c>
      <c r="AK54" s="2">
        <f t="shared" si="7"/>
        <v>0</v>
      </c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 x14ac:dyDescent="0.25">
      <c r="A55" s="16" t="s">
        <v>106</v>
      </c>
      <c r="B55" s="17" t="s">
        <v>41</v>
      </c>
      <c r="C55" s="17"/>
      <c r="D55" s="17"/>
      <c r="E55" s="17"/>
      <c r="F55" s="18"/>
      <c r="G55" s="3">
        <v>0.28000000000000003</v>
      </c>
      <c r="H55" s="2">
        <v>50</v>
      </c>
      <c r="I55" s="2" t="s">
        <v>42</v>
      </c>
      <c r="J55" s="2"/>
      <c r="K55" s="2">
        <f t="shared" si="10"/>
        <v>0</v>
      </c>
      <c r="L55" s="2"/>
      <c r="M55" s="2"/>
      <c r="N55" s="2">
        <v>50</v>
      </c>
      <c r="O55" s="2">
        <v>100</v>
      </c>
      <c r="P55" s="2">
        <f t="shared" si="11"/>
        <v>0</v>
      </c>
      <c r="Q55" s="19">
        <v>250</v>
      </c>
      <c r="R55" s="19">
        <v>300</v>
      </c>
      <c r="S55" s="19">
        <f t="shared" si="5"/>
        <v>150</v>
      </c>
      <c r="T55" s="19">
        <v>150</v>
      </c>
      <c r="U55" s="19">
        <v>360</v>
      </c>
      <c r="V55" s="2"/>
      <c r="W55" s="2" t="e">
        <f t="shared" si="8"/>
        <v>#DIV/0!</v>
      </c>
      <c r="X55" s="2" t="e">
        <f t="shared" si="12"/>
        <v>#DIV/0!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 t="s">
        <v>107</v>
      </c>
      <c r="AJ55" s="2">
        <f t="shared" si="6"/>
        <v>42.000000000000007</v>
      </c>
      <c r="AK55" s="2">
        <f t="shared" si="7"/>
        <v>42.000000000000007</v>
      </c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 x14ac:dyDescent="0.25">
      <c r="A56" s="22" t="s">
        <v>108</v>
      </c>
      <c r="B56" s="10" t="s">
        <v>41</v>
      </c>
      <c r="C56" s="10">
        <v>914</v>
      </c>
      <c r="D56" s="10">
        <v>218</v>
      </c>
      <c r="E56" s="10">
        <v>358</v>
      </c>
      <c r="F56" s="30">
        <f>642+F38</f>
        <v>636</v>
      </c>
      <c r="G56" s="12">
        <v>0</v>
      </c>
      <c r="H56" s="13">
        <v>45</v>
      </c>
      <c r="I56" s="13" t="s">
        <v>38</v>
      </c>
      <c r="J56" s="13">
        <v>371</v>
      </c>
      <c r="K56" s="13">
        <f t="shared" si="10"/>
        <v>-13</v>
      </c>
      <c r="L56" s="13"/>
      <c r="M56" s="13"/>
      <c r="N56" s="13">
        <v>0</v>
      </c>
      <c r="O56" s="13"/>
      <c r="P56" s="13">
        <f t="shared" si="11"/>
        <v>71.599999999999994</v>
      </c>
      <c r="Q56" s="14"/>
      <c r="R56" s="19">
        <f t="shared" si="9"/>
        <v>0</v>
      </c>
      <c r="S56" s="19">
        <f t="shared" si="5"/>
        <v>0</v>
      </c>
      <c r="T56" s="19"/>
      <c r="U56" s="14"/>
      <c r="V56" s="13"/>
      <c r="W56" s="2">
        <f t="shared" si="8"/>
        <v>8.8826815642458108</v>
      </c>
      <c r="X56" s="13">
        <f t="shared" si="12"/>
        <v>8.8826815642458108</v>
      </c>
      <c r="Y56" s="13">
        <v>65</v>
      </c>
      <c r="Z56" s="13">
        <v>103.8</v>
      </c>
      <c r="AA56" s="13">
        <v>120.2</v>
      </c>
      <c r="AB56" s="13">
        <v>85.6</v>
      </c>
      <c r="AC56" s="13">
        <v>94.6</v>
      </c>
      <c r="AD56" s="13">
        <v>99.2</v>
      </c>
      <c r="AE56" s="13">
        <v>78.8</v>
      </c>
      <c r="AF56" s="13">
        <v>165.6</v>
      </c>
      <c r="AG56" s="13">
        <v>167.4</v>
      </c>
      <c r="AH56" s="13">
        <v>101</v>
      </c>
      <c r="AI56" s="31" t="s">
        <v>109</v>
      </c>
      <c r="AJ56" s="2">
        <f t="shared" si="6"/>
        <v>0</v>
      </c>
      <c r="AK56" s="2">
        <f t="shared" si="7"/>
        <v>0</v>
      </c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 x14ac:dyDescent="0.25">
      <c r="A57" s="16" t="s">
        <v>110</v>
      </c>
      <c r="B57" s="17" t="s">
        <v>41</v>
      </c>
      <c r="C57" s="17"/>
      <c r="D57" s="17"/>
      <c r="E57" s="17"/>
      <c r="F57" s="18"/>
      <c r="G57" s="3">
        <v>0.35</v>
      </c>
      <c r="H57" s="2">
        <v>50</v>
      </c>
      <c r="I57" s="2" t="s">
        <v>42</v>
      </c>
      <c r="J57" s="2"/>
      <c r="K57" s="2">
        <f t="shared" si="10"/>
        <v>0</v>
      </c>
      <c r="L57" s="2"/>
      <c r="M57" s="2"/>
      <c r="N57" s="2">
        <v>0</v>
      </c>
      <c r="O57" s="2"/>
      <c r="P57" s="2">
        <f t="shared" si="11"/>
        <v>0</v>
      </c>
      <c r="Q57" s="19">
        <v>400</v>
      </c>
      <c r="R57" s="19">
        <f t="shared" si="9"/>
        <v>400</v>
      </c>
      <c r="S57" s="19">
        <f t="shared" si="5"/>
        <v>200</v>
      </c>
      <c r="T57" s="19">
        <v>200</v>
      </c>
      <c r="U57" s="19"/>
      <c r="V57" s="2"/>
      <c r="W57" s="2" t="e">
        <f t="shared" si="8"/>
        <v>#DIV/0!</v>
      </c>
      <c r="X57" s="2" t="e">
        <f t="shared" si="12"/>
        <v>#DIV/0!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 t="s">
        <v>111</v>
      </c>
      <c r="AJ57" s="2">
        <f t="shared" si="6"/>
        <v>70</v>
      </c>
      <c r="AK57" s="2">
        <f t="shared" si="7"/>
        <v>70</v>
      </c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 x14ac:dyDescent="0.25">
      <c r="A58" s="2" t="s">
        <v>112</v>
      </c>
      <c r="B58" s="2" t="s">
        <v>41</v>
      </c>
      <c r="C58" s="2">
        <v>625</v>
      </c>
      <c r="D58" s="2">
        <v>360</v>
      </c>
      <c r="E58" s="2">
        <v>314</v>
      </c>
      <c r="F58" s="2">
        <v>582</v>
      </c>
      <c r="G58" s="3">
        <v>0.28000000000000003</v>
      </c>
      <c r="H58" s="2">
        <v>45</v>
      </c>
      <c r="I58" s="2" t="s">
        <v>42</v>
      </c>
      <c r="J58" s="2">
        <v>321</v>
      </c>
      <c r="K58" s="2">
        <f t="shared" si="10"/>
        <v>-7</v>
      </c>
      <c r="L58" s="2"/>
      <c r="M58" s="2"/>
      <c r="N58" s="2">
        <v>0</v>
      </c>
      <c r="O58" s="2">
        <v>60</v>
      </c>
      <c r="P58" s="2">
        <f t="shared" si="11"/>
        <v>62.8</v>
      </c>
      <c r="Q58" s="19">
        <f>14*P58-O58-N58-F58</f>
        <v>237.19999999999993</v>
      </c>
      <c r="R58" s="19">
        <v>300</v>
      </c>
      <c r="S58" s="19">
        <f t="shared" si="5"/>
        <v>200</v>
      </c>
      <c r="T58" s="19">
        <v>100</v>
      </c>
      <c r="U58" s="19">
        <v>300</v>
      </c>
      <c r="V58" s="2"/>
      <c r="W58" s="2">
        <f t="shared" si="8"/>
        <v>15</v>
      </c>
      <c r="X58" s="2">
        <f t="shared" si="12"/>
        <v>10.222929936305732</v>
      </c>
      <c r="Y58" s="2">
        <v>64.2</v>
      </c>
      <c r="Z58" s="2">
        <v>87</v>
      </c>
      <c r="AA58" s="2">
        <v>91.6</v>
      </c>
      <c r="AB58" s="2">
        <v>73.400000000000006</v>
      </c>
      <c r="AC58" s="2">
        <v>76.2</v>
      </c>
      <c r="AD58" s="2">
        <v>95.4</v>
      </c>
      <c r="AE58" s="2">
        <v>68</v>
      </c>
      <c r="AF58" s="2">
        <v>105.4</v>
      </c>
      <c r="AG58" s="2">
        <v>103</v>
      </c>
      <c r="AH58" s="2">
        <v>94.4</v>
      </c>
      <c r="AI58" s="2" t="s">
        <v>51</v>
      </c>
      <c r="AJ58" s="2">
        <f t="shared" si="6"/>
        <v>56.000000000000007</v>
      </c>
      <c r="AK58" s="2">
        <f t="shared" si="7"/>
        <v>28.000000000000004</v>
      </c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 x14ac:dyDescent="0.25">
      <c r="A59" s="22" t="s">
        <v>113</v>
      </c>
      <c r="B59" s="10" t="s">
        <v>41</v>
      </c>
      <c r="C59" s="10">
        <v>107</v>
      </c>
      <c r="D59" s="10">
        <v>944</v>
      </c>
      <c r="E59" s="10">
        <v>331</v>
      </c>
      <c r="F59" s="11">
        <v>619</v>
      </c>
      <c r="G59" s="12">
        <v>0</v>
      </c>
      <c r="H59" s="13">
        <v>45</v>
      </c>
      <c r="I59" s="13" t="s">
        <v>38</v>
      </c>
      <c r="J59" s="13">
        <v>335</v>
      </c>
      <c r="K59" s="13">
        <f t="shared" si="10"/>
        <v>-4</v>
      </c>
      <c r="L59" s="13"/>
      <c r="M59" s="13"/>
      <c r="N59" s="13">
        <v>0</v>
      </c>
      <c r="O59" s="13"/>
      <c r="P59" s="13">
        <f t="shared" si="11"/>
        <v>66.2</v>
      </c>
      <c r="Q59" s="14"/>
      <c r="R59" s="19">
        <f t="shared" si="9"/>
        <v>0</v>
      </c>
      <c r="S59" s="19">
        <f t="shared" si="5"/>
        <v>0</v>
      </c>
      <c r="T59" s="19"/>
      <c r="U59" s="14"/>
      <c r="V59" s="13"/>
      <c r="W59" s="2">
        <f t="shared" si="8"/>
        <v>9.3504531722054374</v>
      </c>
      <c r="X59" s="13">
        <f t="shared" si="12"/>
        <v>9.3504531722054374</v>
      </c>
      <c r="Y59" s="13">
        <v>76.2</v>
      </c>
      <c r="Z59" s="13">
        <v>104.4</v>
      </c>
      <c r="AA59" s="13">
        <v>44.6</v>
      </c>
      <c r="AB59" s="13">
        <v>97.4</v>
      </c>
      <c r="AC59" s="13">
        <v>95.6</v>
      </c>
      <c r="AD59" s="13">
        <v>115.2</v>
      </c>
      <c r="AE59" s="13">
        <v>79.2</v>
      </c>
      <c r="AF59" s="13">
        <v>134.80000000000001</v>
      </c>
      <c r="AG59" s="13">
        <v>127.4</v>
      </c>
      <c r="AH59" s="13">
        <v>92.4</v>
      </c>
      <c r="AI59" s="15" t="s">
        <v>114</v>
      </c>
      <c r="AJ59" s="2">
        <f t="shared" si="6"/>
        <v>0</v>
      </c>
      <c r="AK59" s="2">
        <f t="shared" si="7"/>
        <v>0</v>
      </c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 x14ac:dyDescent="0.25">
      <c r="A60" s="16" t="s">
        <v>115</v>
      </c>
      <c r="B60" s="17" t="s">
        <v>41</v>
      </c>
      <c r="C60" s="17"/>
      <c r="D60" s="17"/>
      <c r="E60" s="17"/>
      <c r="F60" s="18"/>
      <c r="G60" s="3">
        <v>0.35</v>
      </c>
      <c r="H60" s="2">
        <v>50</v>
      </c>
      <c r="I60" s="2" t="s">
        <v>42</v>
      </c>
      <c r="J60" s="2"/>
      <c r="K60" s="2">
        <f t="shared" si="10"/>
        <v>0</v>
      </c>
      <c r="L60" s="2"/>
      <c r="M60" s="2"/>
      <c r="N60" s="2">
        <v>50</v>
      </c>
      <c r="O60" s="2">
        <v>100</v>
      </c>
      <c r="P60" s="2">
        <f t="shared" si="11"/>
        <v>0</v>
      </c>
      <c r="Q60" s="19">
        <v>250</v>
      </c>
      <c r="R60" s="19">
        <v>280</v>
      </c>
      <c r="S60" s="19">
        <f t="shared" si="5"/>
        <v>180</v>
      </c>
      <c r="T60" s="19">
        <v>100</v>
      </c>
      <c r="U60" s="19">
        <v>310</v>
      </c>
      <c r="V60" s="2"/>
      <c r="W60" s="2" t="e">
        <f t="shared" si="8"/>
        <v>#DIV/0!</v>
      </c>
      <c r="X60" s="2" t="e">
        <f t="shared" si="12"/>
        <v>#DIV/0!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 t="s">
        <v>116</v>
      </c>
      <c r="AJ60" s="2">
        <f t="shared" si="6"/>
        <v>62.999999999999993</v>
      </c>
      <c r="AK60" s="2">
        <f t="shared" si="7"/>
        <v>35</v>
      </c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 x14ac:dyDescent="0.25">
      <c r="A61" s="2" t="s">
        <v>117</v>
      </c>
      <c r="B61" s="2" t="s">
        <v>41</v>
      </c>
      <c r="C61" s="2">
        <v>759</v>
      </c>
      <c r="D61" s="2">
        <v>296</v>
      </c>
      <c r="E61" s="2">
        <v>383</v>
      </c>
      <c r="F61" s="2">
        <v>567</v>
      </c>
      <c r="G61" s="3">
        <v>0.35</v>
      </c>
      <c r="H61" s="2">
        <v>45</v>
      </c>
      <c r="I61" s="2" t="s">
        <v>63</v>
      </c>
      <c r="J61" s="2">
        <v>393</v>
      </c>
      <c r="K61" s="2">
        <f t="shared" si="10"/>
        <v>-10</v>
      </c>
      <c r="L61" s="2"/>
      <c r="M61" s="2"/>
      <c r="N61" s="2">
        <v>100</v>
      </c>
      <c r="O61" s="2">
        <v>120</v>
      </c>
      <c r="P61" s="2">
        <f t="shared" si="11"/>
        <v>76.599999999999994</v>
      </c>
      <c r="Q61" s="19">
        <f>15*P61-O61-N61-F61</f>
        <v>362</v>
      </c>
      <c r="R61" s="19">
        <f t="shared" si="9"/>
        <v>362</v>
      </c>
      <c r="S61" s="19">
        <f t="shared" si="5"/>
        <v>212</v>
      </c>
      <c r="T61" s="19">
        <v>150</v>
      </c>
      <c r="U61" s="19"/>
      <c r="V61" s="2"/>
      <c r="W61" s="2">
        <f t="shared" si="8"/>
        <v>15.000000000000002</v>
      </c>
      <c r="X61" s="2">
        <f t="shared" si="12"/>
        <v>10.274151436031332</v>
      </c>
      <c r="Y61" s="2">
        <v>80.599999999999994</v>
      </c>
      <c r="Z61" s="2">
        <v>92.6</v>
      </c>
      <c r="AA61" s="2">
        <v>105.4</v>
      </c>
      <c r="AB61" s="2">
        <v>92.4</v>
      </c>
      <c r="AC61" s="2">
        <v>95.4</v>
      </c>
      <c r="AD61" s="2">
        <v>106.4</v>
      </c>
      <c r="AE61" s="2">
        <v>91</v>
      </c>
      <c r="AF61" s="2">
        <v>215</v>
      </c>
      <c r="AG61" s="2">
        <v>189.6</v>
      </c>
      <c r="AH61" s="2">
        <v>108</v>
      </c>
      <c r="AI61" s="2" t="s">
        <v>51</v>
      </c>
      <c r="AJ61" s="2">
        <f t="shared" si="6"/>
        <v>74.199999999999989</v>
      </c>
      <c r="AK61" s="2">
        <f t="shared" si="7"/>
        <v>52.5</v>
      </c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 x14ac:dyDescent="0.25">
      <c r="A62" s="2" t="s">
        <v>118</v>
      </c>
      <c r="B62" s="2" t="s">
        <v>41</v>
      </c>
      <c r="C62" s="2">
        <v>92</v>
      </c>
      <c r="D62" s="2">
        <v>200</v>
      </c>
      <c r="E62" s="2">
        <v>156</v>
      </c>
      <c r="F62" s="2">
        <v>103</v>
      </c>
      <c r="G62" s="3">
        <v>0.28000000000000003</v>
      </c>
      <c r="H62" s="2">
        <v>45</v>
      </c>
      <c r="I62" s="2" t="s">
        <v>42</v>
      </c>
      <c r="J62" s="2">
        <v>163</v>
      </c>
      <c r="K62" s="2">
        <f t="shared" si="10"/>
        <v>-7</v>
      </c>
      <c r="L62" s="2"/>
      <c r="M62" s="2"/>
      <c r="N62" s="2">
        <v>110</v>
      </c>
      <c r="O62" s="2"/>
      <c r="P62" s="2">
        <f t="shared" si="11"/>
        <v>31.2</v>
      </c>
      <c r="Q62" s="19">
        <f>14*P62-O62-N62-F62</f>
        <v>223.8</v>
      </c>
      <c r="R62" s="19">
        <v>250</v>
      </c>
      <c r="S62" s="19">
        <f t="shared" si="5"/>
        <v>150</v>
      </c>
      <c r="T62" s="19">
        <v>100</v>
      </c>
      <c r="U62" s="19">
        <v>250</v>
      </c>
      <c r="V62" s="2"/>
      <c r="W62" s="2">
        <f t="shared" si="8"/>
        <v>14.839743589743589</v>
      </c>
      <c r="X62" s="2">
        <f t="shared" si="12"/>
        <v>6.8269230769230766</v>
      </c>
      <c r="Y62" s="2">
        <v>26.4</v>
      </c>
      <c r="Z62" s="2">
        <v>28.8</v>
      </c>
      <c r="AA62" s="2">
        <v>23.8</v>
      </c>
      <c r="AB62" s="2">
        <v>24.8</v>
      </c>
      <c r="AC62" s="2">
        <v>25</v>
      </c>
      <c r="AD62" s="2">
        <v>19.2</v>
      </c>
      <c r="AE62" s="2">
        <v>14.8</v>
      </c>
      <c r="AF62" s="2">
        <v>21.4</v>
      </c>
      <c r="AG62" s="2">
        <v>24.8</v>
      </c>
      <c r="AH62" s="2">
        <v>28.2</v>
      </c>
      <c r="AI62" s="2" t="s">
        <v>51</v>
      </c>
      <c r="AJ62" s="2">
        <f t="shared" si="6"/>
        <v>42.000000000000007</v>
      </c>
      <c r="AK62" s="2">
        <f t="shared" si="7"/>
        <v>28.000000000000004</v>
      </c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 x14ac:dyDescent="0.25">
      <c r="A63" s="2" t="s">
        <v>119</v>
      </c>
      <c r="B63" s="2" t="s">
        <v>41</v>
      </c>
      <c r="C63" s="2">
        <v>609</v>
      </c>
      <c r="D63" s="2">
        <v>192</v>
      </c>
      <c r="E63" s="2">
        <v>563</v>
      </c>
      <c r="F63" s="2">
        <v>107</v>
      </c>
      <c r="G63" s="3">
        <v>0.41</v>
      </c>
      <c r="H63" s="2">
        <v>45</v>
      </c>
      <c r="I63" s="2" t="s">
        <v>42</v>
      </c>
      <c r="J63" s="2">
        <v>567</v>
      </c>
      <c r="K63" s="2">
        <f t="shared" si="10"/>
        <v>-4</v>
      </c>
      <c r="L63" s="2"/>
      <c r="M63" s="2"/>
      <c r="N63" s="2">
        <v>300</v>
      </c>
      <c r="O63" s="2">
        <v>380</v>
      </c>
      <c r="P63" s="2">
        <f t="shared" si="11"/>
        <v>112.6</v>
      </c>
      <c r="Q63" s="19">
        <f>14*P63-O63-N63-F63</f>
        <v>789.39999999999986</v>
      </c>
      <c r="R63" s="19">
        <v>900</v>
      </c>
      <c r="S63" s="19">
        <f t="shared" si="5"/>
        <v>450</v>
      </c>
      <c r="T63" s="19">
        <v>450</v>
      </c>
      <c r="U63" s="19">
        <v>902</v>
      </c>
      <c r="V63" s="2"/>
      <c r="W63" s="2">
        <f t="shared" si="8"/>
        <v>14.982238010657195</v>
      </c>
      <c r="X63" s="2">
        <f t="shared" si="12"/>
        <v>6.9893428063943164</v>
      </c>
      <c r="Y63" s="2">
        <v>94.8</v>
      </c>
      <c r="Z63" s="2">
        <v>125.8</v>
      </c>
      <c r="AA63" s="2">
        <v>146.80000000000001</v>
      </c>
      <c r="AB63" s="2">
        <v>139.19999999999999</v>
      </c>
      <c r="AC63" s="2">
        <v>117</v>
      </c>
      <c r="AD63" s="2">
        <v>151.80000000000001</v>
      </c>
      <c r="AE63" s="2">
        <v>129</v>
      </c>
      <c r="AF63" s="2">
        <v>133</v>
      </c>
      <c r="AG63" s="2">
        <v>126.2</v>
      </c>
      <c r="AH63" s="2">
        <v>118.8</v>
      </c>
      <c r="AI63" s="2"/>
      <c r="AJ63" s="2">
        <f t="shared" si="6"/>
        <v>184.5</v>
      </c>
      <c r="AK63" s="2">
        <f t="shared" si="7"/>
        <v>184.5</v>
      </c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 x14ac:dyDescent="0.25">
      <c r="A64" s="22" t="s">
        <v>120</v>
      </c>
      <c r="B64" s="10" t="s">
        <v>41</v>
      </c>
      <c r="C64" s="10">
        <v>-21</v>
      </c>
      <c r="D64" s="10">
        <v>48</v>
      </c>
      <c r="E64" s="32">
        <v>77</v>
      </c>
      <c r="F64" s="30">
        <v>-58</v>
      </c>
      <c r="G64" s="12">
        <v>0</v>
      </c>
      <c r="H64" s="13">
        <v>45</v>
      </c>
      <c r="I64" s="13" t="s">
        <v>38</v>
      </c>
      <c r="J64" s="13">
        <v>77</v>
      </c>
      <c r="K64" s="13">
        <f t="shared" si="10"/>
        <v>0</v>
      </c>
      <c r="L64" s="13"/>
      <c r="M64" s="13"/>
      <c r="N64" s="13">
        <v>0</v>
      </c>
      <c r="O64" s="13"/>
      <c r="P64" s="13">
        <f t="shared" si="11"/>
        <v>15.4</v>
      </c>
      <c r="Q64" s="14"/>
      <c r="R64" s="19">
        <f t="shared" si="9"/>
        <v>0</v>
      </c>
      <c r="S64" s="19">
        <f t="shared" si="5"/>
        <v>0</v>
      </c>
      <c r="T64" s="19"/>
      <c r="U64" s="14"/>
      <c r="V64" s="13"/>
      <c r="W64" s="2">
        <f t="shared" si="8"/>
        <v>-3.7662337662337659</v>
      </c>
      <c r="X64" s="13">
        <f t="shared" si="12"/>
        <v>-3.7662337662337659</v>
      </c>
      <c r="Y64" s="13">
        <v>9.1999999999999993</v>
      </c>
      <c r="Z64" s="13">
        <v>83.4</v>
      </c>
      <c r="AA64" s="13">
        <v>104.8</v>
      </c>
      <c r="AB64" s="13">
        <v>119</v>
      </c>
      <c r="AC64" s="13">
        <v>105.8</v>
      </c>
      <c r="AD64" s="13">
        <v>128</v>
      </c>
      <c r="AE64" s="13">
        <v>90.8</v>
      </c>
      <c r="AF64" s="13">
        <v>112.8</v>
      </c>
      <c r="AG64" s="13">
        <v>88</v>
      </c>
      <c r="AH64" s="13">
        <v>72</v>
      </c>
      <c r="AI64" s="27" t="s">
        <v>121</v>
      </c>
      <c r="AJ64" s="2">
        <f t="shared" si="6"/>
        <v>0</v>
      </c>
      <c r="AK64" s="2">
        <f t="shared" si="7"/>
        <v>0</v>
      </c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 x14ac:dyDescent="0.25">
      <c r="A65" s="16" t="s">
        <v>122</v>
      </c>
      <c r="B65" s="17" t="s">
        <v>41</v>
      </c>
      <c r="C65" s="17">
        <v>275</v>
      </c>
      <c r="D65" s="17">
        <v>460</v>
      </c>
      <c r="E65" s="33">
        <f>322+E64+E117</f>
        <v>400</v>
      </c>
      <c r="F65" s="34">
        <f>297+F64+F117</f>
        <v>238</v>
      </c>
      <c r="G65" s="3">
        <v>0.41</v>
      </c>
      <c r="H65" s="2">
        <v>50</v>
      </c>
      <c r="I65" s="2" t="s">
        <v>42</v>
      </c>
      <c r="J65" s="2">
        <v>323</v>
      </c>
      <c r="K65" s="2">
        <f t="shared" si="10"/>
        <v>77</v>
      </c>
      <c r="L65" s="2"/>
      <c r="M65" s="2"/>
      <c r="N65" s="2">
        <v>0</v>
      </c>
      <c r="O65" s="2">
        <v>90</v>
      </c>
      <c r="P65" s="2">
        <f t="shared" si="11"/>
        <v>80</v>
      </c>
      <c r="Q65" s="19">
        <f>13*P65-O65-N65-F65</f>
        <v>712</v>
      </c>
      <c r="R65" s="19">
        <v>870</v>
      </c>
      <c r="S65" s="19">
        <f t="shared" si="5"/>
        <v>470</v>
      </c>
      <c r="T65" s="19">
        <v>400</v>
      </c>
      <c r="U65" s="19">
        <v>870</v>
      </c>
      <c r="V65" s="2"/>
      <c r="W65" s="2">
        <f t="shared" si="8"/>
        <v>14.975</v>
      </c>
      <c r="X65" s="2">
        <f t="shared" si="12"/>
        <v>4.0999999999999996</v>
      </c>
      <c r="Y65" s="2">
        <v>83.6</v>
      </c>
      <c r="Z65" s="2">
        <v>107.8</v>
      </c>
      <c r="AA65" s="2">
        <v>0.2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 t="s">
        <v>123</v>
      </c>
      <c r="AJ65" s="2">
        <f t="shared" si="6"/>
        <v>192.7</v>
      </c>
      <c r="AK65" s="2">
        <f t="shared" si="7"/>
        <v>164</v>
      </c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 x14ac:dyDescent="0.25">
      <c r="A66" s="22" t="s">
        <v>124</v>
      </c>
      <c r="B66" s="10" t="s">
        <v>41</v>
      </c>
      <c r="C66" s="10">
        <v>-10</v>
      </c>
      <c r="D66" s="10">
        <v>35</v>
      </c>
      <c r="E66" s="32">
        <v>61</v>
      </c>
      <c r="F66" s="30">
        <v>-46</v>
      </c>
      <c r="G66" s="12">
        <v>0</v>
      </c>
      <c r="H66" s="13">
        <v>45</v>
      </c>
      <c r="I66" s="13" t="s">
        <v>38</v>
      </c>
      <c r="J66" s="13">
        <v>63</v>
      </c>
      <c r="K66" s="13">
        <f t="shared" si="10"/>
        <v>-2</v>
      </c>
      <c r="L66" s="13"/>
      <c r="M66" s="13"/>
      <c r="N66" s="13">
        <v>0</v>
      </c>
      <c r="O66" s="13"/>
      <c r="P66" s="13">
        <f t="shared" si="11"/>
        <v>12.2</v>
      </c>
      <c r="Q66" s="14"/>
      <c r="R66" s="19">
        <f t="shared" si="9"/>
        <v>0</v>
      </c>
      <c r="S66" s="19">
        <f t="shared" si="5"/>
        <v>0</v>
      </c>
      <c r="T66" s="19"/>
      <c r="U66" s="14"/>
      <c r="V66" s="13"/>
      <c r="W66" s="2">
        <f t="shared" si="8"/>
        <v>-3.7704918032786887</v>
      </c>
      <c r="X66" s="13">
        <f t="shared" si="12"/>
        <v>-3.7704918032786887</v>
      </c>
      <c r="Y66" s="13">
        <v>7</v>
      </c>
      <c r="Z66" s="13">
        <v>50</v>
      </c>
      <c r="AA66" s="13">
        <v>94.2</v>
      </c>
      <c r="AB66" s="13">
        <v>84.4</v>
      </c>
      <c r="AC66" s="13">
        <v>70</v>
      </c>
      <c r="AD66" s="13">
        <v>104.2</v>
      </c>
      <c r="AE66" s="13">
        <v>76.400000000000006</v>
      </c>
      <c r="AF66" s="13">
        <v>103.2</v>
      </c>
      <c r="AG66" s="13">
        <v>87</v>
      </c>
      <c r="AH66" s="13">
        <v>66.8</v>
      </c>
      <c r="AI66" s="27" t="s">
        <v>125</v>
      </c>
      <c r="AJ66" s="2">
        <f t="shared" si="6"/>
        <v>0</v>
      </c>
      <c r="AK66" s="2">
        <f t="shared" si="7"/>
        <v>0</v>
      </c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 x14ac:dyDescent="0.25">
      <c r="A67" s="16" t="s">
        <v>126</v>
      </c>
      <c r="B67" s="17" t="s">
        <v>41</v>
      </c>
      <c r="C67" s="17">
        <v>313</v>
      </c>
      <c r="D67" s="17">
        <v>600</v>
      </c>
      <c r="E67" s="33">
        <f>306+E66</f>
        <v>367</v>
      </c>
      <c r="F67" s="34">
        <f>520+F66</f>
        <v>474</v>
      </c>
      <c r="G67" s="3">
        <v>0.41</v>
      </c>
      <c r="H67" s="2">
        <v>50</v>
      </c>
      <c r="I67" s="2" t="s">
        <v>42</v>
      </c>
      <c r="J67" s="2">
        <v>306</v>
      </c>
      <c r="K67" s="2">
        <f t="shared" si="10"/>
        <v>61</v>
      </c>
      <c r="L67" s="2"/>
      <c r="M67" s="2"/>
      <c r="N67" s="2">
        <v>0</v>
      </c>
      <c r="O67" s="2"/>
      <c r="P67" s="2">
        <f t="shared" si="11"/>
        <v>73.400000000000006</v>
      </c>
      <c r="Q67" s="19">
        <f>14*P67-O67-N67-F67</f>
        <v>553.60000000000014</v>
      </c>
      <c r="R67" s="19">
        <v>620</v>
      </c>
      <c r="S67" s="19">
        <f t="shared" si="5"/>
        <v>320</v>
      </c>
      <c r="T67" s="19">
        <v>300</v>
      </c>
      <c r="U67" s="19">
        <v>627</v>
      </c>
      <c r="V67" s="2"/>
      <c r="W67" s="2">
        <f t="shared" si="8"/>
        <v>14.904632152588555</v>
      </c>
      <c r="X67" s="2">
        <f t="shared" si="12"/>
        <v>6.4577656675749315</v>
      </c>
      <c r="Y67" s="2">
        <v>41.4</v>
      </c>
      <c r="Z67" s="2">
        <v>75.8</v>
      </c>
      <c r="AA67" s="2">
        <v>0.2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 t="s">
        <v>127</v>
      </c>
      <c r="AJ67" s="2">
        <f t="shared" si="6"/>
        <v>131.19999999999999</v>
      </c>
      <c r="AK67" s="2">
        <f t="shared" si="7"/>
        <v>122.99999999999999</v>
      </c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 x14ac:dyDescent="0.25">
      <c r="A68" s="2" t="s">
        <v>128</v>
      </c>
      <c r="B68" s="2" t="s">
        <v>41</v>
      </c>
      <c r="C68" s="2">
        <v>5</v>
      </c>
      <c r="D68" s="2">
        <v>35</v>
      </c>
      <c r="E68" s="2">
        <v>12</v>
      </c>
      <c r="F68" s="2">
        <v>27</v>
      </c>
      <c r="G68" s="3">
        <v>0.4</v>
      </c>
      <c r="H68" s="2">
        <v>30</v>
      </c>
      <c r="I68" s="2" t="s">
        <v>42</v>
      </c>
      <c r="J68" s="2">
        <v>13</v>
      </c>
      <c r="K68" s="2">
        <f t="shared" si="10"/>
        <v>-1</v>
      </c>
      <c r="L68" s="2"/>
      <c r="M68" s="2"/>
      <c r="N68" s="2">
        <v>15</v>
      </c>
      <c r="O68" s="2"/>
      <c r="P68" s="2">
        <f t="shared" si="11"/>
        <v>2.4</v>
      </c>
      <c r="Q68" s="19"/>
      <c r="R68" s="19">
        <f t="shared" si="9"/>
        <v>0</v>
      </c>
      <c r="S68" s="19">
        <f t="shared" si="5"/>
        <v>0</v>
      </c>
      <c r="T68" s="19"/>
      <c r="U68" s="19"/>
      <c r="V68" s="2"/>
      <c r="W68" s="2">
        <f t="shared" si="8"/>
        <v>17.5</v>
      </c>
      <c r="X68" s="2">
        <f t="shared" si="12"/>
        <v>17.5</v>
      </c>
      <c r="Y68" s="2">
        <v>4.2</v>
      </c>
      <c r="Z68" s="2">
        <v>4.2</v>
      </c>
      <c r="AA68" s="2">
        <v>3.4</v>
      </c>
      <c r="AB68" s="2">
        <v>4</v>
      </c>
      <c r="AC68" s="2">
        <v>0.2</v>
      </c>
      <c r="AD68" s="2">
        <v>6.2</v>
      </c>
      <c r="AE68" s="2">
        <v>2</v>
      </c>
      <c r="AF68" s="2">
        <v>1</v>
      </c>
      <c r="AG68" s="2">
        <v>0.4</v>
      </c>
      <c r="AH68" s="2">
        <v>3</v>
      </c>
      <c r="AI68" s="2" t="s">
        <v>51</v>
      </c>
      <c r="AJ68" s="2">
        <f t="shared" si="6"/>
        <v>0</v>
      </c>
      <c r="AK68" s="2">
        <f t="shared" si="7"/>
        <v>0</v>
      </c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x14ac:dyDescent="0.25">
      <c r="A69" s="2" t="s">
        <v>129</v>
      </c>
      <c r="B69" s="2" t="s">
        <v>37</v>
      </c>
      <c r="C69" s="2">
        <v>7.452</v>
      </c>
      <c r="D69" s="2"/>
      <c r="E69" s="2">
        <v>1.079</v>
      </c>
      <c r="F69" s="2">
        <v>6.3730000000000002</v>
      </c>
      <c r="G69" s="3">
        <v>1</v>
      </c>
      <c r="H69" s="2">
        <v>30</v>
      </c>
      <c r="I69" s="2" t="s">
        <v>42</v>
      </c>
      <c r="J69" s="2">
        <v>1</v>
      </c>
      <c r="K69" s="2">
        <f t="shared" si="10"/>
        <v>7.8999999999999959E-2</v>
      </c>
      <c r="L69" s="2"/>
      <c r="M69" s="2"/>
      <c r="N69" s="2">
        <v>15</v>
      </c>
      <c r="O69" s="2"/>
      <c r="P69" s="2">
        <f t="shared" si="11"/>
        <v>0.21579999999999999</v>
      </c>
      <c r="Q69" s="19"/>
      <c r="R69" s="19">
        <f t="shared" si="9"/>
        <v>0</v>
      </c>
      <c r="S69" s="19">
        <f t="shared" si="5"/>
        <v>0</v>
      </c>
      <c r="T69" s="19"/>
      <c r="U69" s="19"/>
      <c r="V69" s="2"/>
      <c r="W69" s="2">
        <f t="shared" si="8"/>
        <v>99.040778498609839</v>
      </c>
      <c r="X69" s="2">
        <f t="shared" si="12"/>
        <v>99.040778498609839</v>
      </c>
      <c r="Y69" s="2">
        <v>1.7367999999999999</v>
      </c>
      <c r="Z69" s="2">
        <v>0.21540000000000001</v>
      </c>
      <c r="AA69" s="2">
        <v>0</v>
      </c>
      <c r="AB69" s="2">
        <v>0</v>
      </c>
      <c r="AC69" s="2">
        <v>1.9076</v>
      </c>
      <c r="AD69" s="2">
        <v>0.20380000000000001</v>
      </c>
      <c r="AE69" s="2">
        <v>0</v>
      </c>
      <c r="AF69" s="2">
        <v>0</v>
      </c>
      <c r="AG69" s="2">
        <v>0</v>
      </c>
      <c r="AH69" s="2">
        <v>0.6482</v>
      </c>
      <c r="AI69" s="15" t="s">
        <v>130</v>
      </c>
      <c r="AJ69" s="2">
        <f t="shared" si="6"/>
        <v>0</v>
      </c>
      <c r="AK69" s="2">
        <f t="shared" si="7"/>
        <v>0</v>
      </c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 x14ac:dyDescent="0.25">
      <c r="A70" s="2" t="s">
        <v>131</v>
      </c>
      <c r="B70" s="2" t="s">
        <v>41</v>
      </c>
      <c r="C70" s="2"/>
      <c r="D70" s="2">
        <v>120</v>
      </c>
      <c r="E70" s="2">
        <v>20</v>
      </c>
      <c r="F70" s="2">
        <v>100</v>
      </c>
      <c r="G70" s="3">
        <v>0.41</v>
      </c>
      <c r="H70" s="2">
        <v>45</v>
      </c>
      <c r="I70" s="2" t="s">
        <v>42</v>
      </c>
      <c r="J70" s="2">
        <v>20</v>
      </c>
      <c r="K70" s="2">
        <f t="shared" ref="K70:K80" si="13">E70-J70</f>
        <v>0</v>
      </c>
      <c r="L70" s="2"/>
      <c r="M70" s="2"/>
      <c r="N70" s="2">
        <v>0</v>
      </c>
      <c r="O70" s="2"/>
      <c r="P70" s="2">
        <f t="shared" ref="P70:P101" si="14">E70/5</f>
        <v>4</v>
      </c>
      <c r="Q70" s="19"/>
      <c r="R70" s="19">
        <f t="shared" si="9"/>
        <v>0</v>
      </c>
      <c r="S70" s="19">
        <f t="shared" si="5"/>
        <v>0</v>
      </c>
      <c r="T70" s="19"/>
      <c r="U70" s="19"/>
      <c r="V70" s="2"/>
      <c r="W70" s="2">
        <f t="shared" si="8"/>
        <v>25</v>
      </c>
      <c r="X70" s="2">
        <f t="shared" ref="X70:X101" si="15">(F70+N70+O70)/P70</f>
        <v>25</v>
      </c>
      <c r="Y70" s="2">
        <v>2.8</v>
      </c>
      <c r="Z70" s="2">
        <v>16.8</v>
      </c>
      <c r="AA70" s="2">
        <v>5</v>
      </c>
      <c r="AB70" s="2">
        <v>8.6</v>
      </c>
      <c r="AC70" s="2">
        <v>11.4</v>
      </c>
      <c r="AD70" s="2">
        <v>7.4</v>
      </c>
      <c r="AE70" s="2">
        <v>7.6</v>
      </c>
      <c r="AF70" s="2">
        <v>12.4</v>
      </c>
      <c r="AG70" s="2">
        <v>7.8</v>
      </c>
      <c r="AH70" s="2">
        <v>8</v>
      </c>
      <c r="AI70" s="2" t="s">
        <v>51</v>
      </c>
      <c r="AJ70" s="2">
        <f t="shared" si="6"/>
        <v>0</v>
      </c>
      <c r="AK70" s="2">
        <f t="shared" si="7"/>
        <v>0</v>
      </c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 x14ac:dyDescent="0.25">
      <c r="A71" s="24" t="s">
        <v>132</v>
      </c>
      <c r="B71" s="24" t="s">
        <v>37</v>
      </c>
      <c r="C71" s="24"/>
      <c r="D71" s="24"/>
      <c r="E71" s="24"/>
      <c r="F71" s="24"/>
      <c r="G71" s="25">
        <v>0</v>
      </c>
      <c r="H71" s="24">
        <v>45</v>
      </c>
      <c r="I71" s="24" t="s">
        <v>42</v>
      </c>
      <c r="J71" s="24"/>
      <c r="K71" s="24">
        <f t="shared" si="13"/>
        <v>0</v>
      </c>
      <c r="L71" s="24"/>
      <c r="M71" s="24"/>
      <c r="N71" s="24">
        <v>0</v>
      </c>
      <c r="O71" s="24"/>
      <c r="P71" s="24">
        <f t="shared" si="14"/>
        <v>0</v>
      </c>
      <c r="Q71" s="26"/>
      <c r="R71" s="19">
        <f t="shared" si="9"/>
        <v>0</v>
      </c>
      <c r="S71" s="19">
        <f t="shared" ref="S71:S119" si="16">R71-T71</f>
        <v>0</v>
      </c>
      <c r="T71" s="19"/>
      <c r="U71" s="26"/>
      <c r="V71" s="24"/>
      <c r="W71" s="2" t="e">
        <f t="shared" si="8"/>
        <v>#DIV/0!</v>
      </c>
      <c r="X71" s="24" t="e">
        <f t="shared" si="15"/>
        <v>#DIV/0!</v>
      </c>
      <c r="Y71" s="24">
        <v>0</v>
      </c>
      <c r="Z71" s="24">
        <v>0</v>
      </c>
      <c r="AA71" s="24">
        <v>0</v>
      </c>
      <c r="AB71" s="24">
        <v>0</v>
      </c>
      <c r="AC71" s="24">
        <v>0</v>
      </c>
      <c r="AD71" s="24">
        <v>0</v>
      </c>
      <c r="AE71" s="24">
        <v>0</v>
      </c>
      <c r="AF71" s="24">
        <v>0</v>
      </c>
      <c r="AG71" s="24">
        <v>0</v>
      </c>
      <c r="AH71" s="24">
        <v>0</v>
      </c>
      <c r="AI71" s="24" t="s">
        <v>133</v>
      </c>
      <c r="AJ71" s="2">
        <f t="shared" ref="AJ71:AJ119" si="17">G71*S71</f>
        <v>0</v>
      </c>
      <c r="AK71" s="2">
        <f t="shared" ref="AK71:AK119" si="18">G71*T71</f>
        <v>0</v>
      </c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 x14ac:dyDescent="0.25">
      <c r="A72" s="2" t="s">
        <v>134</v>
      </c>
      <c r="B72" s="2" t="s">
        <v>41</v>
      </c>
      <c r="C72" s="2">
        <v>269</v>
      </c>
      <c r="D72" s="2">
        <v>60</v>
      </c>
      <c r="E72" s="2">
        <v>146</v>
      </c>
      <c r="F72" s="2">
        <v>148</v>
      </c>
      <c r="G72" s="3">
        <v>0.36</v>
      </c>
      <c r="H72" s="2">
        <v>45</v>
      </c>
      <c r="I72" s="2" t="s">
        <v>42</v>
      </c>
      <c r="J72" s="2">
        <v>147</v>
      </c>
      <c r="K72" s="2">
        <f t="shared" si="13"/>
        <v>-1</v>
      </c>
      <c r="L72" s="2"/>
      <c r="M72" s="2"/>
      <c r="N72" s="2">
        <v>110</v>
      </c>
      <c r="O72" s="2"/>
      <c r="P72" s="2">
        <f t="shared" si="14"/>
        <v>29.2</v>
      </c>
      <c r="Q72" s="19">
        <f>14*P72-O72-N72-F72</f>
        <v>150.80000000000001</v>
      </c>
      <c r="R72" s="19">
        <v>180</v>
      </c>
      <c r="S72" s="19">
        <f t="shared" si="16"/>
        <v>90</v>
      </c>
      <c r="T72" s="19">
        <v>90</v>
      </c>
      <c r="U72" s="19">
        <v>180</v>
      </c>
      <c r="V72" s="2"/>
      <c r="W72" s="2">
        <f t="shared" ref="W72:W119" si="19">(F72+N72+O72+R72)/P72</f>
        <v>15</v>
      </c>
      <c r="X72" s="2">
        <f t="shared" si="15"/>
        <v>8.8356164383561637</v>
      </c>
      <c r="Y72" s="2">
        <v>28.8</v>
      </c>
      <c r="Z72" s="2">
        <v>31</v>
      </c>
      <c r="AA72" s="2">
        <v>37.200000000000003</v>
      </c>
      <c r="AB72" s="2">
        <v>34.799999999999997</v>
      </c>
      <c r="AC72" s="2">
        <v>26.2</v>
      </c>
      <c r="AD72" s="2">
        <v>36</v>
      </c>
      <c r="AE72" s="2">
        <v>21.6</v>
      </c>
      <c r="AF72" s="2">
        <v>28.8</v>
      </c>
      <c r="AG72" s="2">
        <v>25.4</v>
      </c>
      <c r="AH72" s="2">
        <v>30.8</v>
      </c>
      <c r="AI72" s="2" t="s">
        <v>51</v>
      </c>
      <c r="AJ72" s="2">
        <f t="shared" si="17"/>
        <v>32.4</v>
      </c>
      <c r="AK72" s="2">
        <f t="shared" si="18"/>
        <v>32.4</v>
      </c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 x14ac:dyDescent="0.25">
      <c r="A73" s="2" t="s">
        <v>135</v>
      </c>
      <c r="B73" s="2" t="s">
        <v>37</v>
      </c>
      <c r="C73" s="2">
        <v>22.337</v>
      </c>
      <c r="D73" s="2">
        <v>69.727000000000004</v>
      </c>
      <c r="E73" s="2">
        <v>21.667000000000002</v>
      </c>
      <c r="F73" s="2">
        <v>64.370999999999995</v>
      </c>
      <c r="G73" s="3">
        <v>1</v>
      </c>
      <c r="H73" s="2">
        <v>45</v>
      </c>
      <c r="I73" s="2" t="s">
        <v>42</v>
      </c>
      <c r="J73" s="2">
        <v>20</v>
      </c>
      <c r="K73" s="2">
        <f t="shared" si="13"/>
        <v>1.6670000000000016</v>
      </c>
      <c r="L73" s="2"/>
      <c r="M73" s="2"/>
      <c r="N73" s="2">
        <v>0</v>
      </c>
      <c r="O73" s="2"/>
      <c r="P73" s="2">
        <f t="shared" si="14"/>
        <v>4.3334000000000001</v>
      </c>
      <c r="Q73" s="19"/>
      <c r="R73" s="19">
        <f t="shared" ref="R73:R119" si="20">ROUND(Q73,0)</f>
        <v>0</v>
      </c>
      <c r="S73" s="19">
        <f t="shared" si="16"/>
        <v>0</v>
      </c>
      <c r="T73" s="19"/>
      <c r="U73" s="19"/>
      <c r="V73" s="2"/>
      <c r="W73" s="2">
        <f t="shared" si="19"/>
        <v>14.854617621267364</v>
      </c>
      <c r="X73" s="2">
        <f t="shared" si="15"/>
        <v>14.854617621267364</v>
      </c>
      <c r="Y73" s="2">
        <v>0.76919999999999999</v>
      </c>
      <c r="Z73" s="2">
        <v>7.8583999999999996</v>
      </c>
      <c r="AA73" s="2">
        <v>0.81840000000000002</v>
      </c>
      <c r="AB73" s="2">
        <v>4.75</v>
      </c>
      <c r="AC73" s="2">
        <v>3.0411999999999999</v>
      </c>
      <c r="AD73" s="2">
        <v>4.3049999999999997</v>
      </c>
      <c r="AE73" s="2">
        <v>0.85060000000000002</v>
      </c>
      <c r="AF73" s="2">
        <v>2.5409999999999999</v>
      </c>
      <c r="AG73" s="2">
        <v>3.6684000000000001</v>
      </c>
      <c r="AH73" s="2">
        <v>3.3275999999999999</v>
      </c>
      <c r="AI73" s="2" t="s">
        <v>51</v>
      </c>
      <c r="AJ73" s="2">
        <f t="shared" si="17"/>
        <v>0</v>
      </c>
      <c r="AK73" s="2">
        <f t="shared" si="18"/>
        <v>0</v>
      </c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 x14ac:dyDescent="0.25">
      <c r="A74" s="2" t="s">
        <v>136</v>
      </c>
      <c r="B74" s="2" t="s">
        <v>41</v>
      </c>
      <c r="C74" s="2">
        <v>56</v>
      </c>
      <c r="D74" s="2">
        <v>12</v>
      </c>
      <c r="E74" s="2">
        <v>25</v>
      </c>
      <c r="F74" s="2">
        <v>33</v>
      </c>
      <c r="G74" s="3">
        <v>0.41</v>
      </c>
      <c r="H74" s="2">
        <v>45</v>
      </c>
      <c r="I74" s="2" t="s">
        <v>42</v>
      </c>
      <c r="J74" s="2">
        <v>25</v>
      </c>
      <c r="K74" s="2">
        <f t="shared" si="13"/>
        <v>0</v>
      </c>
      <c r="L74" s="2"/>
      <c r="M74" s="2"/>
      <c r="N74" s="2">
        <v>36</v>
      </c>
      <c r="O74" s="2"/>
      <c r="P74" s="2">
        <f t="shared" si="14"/>
        <v>5</v>
      </c>
      <c r="Q74" s="19"/>
      <c r="R74" s="19">
        <f t="shared" si="20"/>
        <v>0</v>
      </c>
      <c r="S74" s="19">
        <f t="shared" si="16"/>
        <v>0</v>
      </c>
      <c r="T74" s="19"/>
      <c r="U74" s="19"/>
      <c r="V74" s="2"/>
      <c r="W74" s="2">
        <f t="shared" si="19"/>
        <v>13.8</v>
      </c>
      <c r="X74" s="2">
        <f t="shared" si="15"/>
        <v>13.8</v>
      </c>
      <c r="Y74" s="2">
        <v>7.2</v>
      </c>
      <c r="Z74" s="2">
        <v>6.8</v>
      </c>
      <c r="AA74" s="2">
        <v>3.2</v>
      </c>
      <c r="AB74" s="2">
        <v>9.1999999999999993</v>
      </c>
      <c r="AC74" s="2">
        <v>6</v>
      </c>
      <c r="AD74" s="2">
        <v>5.6</v>
      </c>
      <c r="AE74" s="2">
        <v>4</v>
      </c>
      <c r="AF74" s="2">
        <v>3.6</v>
      </c>
      <c r="AG74" s="2">
        <v>3.4</v>
      </c>
      <c r="AH74" s="2">
        <v>6.2</v>
      </c>
      <c r="AI74" s="2"/>
      <c r="AJ74" s="2">
        <f t="shared" si="17"/>
        <v>0</v>
      </c>
      <c r="AK74" s="2">
        <f t="shared" si="18"/>
        <v>0</v>
      </c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 x14ac:dyDescent="0.25">
      <c r="A75" s="2" t="s">
        <v>137</v>
      </c>
      <c r="B75" s="2" t="s">
        <v>41</v>
      </c>
      <c r="C75" s="2"/>
      <c r="D75" s="2">
        <v>42</v>
      </c>
      <c r="E75" s="2">
        <v>16</v>
      </c>
      <c r="F75" s="2">
        <v>26</v>
      </c>
      <c r="G75" s="3">
        <v>0.41</v>
      </c>
      <c r="H75" s="2">
        <v>45</v>
      </c>
      <c r="I75" s="2" t="s">
        <v>42</v>
      </c>
      <c r="J75" s="2">
        <v>16</v>
      </c>
      <c r="K75" s="2">
        <f t="shared" si="13"/>
        <v>0</v>
      </c>
      <c r="L75" s="2"/>
      <c r="M75" s="2"/>
      <c r="N75" s="2">
        <v>24</v>
      </c>
      <c r="O75" s="2"/>
      <c r="P75" s="2">
        <f t="shared" si="14"/>
        <v>3.2</v>
      </c>
      <c r="Q75" s="19"/>
      <c r="R75" s="19">
        <f t="shared" si="20"/>
        <v>0</v>
      </c>
      <c r="S75" s="19">
        <f t="shared" si="16"/>
        <v>0</v>
      </c>
      <c r="T75" s="19"/>
      <c r="U75" s="19"/>
      <c r="V75" s="2"/>
      <c r="W75" s="2">
        <f t="shared" si="19"/>
        <v>15.625</v>
      </c>
      <c r="X75" s="2">
        <f t="shared" si="15"/>
        <v>15.625</v>
      </c>
      <c r="Y75" s="2">
        <v>4.5999999999999996</v>
      </c>
      <c r="Z75" s="2">
        <v>5</v>
      </c>
      <c r="AA75" s="2">
        <v>-0.4</v>
      </c>
      <c r="AB75" s="2">
        <v>5.4</v>
      </c>
      <c r="AC75" s="2">
        <v>-0.2</v>
      </c>
      <c r="AD75" s="2">
        <v>-1.6</v>
      </c>
      <c r="AE75" s="2">
        <v>0.8</v>
      </c>
      <c r="AF75" s="2">
        <v>-1.6</v>
      </c>
      <c r="AG75" s="2">
        <v>-2.4</v>
      </c>
      <c r="AH75" s="2">
        <v>0.4</v>
      </c>
      <c r="AI75" s="2" t="s">
        <v>138</v>
      </c>
      <c r="AJ75" s="2">
        <f t="shared" si="17"/>
        <v>0</v>
      </c>
      <c r="AK75" s="2">
        <f t="shared" si="18"/>
        <v>0</v>
      </c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 x14ac:dyDescent="0.25">
      <c r="A76" s="2" t="s">
        <v>139</v>
      </c>
      <c r="B76" s="2" t="s">
        <v>41</v>
      </c>
      <c r="C76" s="2">
        <v>31</v>
      </c>
      <c r="D76" s="2">
        <v>240</v>
      </c>
      <c r="E76" s="2">
        <v>149</v>
      </c>
      <c r="F76" s="2">
        <v>91</v>
      </c>
      <c r="G76" s="3">
        <v>0.28000000000000003</v>
      </c>
      <c r="H76" s="2">
        <v>45</v>
      </c>
      <c r="I76" s="2" t="s">
        <v>42</v>
      </c>
      <c r="J76" s="2">
        <v>149</v>
      </c>
      <c r="K76" s="2">
        <f t="shared" si="13"/>
        <v>0</v>
      </c>
      <c r="L76" s="2"/>
      <c r="M76" s="2"/>
      <c r="N76" s="2">
        <v>160</v>
      </c>
      <c r="O76" s="2"/>
      <c r="P76" s="2">
        <f t="shared" si="14"/>
        <v>29.8</v>
      </c>
      <c r="Q76" s="19">
        <f>14*P76-O76-N76-F76</f>
        <v>166.2</v>
      </c>
      <c r="R76" s="19">
        <v>190</v>
      </c>
      <c r="S76" s="19">
        <f t="shared" si="16"/>
        <v>118</v>
      </c>
      <c r="T76" s="19">
        <v>72</v>
      </c>
      <c r="U76" s="19">
        <v>190</v>
      </c>
      <c r="V76" s="2"/>
      <c r="W76" s="2">
        <f t="shared" si="19"/>
        <v>14.798657718120806</v>
      </c>
      <c r="X76" s="2">
        <f t="shared" si="15"/>
        <v>8.4228187919463089</v>
      </c>
      <c r="Y76" s="2">
        <v>28.4</v>
      </c>
      <c r="Z76" s="2">
        <v>29</v>
      </c>
      <c r="AA76" s="2">
        <v>20.6</v>
      </c>
      <c r="AB76" s="2">
        <v>23.6</v>
      </c>
      <c r="AC76" s="2">
        <v>22</v>
      </c>
      <c r="AD76" s="2">
        <v>12.4</v>
      </c>
      <c r="AE76" s="2">
        <v>23.2</v>
      </c>
      <c r="AF76" s="2">
        <v>37.200000000000003</v>
      </c>
      <c r="AG76" s="2">
        <v>22.4</v>
      </c>
      <c r="AH76" s="2">
        <v>34.6</v>
      </c>
      <c r="AI76" s="2"/>
      <c r="AJ76" s="2">
        <f t="shared" si="17"/>
        <v>33.040000000000006</v>
      </c>
      <c r="AK76" s="2">
        <f t="shared" si="18"/>
        <v>20.160000000000004</v>
      </c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 x14ac:dyDescent="0.25">
      <c r="A77" s="22" t="s">
        <v>140</v>
      </c>
      <c r="B77" s="10" t="s">
        <v>41</v>
      </c>
      <c r="C77" s="10">
        <v>-17</v>
      </c>
      <c r="D77" s="10">
        <v>27</v>
      </c>
      <c r="E77" s="32">
        <v>57</v>
      </c>
      <c r="F77" s="30">
        <v>-53</v>
      </c>
      <c r="G77" s="12">
        <v>0</v>
      </c>
      <c r="H77" s="13">
        <v>45</v>
      </c>
      <c r="I77" s="13" t="s">
        <v>38</v>
      </c>
      <c r="J77" s="13">
        <v>59</v>
      </c>
      <c r="K77" s="13">
        <f t="shared" si="13"/>
        <v>-2</v>
      </c>
      <c r="L77" s="13"/>
      <c r="M77" s="13"/>
      <c r="N77" s="13">
        <v>0</v>
      </c>
      <c r="O77" s="13"/>
      <c r="P77" s="13">
        <f t="shared" si="14"/>
        <v>11.4</v>
      </c>
      <c r="Q77" s="14"/>
      <c r="R77" s="19">
        <f t="shared" si="20"/>
        <v>0</v>
      </c>
      <c r="S77" s="19">
        <f t="shared" si="16"/>
        <v>0</v>
      </c>
      <c r="T77" s="19"/>
      <c r="U77" s="14"/>
      <c r="V77" s="13"/>
      <c r="W77" s="2">
        <f t="shared" si="19"/>
        <v>-4.6491228070175437</v>
      </c>
      <c r="X77" s="13">
        <f t="shared" si="15"/>
        <v>-4.6491228070175437</v>
      </c>
      <c r="Y77" s="13">
        <v>8.4</v>
      </c>
      <c r="Z77" s="13">
        <v>77.599999999999994</v>
      </c>
      <c r="AA77" s="13">
        <v>97.8</v>
      </c>
      <c r="AB77" s="13">
        <v>96.8</v>
      </c>
      <c r="AC77" s="13">
        <v>78.2</v>
      </c>
      <c r="AD77" s="13">
        <v>140.6</v>
      </c>
      <c r="AE77" s="13">
        <v>103</v>
      </c>
      <c r="AF77" s="13">
        <v>133.6</v>
      </c>
      <c r="AG77" s="13">
        <v>112.2</v>
      </c>
      <c r="AH77" s="13">
        <v>97</v>
      </c>
      <c r="AI77" s="27" t="s">
        <v>141</v>
      </c>
      <c r="AJ77" s="2">
        <f t="shared" si="17"/>
        <v>0</v>
      </c>
      <c r="AK77" s="2">
        <f t="shared" si="18"/>
        <v>0</v>
      </c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 x14ac:dyDescent="0.25">
      <c r="A78" s="16" t="s">
        <v>142</v>
      </c>
      <c r="B78" s="17" t="s">
        <v>41</v>
      </c>
      <c r="C78" s="17">
        <v>125</v>
      </c>
      <c r="D78" s="17">
        <v>950</v>
      </c>
      <c r="E78" s="33">
        <f>442+E77</f>
        <v>499</v>
      </c>
      <c r="F78" s="34">
        <f>523+F77</f>
        <v>470</v>
      </c>
      <c r="G78" s="3">
        <v>0.4</v>
      </c>
      <c r="H78" s="2">
        <v>50</v>
      </c>
      <c r="I78" s="2" t="s">
        <v>42</v>
      </c>
      <c r="J78" s="2">
        <v>452</v>
      </c>
      <c r="K78" s="2">
        <f t="shared" si="13"/>
        <v>47</v>
      </c>
      <c r="L78" s="2"/>
      <c r="M78" s="2"/>
      <c r="N78" s="2">
        <v>180</v>
      </c>
      <c r="O78" s="2">
        <v>200</v>
      </c>
      <c r="P78" s="2">
        <f t="shared" si="14"/>
        <v>99.8</v>
      </c>
      <c r="Q78" s="19">
        <f>14*P78-O78-N78-F78</f>
        <v>547.20000000000005</v>
      </c>
      <c r="R78" s="19">
        <v>650</v>
      </c>
      <c r="S78" s="19">
        <f t="shared" si="16"/>
        <v>350</v>
      </c>
      <c r="T78" s="19">
        <v>300</v>
      </c>
      <c r="U78" s="19">
        <v>650</v>
      </c>
      <c r="V78" s="2"/>
      <c r="W78" s="2">
        <f t="shared" si="19"/>
        <v>15.030060120240481</v>
      </c>
      <c r="X78" s="2">
        <f t="shared" si="15"/>
        <v>8.5170340681362724</v>
      </c>
      <c r="Y78" s="2">
        <v>95.6</v>
      </c>
      <c r="Z78" s="2">
        <v>103.8</v>
      </c>
      <c r="AA78" s="2">
        <v>0.2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 t="s">
        <v>143</v>
      </c>
      <c r="AJ78" s="2">
        <f t="shared" si="17"/>
        <v>140</v>
      </c>
      <c r="AK78" s="2">
        <f t="shared" si="18"/>
        <v>120</v>
      </c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 x14ac:dyDescent="0.25">
      <c r="A79" s="2" t="s">
        <v>144</v>
      </c>
      <c r="B79" s="2" t="s">
        <v>41</v>
      </c>
      <c r="C79" s="2">
        <v>58</v>
      </c>
      <c r="D79" s="2">
        <v>57</v>
      </c>
      <c r="E79" s="2">
        <v>31</v>
      </c>
      <c r="F79" s="2">
        <v>77</v>
      </c>
      <c r="G79" s="3">
        <v>0.33</v>
      </c>
      <c r="H79" s="2" t="e">
        <f>#N/A</f>
        <v>#N/A</v>
      </c>
      <c r="I79" s="2" t="s">
        <v>42</v>
      </c>
      <c r="J79" s="2">
        <v>32</v>
      </c>
      <c r="K79" s="2">
        <f t="shared" si="13"/>
        <v>-1</v>
      </c>
      <c r="L79" s="2"/>
      <c r="M79" s="2"/>
      <c r="N79" s="2">
        <v>0</v>
      </c>
      <c r="O79" s="2"/>
      <c r="P79" s="2">
        <f t="shared" si="14"/>
        <v>6.2</v>
      </c>
      <c r="Q79" s="19">
        <f>14*P79-O79-N79-F79</f>
        <v>9.7999999999999972</v>
      </c>
      <c r="R79" s="19">
        <f t="shared" si="20"/>
        <v>10</v>
      </c>
      <c r="S79" s="19">
        <f t="shared" si="16"/>
        <v>10</v>
      </c>
      <c r="T79" s="19"/>
      <c r="U79" s="19"/>
      <c r="V79" s="2"/>
      <c r="W79" s="2">
        <f t="shared" si="19"/>
        <v>14.032258064516128</v>
      </c>
      <c r="X79" s="2">
        <f t="shared" si="15"/>
        <v>12.419354838709678</v>
      </c>
      <c r="Y79" s="2">
        <v>6.8</v>
      </c>
      <c r="Z79" s="2">
        <v>8.1999999999999993</v>
      </c>
      <c r="AA79" s="2">
        <v>8.6</v>
      </c>
      <c r="AB79" s="2">
        <v>5.2</v>
      </c>
      <c r="AC79" s="2">
        <v>7.2</v>
      </c>
      <c r="AD79" s="2">
        <v>12.4</v>
      </c>
      <c r="AE79" s="2">
        <v>8</v>
      </c>
      <c r="AF79" s="2">
        <v>8.6</v>
      </c>
      <c r="AG79" s="2">
        <v>3.4</v>
      </c>
      <c r="AH79" s="2">
        <v>3.8</v>
      </c>
      <c r="AI79" s="2"/>
      <c r="AJ79" s="2">
        <f t="shared" si="17"/>
        <v>3.3000000000000003</v>
      </c>
      <c r="AK79" s="2">
        <f t="shared" si="18"/>
        <v>0</v>
      </c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 x14ac:dyDescent="0.25">
      <c r="A80" s="35" t="s">
        <v>145</v>
      </c>
      <c r="B80" s="36" t="s">
        <v>37</v>
      </c>
      <c r="C80" s="36">
        <v>2.5390000000000001</v>
      </c>
      <c r="D80" s="36">
        <v>5.2640000000000002</v>
      </c>
      <c r="E80" s="36">
        <v>5.9950000000000001</v>
      </c>
      <c r="F80" s="37">
        <v>1.8080000000000001</v>
      </c>
      <c r="G80" s="38">
        <v>0</v>
      </c>
      <c r="H80" s="39">
        <v>45</v>
      </c>
      <c r="I80" s="39" t="s">
        <v>38</v>
      </c>
      <c r="J80" s="39">
        <v>5.6</v>
      </c>
      <c r="K80" s="39">
        <f t="shared" si="13"/>
        <v>0.39500000000000046</v>
      </c>
      <c r="L80" s="39"/>
      <c r="M80" s="39"/>
      <c r="N80" s="39">
        <v>0</v>
      </c>
      <c r="O80" s="39"/>
      <c r="P80" s="39">
        <f t="shared" si="14"/>
        <v>1.1990000000000001</v>
      </c>
      <c r="Q80" s="40"/>
      <c r="R80" s="19">
        <f t="shared" si="20"/>
        <v>0</v>
      </c>
      <c r="S80" s="19">
        <f t="shared" si="16"/>
        <v>0</v>
      </c>
      <c r="T80" s="19"/>
      <c r="U80" s="40"/>
      <c r="V80" s="39"/>
      <c r="W80" s="2">
        <f t="shared" si="19"/>
        <v>1.5079232693911593</v>
      </c>
      <c r="X80" s="39">
        <f t="shared" si="15"/>
        <v>1.5079232693911593</v>
      </c>
      <c r="Y80" s="39">
        <v>0.66439999999999999</v>
      </c>
      <c r="Z80" s="39">
        <v>0.92520000000000002</v>
      </c>
      <c r="AA80" s="39">
        <v>0</v>
      </c>
      <c r="AB80" s="39">
        <v>0</v>
      </c>
      <c r="AC80" s="39">
        <v>0.9284</v>
      </c>
      <c r="AD80" s="39">
        <v>0.13159999999999999</v>
      </c>
      <c r="AE80" s="39">
        <v>0</v>
      </c>
      <c r="AF80" s="39">
        <v>-0.26079999999999998</v>
      </c>
      <c r="AG80" s="39">
        <v>-0.26079999999999998</v>
      </c>
      <c r="AH80" s="39">
        <v>-0.13339999999999999</v>
      </c>
      <c r="AI80" s="39" t="s">
        <v>146</v>
      </c>
      <c r="AJ80" s="2">
        <f t="shared" si="17"/>
        <v>0</v>
      </c>
      <c r="AK80" s="2">
        <f t="shared" si="18"/>
        <v>0</v>
      </c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 x14ac:dyDescent="0.25">
      <c r="A81" s="41" t="s">
        <v>147</v>
      </c>
      <c r="B81" s="42" t="s">
        <v>37</v>
      </c>
      <c r="C81" s="42"/>
      <c r="D81" s="42"/>
      <c r="E81" s="42"/>
      <c r="F81" s="43"/>
      <c r="G81" s="44">
        <v>1</v>
      </c>
      <c r="H81" s="45"/>
      <c r="I81" s="45" t="s">
        <v>42</v>
      </c>
      <c r="J81" s="45"/>
      <c r="K81" s="45"/>
      <c r="L81" s="45"/>
      <c r="M81" s="45"/>
      <c r="N81" s="45"/>
      <c r="O81" s="45"/>
      <c r="P81" s="45">
        <f t="shared" si="14"/>
        <v>0</v>
      </c>
      <c r="Q81" s="46">
        <v>10</v>
      </c>
      <c r="R81" s="19">
        <f t="shared" si="20"/>
        <v>10</v>
      </c>
      <c r="S81" s="19">
        <f t="shared" si="16"/>
        <v>10</v>
      </c>
      <c r="T81" s="19"/>
      <c r="U81" s="46"/>
      <c r="V81" s="45"/>
      <c r="W81" s="2" t="e">
        <f t="shared" si="19"/>
        <v>#DIV/0!</v>
      </c>
      <c r="X81" s="45" t="e">
        <f t="shared" si="15"/>
        <v>#DIV/0!</v>
      </c>
      <c r="Y81" s="45">
        <v>0</v>
      </c>
      <c r="Z81" s="45">
        <v>0</v>
      </c>
      <c r="AA81" s="45">
        <v>0</v>
      </c>
      <c r="AB81" s="45">
        <v>0</v>
      </c>
      <c r="AC81" s="45">
        <v>0</v>
      </c>
      <c r="AD81" s="45">
        <v>0</v>
      </c>
      <c r="AE81" s="45">
        <v>0</v>
      </c>
      <c r="AF81" s="45">
        <v>0</v>
      </c>
      <c r="AG81" s="45">
        <v>0</v>
      </c>
      <c r="AH81" s="45">
        <v>0</v>
      </c>
      <c r="AI81" s="45" t="s">
        <v>148</v>
      </c>
      <c r="AJ81" s="2">
        <f t="shared" si="17"/>
        <v>10</v>
      </c>
      <c r="AK81" s="2">
        <f t="shared" si="18"/>
        <v>0</v>
      </c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 x14ac:dyDescent="0.25">
      <c r="A82" s="2" t="s">
        <v>149</v>
      </c>
      <c r="B82" s="2" t="s">
        <v>41</v>
      </c>
      <c r="C82" s="2">
        <v>8</v>
      </c>
      <c r="D82" s="2"/>
      <c r="E82" s="2">
        <v>-3</v>
      </c>
      <c r="F82" s="2">
        <v>6</v>
      </c>
      <c r="G82" s="3">
        <v>0.33</v>
      </c>
      <c r="H82" s="2">
        <v>45</v>
      </c>
      <c r="I82" s="2" t="s">
        <v>42</v>
      </c>
      <c r="J82" s="2"/>
      <c r="K82" s="2">
        <f>E82-J82</f>
        <v>-3</v>
      </c>
      <c r="L82" s="2"/>
      <c r="M82" s="2"/>
      <c r="N82" s="2">
        <v>8</v>
      </c>
      <c r="O82" s="2"/>
      <c r="P82" s="2">
        <f t="shared" si="14"/>
        <v>-0.6</v>
      </c>
      <c r="Q82" s="19"/>
      <c r="R82" s="19">
        <f t="shared" si="20"/>
        <v>0</v>
      </c>
      <c r="S82" s="19">
        <f t="shared" si="16"/>
        <v>0</v>
      </c>
      <c r="T82" s="19"/>
      <c r="U82" s="19"/>
      <c r="V82" s="2"/>
      <c r="W82" s="2">
        <f t="shared" si="19"/>
        <v>-23.333333333333336</v>
      </c>
      <c r="X82" s="2">
        <f t="shared" si="15"/>
        <v>-23.333333333333336</v>
      </c>
      <c r="Y82" s="2">
        <v>0</v>
      </c>
      <c r="Z82" s="2">
        <v>-0.8</v>
      </c>
      <c r="AA82" s="2">
        <v>-1.2</v>
      </c>
      <c r="AB82" s="2">
        <v>3.8</v>
      </c>
      <c r="AC82" s="2">
        <v>0</v>
      </c>
      <c r="AD82" s="2">
        <v>1.2</v>
      </c>
      <c r="AE82" s="2">
        <v>1.6</v>
      </c>
      <c r="AF82" s="2">
        <v>0.8</v>
      </c>
      <c r="AG82" s="2">
        <v>2.8</v>
      </c>
      <c r="AH82" s="2">
        <v>2</v>
      </c>
      <c r="AI82" s="2"/>
      <c r="AJ82" s="2">
        <f t="shared" si="17"/>
        <v>0</v>
      </c>
      <c r="AK82" s="2">
        <f t="shared" si="18"/>
        <v>0</v>
      </c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 x14ac:dyDescent="0.25">
      <c r="A83" s="24" t="s">
        <v>150</v>
      </c>
      <c r="B83" s="24" t="s">
        <v>37</v>
      </c>
      <c r="C83" s="24"/>
      <c r="D83" s="24"/>
      <c r="E83" s="24"/>
      <c r="F83" s="24"/>
      <c r="G83" s="25">
        <v>0</v>
      </c>
      <c r="H83" s="24">
        <v>45</v>
      </c>
      <c r="I83" s="24" t="s">
        <v>42</v>
      </c>
      <c r="J83" s="24"/>
      <c r="K83" s="24">
        <f>E83-J83</f>
        <v>0</v>
      </c>
      <c r="L83" s="24"/>
      <c r="M83" s="24"/>
      <c r="N83" s="24">
        <v>0</v>
      </c>
      <c r="O83" s="24"/>
      <c r="P83" s="24">
        <f t="shared" si="14"/>
        <v>0</v>
      </c>
      <c r="Q83" s="26"/>
      <c r="R83" s="19">
        <f t="shared" si="20"/>
        <v>0</v>
      </c>
      <c r="S83" s="19">
        <f t="shared" si="16"/>
        <v>0</v>
      </c>
      <c r="T83" s="19"/>
      <c r="U83" s="26"/>
      <c r="V83" s="24"/>
      <c r="W83" s="2" t="e">
        <f t="shared" si="19"/>
        <v>#DIV/0!</v>
      </c>
      <c r="X83" s="24" t="e">
        <f t="shared" si="15"/>
        <v>#DIV/0!</v>
      </c>
      <c r="Y83" s="24">
        <v>0</v>
      </c>
      <c r="Z83" s="24">
        <v>0</v>
      </c>
      <c r="AA83" s="24">
        <v>0</v>
      </c>
      <c r="AB83" s="24">
        <v>0</v>
      </c>
      <c r="AC83" s="24">
        <v>0</v>
      </c>
      <c r="AD83" s="24">
        <v>0</v>
      </c>
      <c r="AE83" s="24">
        <v>0</v>
      </c>
      <c r="AF83" s="24">
        <v>0</v>
      </c>
      <c r="AG83" s="24">
        <v>0</v>
      </c>
      <c r="AH83" s="24">
        <v>0</v>
      </c>
      <c r="AI83" s="24" t="s">
        <v>151</v>
      </c>
      <c r="AJ83" s="2">
        <f t="shared" si="17"/>
        <v>0</v>
      </c>
      <c r="AK83" s="2">
        <f t="shared" si="18"/>
        <v>0</v>
      </c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 x14ac:dyDescent="0.25">
      <c r="A84" s="2" t="s">
        <v>152</v>
      </c>
      <c r="B84" s="2" t="s">
        <v>41</v>
      </c>
      <c r="C84" s="2">
        <v>95</v>
      </c>
      <c r="D84" s="2">
        <v>248</v>
      </c>
      <c r="E84" s="2">
        <v>190</v>
      </c>
      <c r="F84" s="2">
        <v>84</v>
      </c>
      <c r="G84" s="3">
        <v>0.33</v>
      </c>
      <c r="H84" s="2">
        <v>45</v>
      </c>
      <c r="I84" s="2" t="s">
        <v>42</v>
      </c>
      <c r="J84" s="2">
        <v>190</v>
      </c>
      <c r="K84" s="2">
        <f>E84-J84</f>
        <v>0</v>
      </c>
      <c r="L84" s="2"/>
      <c r="M84" s="2"/>
      <c r="N84" s="2">
        <v>80</v>
      </c>
      <c r="O84" s="2">
        <v>120</v>
      </c>
      <c r="P84" s="2">
        <f t="shared" si="14"/>
        <v>38</v>
      </c>
      <c r="Q84" s="19">
        <f>14*P84-O84-N84-F84</f>
        <v>248</v>
      </c>
      <c r="R84" s="19">
        <v>280</v>
      </c>
      <c r="S84" s="19">
        <f t="shared" si="16"/>
        <v>200</v>
      </c>
      <c r="T84" s="19">
        <v>80</v>
      </c>
      <c r="U84" s="19">
        <v>280</v>
      </c>
      <c r="V84" s="2"/>
      <c r="W84" s="2">
        <f t="shared" si="19"/>
        <v>14.842105263157896</v>
      </c>
      <c r="X84" s="2">
        <f t="shared" si="15"/>
        <v>7.4736842105263159</v>
      </c>
      <c r="Y84" s="2">
        <v>33.799999999999997</v>
      </c>
      <c r="Z84" s="2">
        <v>31.8</v>
      </c>
      <c r="AA84" s="2">
        <v>9.4</v>
      </c>
      <c r="AB84" s="2">
        <v>43.4</v>
      </c>
      <c r="AC84" s="2">
        <v>15.4</v>
      </c>
      <c r="AD84" s="2">
        <v>23.4</v>
      </c>
      <c r="AE84" s="2">
        <v>9.1999999999999993</v>
      </c>
      <c r="AF84" s="2">
        <v>38.200000000000003</v>
      </c>
      <c r="AG84" s="2">
        <v>28</v>
      </c>
      <c r="AH84" s="2">
        <v>20.399999999999999</v>
      </c>
      <c r="AI84" s="2"/>
      <c r="AJ84" s="2">
        <f t="shared" si="17"/>
        <v>66</v>
      </c>
      <c r="AK84" s="2">
        <f t="shared" si="18"/>
        <v>26.400000000000002</v>
      </c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 x14ac:dyDescent="0.25">
      <c r="A85" s="35" t="s">
        <v>153</v>
      </c>
      <c r="B85" s="36" t="s">
        <v>37</v>
      </c>
      <c r="C85" s="36">
        <v>-2.1999999999999999E-2</v>
      </c>
      <c r="D85" s="36">
        <v>5.2290000000000001</v>
      </c>
      <c r="E85" s="36">
        <v>2.645</v>
      </c>
      <c r="F85" s="37">
        <v>2.5619999999999998</v>
      </c>
      <c r="G85" s="38">
        <v>0</v>
      </c>
      <c r="H85" s="39">
        <v>45</v>
      </c>
      <c r="I85" s="39" t="s">
        <v>38</v>
      </c>
      <c r="J85" s="39">
        <v>2.2999999999999998</v>
      </c>
      <c r="K85" s="39">
        <f>E85-J85</f>
        <v>0.3450000000000002</v>
      </c>
      <c r="L85" s="39"/>
      <c r="M85" s="39"/>
      <c r="N85" s="39">
        <v>7</v>
      </c>
      <c r="O85" s="39"/>
      <c r="P85" s="39">
        <f t="shared" si="14"/>
        <v>0.52900000000000003</v>
      </c>
      <c r="Q85" s="40"/>
      <c r="R85" s="19">
        <f t="shared" si="20"/>
        <v>0</v>
      </c>
      <c r="S85" s="19">
        <f t="shared" si="16"/>
        <v>0</v>
      </c>
      <c r="T85" s="19"/>
      <c r="U85" s="40"/>
      <c r="V85" s="39"/>
      <c r="W85" s="2">
        <f t="shared" si="19"/>
        <v>18.075614366729678</v>
      </c>
      <c r="X85" s="39">
        <f t="shared" si="15"/>
        <v>18.075614366729678</v>
      </c>
      <c r="Y85" s="39">
        <v>0.91220000000000001</v>
      </c>
      <c r="Z85" s="39">
        <v>0.92400000000000004</v>
      </c>
      <c r="AA85" s="39">
        <v>0.92359999999999998</v>
      </c>
      <c r="AB85" s="39">
        <v>0.97240000000000004</v>
      </c>
      <c r="AC85" s="39">
        <v>0.78359999999999996</v>
      </c>
      <c r="AD85" s="39">
        <v>1.6828000000000001</v>
      </c>
      <c r="AE85" s="39">
        <v>2.9826000000000001</v>
      </c>
      <c r="AF85" s="39">
        <v>0.90880000000000005</v>
      </c>
      <c r="AG85" s="39">
        <v>0.78359999999999996</v>
      </c>
      <c r="AH85" s="39">
        <v>1.0386</v>
      </c>
      <c r="AI85" s="39" t="s">
        <v>154</v>
      </c>
      <c r="AJ85" s="2">
        <f t="shared" si="17"/>
        <v>0</v>
      </c>
      <c r="AK85" s="2">
        <f t="shared" si="18"/>
        <v>0</v>
      </c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 x14ac:dyDescent="0.25">
      <c r="A86" s="41" t="s">
        <v>155</v>
      </c>
      <c r="B86" s="42" t="s">
        <v>37</v>
      </c>
      <c r="C86" s="42"/>
      <c r="D86" s="42"/>
      <c r="E86" s="42"/>
      <c r="F86" s="43"/>
      <c r="G86" s="44">
        <v>1</v>
      </c>
      <c r="H86" s="45"/>
      <c r="I86" s="45" t="s">
        <v>42</v>
      </c>
      <c r="J86" s="45"/>
      <c r="K86" s="45"/>
      <c r="L86" s="45"/>
      <c r="M86" s="45"/>
      <c r="N86" s="45"/>
      <c r="O86" s="45"/>
      <c r="P86" s="45">
        <f t="shared" si="14"/>
        <v>0</v>
      </c>
      <c r="Q86" s="46"/>
      <c r="R86" s="19">
        <f t="shared" si="20"/>
        <v>0</v>
      </c>
      <c r="S86" s="19">
        <f t="shared" si="16"/>
        <v>0</v>
      </c>
      <c r="T86" s="19"/>
      <c r="U86" s="46"/>
      <c r="V86" s="45"/>
      <c r="W86" s="2" t="e">
        <f t="shared" si="19"/>
        <v>#DIV/0!</v>
      </c>
      <c r="X86" s="45" t="e">
        <f t="shared" si="15"/>
        <v>#DIV/0!</v>
      </c>
      <c r="Y86" s="45">
        <v>0</v>
      </c>
      <c r="Z86" s="45">
        <v>0</v>
      </c>
      <c r="AA86" s="45">
        <v>0</v>
      </c>
      <c r="AB86" s="45">
        <v>0</v>
      </c>
      <c r="AC86" s="45">
        <v>0</v>
      </c>
      <c r="AD86" s="45">
        <v>0</v>
      </c>
      <c r="AE86" s="45">
        <v>0</v>
      </c>
      <c r="AF86" s="45">
        <v>0</v>
      </c>
      <c r="AG86" s="45">
        <v>0</v>
      </c>
      <c r="AH86" s="45">
        <v>0</v>
      </c>
      <c r="AI86" s="45" t="s">
        <v>156</v>
      </c>
      <c r="AJ86" s="2">
        <f t="shared" si="17"/>
        <v>0</v>
      </c>
      <c r="AK86" s="2">
        <f t="shared" si="18"/>
        <v>0</v>
      </c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 x14ac:dyDescent="0.25">
      <c r="A87" s="35" t="s">
        <v>157</v>
      </c>
      <c r="B87" s="36" t="s">
        <v>41</v>
      </c>
      <c r="C87" s="36">
        <v>34</v>
      </c>
      <c r="D87" s="36"/>
      <c r="E87" s="36">
        <v>14</v>
      </c>
      <c r="F87" s="37">
        <v>18</v>
      </c>
      <c r="G87" s="38">
        <v>0</v>
      </c>
      <c r="H87" s="39">
        <v>45</v>
      </c>
      <c r="I87" s="39" t="s">
        <v>38</v>
      </c>
      <c r="J87" s="39">
        <v>16</v>
      </c>
      <c r="K87" s="39">
        <f>E87-J87</f>
        <v>-2</v>
      </c>
      <c r="L87" s="39"/>
      <c r="M87" s="39"/>
      <c r="N87" s="39">
        <v>64</v>
      </c>
      <c r="O87" s="39"/>
      <c r="P87" s="39">
        <f t="shared" si="14"/>
        <v>2.8</v>
      </c>
      <c r="Q87" s="40"/>
      <c r="R87" s="19">
        <f t="shared" si="20"/>
        <v>0</v>
      </c>
      <c r="S87" s="19">
        <f t="shared" si="16"/>
        <v>0</v>
      </c>
      <c r="T87" s="19"/>
      <c r="U87" s="40"/>
      <c r="V87" s="39"/>
      <c r="W87" s="2">
        <f t="shared" si="19"/>
        <v>29.285714285714288</v>
      </c>
      <c r="X87" s="39">
        <f t="shared" si="15"/>
        <v>29.285714285714288</v>
      </c>
      <c r="Y87" s="39">
        <v>7</v>
      </c>
      <c r="Z87" s="39">
        <v>1.6</v>
      </c>
      <c r="AA87" s="39">
        <v>-0.8</v>
      </c>
      <c r="AB87" s="39">
        <v>8.1999999999999993</v>
      </c>
      <c r="AC87" s="39">
        <v>-1</v>
      </c>
      <c r="AD87" s="39">
        <v>4.2</v>
      </c>
      <c r="AE87" s="39">
        <v>1.2</v>
      </c>
      <c r="AF87" s="39">
        <v>11.8</v>
      </c>
      <c r="AG87" s="39">
        <v>8</v>
      </c>
      <c r="AH87" s="39">
        <v>5</v>
      </c>
      <c r="AI87" s="20" t="s">
        <v>158</v>
      </c>
      <c r="AJ87" s="2">
        <f t="shared" si="17"/>
        <v>0</v>
      </c>
      <c r="AK87" s="2">
        <f t="shared" si="18"/>
        <v>0</v>
      </c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 x14ac:dyDescent="0.25">
      <c r="A88" s="41" t="s">
        <v>159</v>
      </c>
      <c r="B88" s="42" t="s">
        <v>41</v>
      </c>
      <c r="C88" s="42"/>
      <c r="D88" s="42"/>
      <c r="E88" s="42"/>
      <c r="F88" s="43"/>
      <c r="G88" s="44">
        <v>0.33</v>
      </c>
      <c r="H88" s="45"/>
      <c r="I88" s="45" t="s">
        <v>42</v>
      </c>
      <c r="J88" s="45"/>
      <c r="K88" s="45"/>
      <c r="L88" s="45"/>
      <c r="M88" s="45"/>
      <c r="N88" s="45"/>
      <c r="O88" s="45"/>
      <c r="P88" s="45">
        <f t="shared" si="14"/>
        <v>0</v>
      </c>
      <c r="Q88" s="46"/>
      <c r="R88" s="49">
        <v>32</v>
      </c>
      <c r="S88" s="19">
        <f t="shared" si="16"/>
        <v>32</v>
      </c>
      <c r="T88" s="49"/>
      <c r="U88" s="46">
        <v>100</v>
      </c>
      <c r="V88" s="45"/>
      <c r="W88" s="2" t="e">
        <f t="shared" si="19"/>
        <v>#DIV/0!</v>
      </c>
      <c r="X88" s="45" t="e">
        <f t="shared" si="15"/>
        <v>#DIV/0!</v>
      </c>
      <c r="Y88" s="45">
        <v>0</v>
      </c>
      <c r="Z88" s="45">
        <v>0</v>
      </c>
      <c r="AA88" s="45">
        <v>0</v>
      </c>
      <c r="AB88" s="45">
        <v>0</v>
      </c>
      <c r="AC88" s="45">
        <v>0</v>
      </c>
      <c r="AD88" s="45">
        <v>0</v>
      </c>
      <c r="AE88" s="45">
        <v>0</v>
      </c>
      <c r="AF88" s="45">
        <v>0</v>
      </c>
      <c r="AG88" s="45">
        <v>0</v>
      </c>
      <c r="AH88" s="45">
        <v>0</v>
      </c>
      <c r="AI88" s="45" t="s">
        <v>160</v>
      </c>
      <c r="AJ88" s="2">
        <f t="shared" si="17"/>
        <v>10.56</v>
      </c>
      <c r="AK88" s="2">
        <f t="shared" si="18"/>
        <v>0</v>
      </c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 x14ac:dyDescent="0.25">
      <c r="A89" s="24" t="s">
        <v>161</v>
      </c>
      <c r="B89" s="24" t="s">
        <v>37</v>
      </c>
      <c r="C89" s="24"/>
      <c r="D89" s="24"/>
      <c r="E89" s="24"/>
      <c r="F89" s="24"/>
      <c r="G89" s="25">
        <v>0</v>
      </c>
      <c r="H89" s="24">
        <v>45</v>
      </c>
      <c r="I89" s="24" t="s">
        <v>42</v>
      </c>
      <c r="J89" s="24"/>
      <c r="K89" s="24">
        <f t="shared" ref="K89:K94" si="21">E89-J89</f>
        <v>0</v>
      </c>
      <c r="L89" s="24"/>
      <c r="M89" s="24"/>
      <c r="N89" s="24">
        <v>0</v>
      </c>
      <c r="O89" s="24"/>
      <c r="P89" s="24">
        <f t="shared" si="14"/>
        <v>0</v>
      </c>
      <c r="Q89" s="26"/>
      <c r="R89" s="19">
        <f t="shared" si="20"/>
        <v>0</v>
      </c>
      <c r="S89" s="19">
        <f t="shared" si="16"/>
        <v>0</v>
      </c>
      <c r="T89" s="19"/>
      <c r="U89" s="26"/>
      <c r="V89" s="24"/>
      <c r="W89" s="2" t="e">
        <f t="shared" si="19"/>
        <v>#DIV/0!</v>
      </c>
      <c r="X89" s="24" t="e">
        <f t="shared" si="15"/>
        <v>#DIV/0!</v>
      </c>
      <c r="Y89" s="24">
        <v>0</v>
      </c>
      <c r="Z89" s="24">
        <v>0</v>
      </c>
      <c r="AA89" s="24">
        <v>0</v>
      </c>
      <c r="AB89" s="24">
        <v>0</v>
      </c>
      <c r="AC89" s="24">
        <v>0</v>
      </c>
      <c r="AD89" s="24">
        <v>0</v>
      </c>
      <c r="AE89" s="24">
        <v>0</v>
      </c>
      <c r="AF89" s="24">
        <v>0</v>
      </c>
      <c r="AG89" s="24">
        <v>0</v>
      </c>
      <c r="AH89" s="24">
        <v>0</v>
      </c>
      <c r="AI89" s="24" t="s">
        <v>162</v>
      </c>
      <c r="AJ89" s="2">
        <f t="shared" si="17"/>
        <v>0</v>
      </c>
      <c r="AK89" s="2">
        <f t="shared" si="18"/>
        <v>0</v>
      </c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 x14ac:dyDescent="0.25">
      <c r="A90" s="22" t="s">
        <v>163</v>
      </c>
      <c r="B90" s="10" t="s">
        <v>41</v>
      </c>
      <c r="C90" s="10">
        <v>-3</v>
      </c>
      <c r="D90" s="10">
        <v>6</v>
      </c>
      <c r="E90" s="10">
        <v>1</v>
      </c>
      <c r="F90" s="11"/>
      <c r="G90" s="12">
        <v>0</v>
      </c>
      <c r="H90" s="13">
        <v>60</v>
      </c>
      <c r="I90" s="13" t="s">
        <v>38</v>
      </c>
      <c r="J90" s="13">
        <v>15</v>
      </c>
      <c r="K90" s="13">
        <f t="shared" si="21"/>
        <v>-14</v>
      </c>
      <c r="L90" s="13"/>
      <c r="M90" s="13"/>
      <c r="N90" s="13">
        <v>0</v>
      </c>
      <c r="O90" s="13"/>
      <c r="P90" s="13">
        <f t="shared" si="14"/>
        <v>0.2</v>
      </c>
      <c r="Q90" s="14"/>
      <c r="R90" s="19">
        <f t="shared" si="20"/>
        <v>0</v>
      </c>
      <c r="S90" s="19">
        <f t="shared" si="16"/>
        <v>0</v>
      </c>
      <c r="T90" s="19"/>
      <c r="U90" s="14"/>
      <c r="V90" s="13"/>
      <c r="W90" s="2">
        <f t="shared" si="19"/>
        <v>0</v>
      </c>
      <c r="X90" s="13">
        <f t="shared" si="15"/>
        <v>0</v>
      </c>
      <c r="Y90" s="13">
        <v>12.8</v>
      </c>
      <c r="Z90" s="13">
        <v>6.2</v>
      </c>
      <c r="AA90" s="13">
        <v>15.2</v>
      </c>
      <c r="AB90" s="13">
        <v>5.6</v>
      </c>
      <c r="AC90" s="13">
        <v>5</v>
      </c>
      <c r="AD90" s="13">
        <v>10.6</v>
      </c>
      <c r="AE90" s="13">
        <v>8</v>
      </c>
      <c r="AF90" s="13">
        <v>15.6</v>
      </c>
      <c r="AG90" s="13">
        <v>13.2</v>
      </c>
      <c r="AH90" s="13">
        <v>15.2</v>
      </c>
      <c r="AI90" s="27" t="s">
        <v>164</v>
      </c>
      <c r="AJ90" s="2">
        <f t="shared" si="17"/>
        <v>0</v>
      </c>
      <c r="AK90" s="2">
        <f t="shared" si="18"/>
        <v>0</v>
      </c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 x14ac:dyDescent="0.25">
      <c r="A91" s="16" t="s">
        <v>165</v>
      </c>
      <c r="B91" s="17" t="s">
        <v>41</v>
      </c>
      <c r="C91" s="17">
        <v>19</v>
      </c>
      <c r="D91" s="17"/>
      <c r="E91" s="17">
        <v>12</v>
      </c>
      <c r="F91" s="18">
        <v>1</v>
      </c>
      <c r="G91" s="3">
        <v>0.4</v>
      </c>
      <c r="H91" s="2">
        <v>60</v>
      </c>
      <c r="I91" s="2" t="s">
        <v>42</v>
      </c>
      <c r="J91" s="2">
        <v>22</v>
      </c>
      <c r="K91" s="2">
        <f t="shared" si="21"/>
        <v>-10</v>
      </c>
      <c r="L91" s="2"/>
      <c r="M91" s="2"/>
      <c r="N91" s="2">
        <v>100</v>
      </c>
      <c r="O91" s="2"/>
      <c r="P91" s="2">
        <f t="shared" si="14"/>
        <v>2.4</v>
      </c>
      <c r="Q91" s="19">
        <v>20</v>
      </c>
      <c r="R91" s="19">
        <v>30</v>
      </c>
      <c r="S91" s="19">
        <f t="shared" si="16"/>
        <v>0</v>
      </c>
      <c r="T91" s="19">
        <v>30</v>
      </c>
      <c r="U91" s="19">
        <v>50</v>
      </c>
      <c r="V91" s="2"/>
      <c r="W91" s="2">
        <f t="shared" si="19"/>
        <v>54.583333333333336</v>
      </c>
      <c r="X91" s="2">
        <f t="shared" si="15"/>
        <v>42.083333333333336</v>
      </c>
      <c r="Y91" s="2">
        <v>2.2000000000000002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1" t="s">
        <v>166</v>
      </c>
      <c r="AJ91" s="2">
        <f t="shared" si="17"/>
        <v>0</v>
      </c>
      <c r="AK91" s="2">
        <f t="shared" si="18"/>
        <v>12</v>
      </c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 x14ac:dyDescent="0.25">
      <c r="A92" s="22" t="s">
        <v>167</v>
      </c>
      <c r="B92" s="10" t="s">
        <v>37</v>
      </c>
      <c r="C92" s="10">
        <v>26.146999999999998</v>
      </c>
      <c r="D92" s="10"/>
      <c r="E92" s="10">
        <v>14.917999999999999</v>
      </c>
      <c r="F92" s="11">
        <v>7.1639999999999997</v>
      </c>
      <c r="G92" s="12">
        <v>0</v>
      </c>
      <c r="H92" s="13">
        <v>60</v>
      </c>
      <c r="I92" s="13" t="s">
        <v>38</v>
      </c>
      <c r="J92" s="13">
        <v>15.3</v>
      </c>
      <c r="K92" s="13">
        <f t="shared" si="21"/>
        <v>-0.38200000000000145</v>
      </c>
      <c r="L92" s="13"/>
      <c r="M92" s="13"/>
      <c r="N92" s="13">
        <v>0</v>
      </c>
      <c r="O92" s="13"/>
      <c r="P92" s="13">
        <f t="shared" si="14"/>
        <v>2.9836</v>
      </c>
      <c r="Q92" s="14"/>
      <c r="R92" s="19">
        <f t="shared" si="20"/>
        <v>0</v>
      </c>
      <c r="S92" s="19">
        <f t="shared" si="16"/>
        <v>0</v>
      </c>
      <c r="T92" s="19"/>
      <c r="U92" s="14"/>
      <c r="V92" s="13"/>
      <c r="W92" s="2">
        <f t="shared" si="19"/>
        <v>2.4011261563212227</v>
      </c>
      <c r="X92" s="13">
        <f t="shared" si="15"/>
        <v>2.4011261563212227</v>
      </c>
      <c r="Y92" s="13">
        <v>2.9937999999999998</v>
      </c>
      <c r="Z92" s="13">
        <v>4.0613999999999999</v>
      </c>
      <c r="AA92" s="13">
        <v>2.8696000000000002</v>
      </c>
      <c r="AB92" s="13">
        <v>0.95979999999999999</v>
      </c>
      <c r="AC92" s="13">
        <v>6.3692000000000002</v>
      </c>
      <c r="AD92" s="13">
        <v>2.7151999999999998</v>
      </c>
      <c r="AE92" s="13">
        <v>5.1631999999999998</v>
      </c>
      <c r="AF92" s="13">
        <v>9.7083999999999993</v>
      </c>
      <c r="AG92" s="13">
        <v>6.7278000000000002</v>
      </c>
      <c r="AH92" s="13">
        <v>4.0313999999999997</v>
      </c>
      <c r="AI92" s="31" t="s">
        <v>168</v>
      </c>
      <c r="AJ92" s="2">
        <f t="shared" si="17"/>
        <v>0</v>
      </c>
      <c r="AK92" s="2">
        <f t="shared" si="18"/>
        <v>0</v>
      </c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 x14ac:dyDescent="0.25">
      <c r="A93" s="16" t="s">
        <v>169</v>
      </c>
      <c r="B93" s="17" t="s">
        <v>37</v>
      </c>
      <c r="C93" s="17"/>
      <c r="D93" s="17">
        <v>20.445</v>
      </c>
      <c r="E93" s="17"/>
      <c r="F93" s="18">
        <v>20.445</v>
      </c>
      <c r="G93" s="3">
        <v>1</v>
      </c>
      <c r="H93" s="2">
        <v>60</v>
      </c>
      <c r="I93" s="2" t="s">
        <v>42</v>
      </c>
      <c r="J93" s="2"/>
      <c r="K93" s="2">
        <f t="shared" si="21"/>
        <v>0</v>
      </c>
      <c r="L93" s="2"/>
      <c r="M93" s="2"/>
      <c r="N93" s="2">
        <v>20</v>
      </c>
      <c r="O93" s="2"/>
      <c r="P93" s="2">
        <f t="shared" si="14"/>
        <v>0</v>
      </c>
      <c r="Q93" s="19"/>
      <c r="R93" s="49">
        <v>30</v>
      </c>
      <c r="S93" s="19">
        <f t="shared" si="16"/>
        <v>0</v>
      </c>
      <c r="T93" s="49">
        <v>30</v>
      </c>
      <c r="U93" s="19">
        <v>70</v>
      </c>
      <c r="V93" s="2"/>
      <c r="W93" s="2" t="e">
        <f t="shared" si="19"/>
        <v>#DIV/0!</v>
      </c>
      <c r="X93" s="2" t="e">
        <f t="shared" si="15"/>
        <v>#DIV/0!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1" t="s">
        <v>170</v>
      </c>
      <c r="AJ93" s="2">
        <f t="shared" si="17"/>
        <v>0</v>
      </c>
      <c r="AK93" s="2">
        <f t="shared" si="18"/>
        <v>30</v>
      </c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 x14ac:dyDescent="0.25">
      <c r="A94" s="35" t="s">
        <v>171</v>
      </c>
      <c r="B94" s="36" t="s">
        <v>41</v>
      </c>
      <c r="C94" s="36">
        <v>6</v>
      </c>
      <c r="D94" s="36"/>
      <c r="E94" s="36">
        <v>2</v>
      </c>
      <c r="F94" s="37">
        <v>3</v>
      </c>
      <c r="G94" s="38">
        <v>0.66</v>
      </c>
      <c r="H94" s="39">
        <v>45</v>
      </c>
      <c r="I94" s="39" t="s">
        <v>38</v>
      </c>
      <c r="J94" s="39">
        <v>2</v>
      </c>
      <c r="K94" s="39">
        <f t="shared" si="21"/>
        <v>0</v>
      </c>
      <c r="L94" s="39"/>
      <c r="M94" s="39"/>
      <c r="N94" s="39">
        <v>7</v>
      </c>
      <c r="O94" s="39"/>
      <c r="P94" s="39">
        <f t="shared" si="14"/>
        <v>0.4</v>
      </c>
      <c r="Q94" s="40"/>
      <c r="R94" s="19">
        <f t="shared" si="20"/>
        <v>0</v>
      </c>
      <c r="S94" s="19">
        <f t="shared" si="16"/>
        <v>0</v>
      </c>
      <c r="T94" s="19"/>
      <c r="U94" s="40"/>
      <c r="V94" s="39"/>
      <c r="W94" s="2">
        <f t="shared" si="19"/>
        <v>25</v>
      </c>
      <c r="X94" s="39">
        <f t="shared" si="15"/>
        <v>25</v>
      </c>
      <c r="Y94" s="39">
        <v>1</v>
      </c>
      <c r="Z94" s="39">
        <v>0.8</v>
      </c>
      <c r="AA94" s="39">
        <v>0.4</v>
      </c>
      <c r="AB94" s="39">
        <v>0</v>
      </c>
      <c r="AC94" s="39">
        <v>0.2</v>
      </c>
      <c r="AD94" s="39">
        <v>1</v>
      </c>
      <c r="AE94" s="39">
        <v>0.2</v>
      </c>
      <c r="AF94" s="39">
        <v>1</v>
      </c>
      <c r="AG94" s="39">
        <v>1.2</v>
      </c>
      <c r="AH94" s="39">
        <v>0.6</v>
      </c>
      <c r="AI94" s="20" t="s">
        <v>172</v>
      </c>
      <c r="AJ94" s="2">
        <f t="shared" si="17"/>
        <v>0</v>
      </c>
      <c r="AK94" s="2">
        <f t="shared" si="18"/>
        <v>0</v>
      </c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 x14ac:dyDescent="0.25">
      <c r="A95" s="41" t="s">
        <v>173</v>
      </c>
      <c r="B95" s="42" t="s">
        <v>41</v>
      </c>
      <c r="C95" s="42"/>
      <c r="D95" s="42"/>
      <c r="E95" s="42"/>
      <c r="F95" s="43"/>
      <c r="G95" s="44">
        <v>0.84</v>
      </c>
      <c r="H95" s="45"/>
      <c r="I95" s="45" t="s">
        <v>42</v>
      </c>
      <c r="J95" s="45"/>
      <c r="K95" s="45"/>
      <c r="L95" s="45"/>
      <c r="M95" s="45"/>
      <c r="N95" s="45"/>
      <c r="O95" s="45"/>
      <c r="P95" s="45">
        <f t="shared" si="14"/>
        <v>0</v>
      </c>
      <c r="Q95" s="46"/>
      <c r="R95" s="49">
        <v>6</v>
      </c>
      <c r="S95" s="19">
        <f t="shared" si="16"/>
        <v>0</v>
      </c>
      <c r="T95" s="49">
        <v>6</v>
      </c>
      <c r="U95" s="46">
        <v>10</v>
      </c>
      <c r="V95" s="45"/>
      <c r="W95" s="2" t="e">
        <f t="shared" si="19"/>
        <v>#DIV/0!</v>
      </c>
      <c r="X95" s="45" t="e">
        <f t="shared" si="15"/>
        <v>#DIV/0!</v>
      </c>
      <c r="Y95" s="45">
        <v>0</v>
      </c>
      <c r="Z95" s="45">
        <v>0</v>
      </c>
      <c r="AA95" s="45">
        <v>0</v>
      </c>
      <c r="AB95" s="45">
        <v>0</v>
      </c>
      <c r="AC95" s="45">
        <v>0</v>
      </c>
      <c r="AD95" s="45">
        <v>0</v>
      </c>
      <c r="AE95" s="45">
        <v>0</v>
      </c>
      <c r="AF95" s="45">
        <v>0</v>
      </c>
      <c r="AG95" s="45">
        <v>0</v>
      </c>
      <c r="AH95" s="45">
        <v>0</v>
      </c>
      <c r="AI95" s="45" t="s">
        <v>174</v>
      </c>
      <c r="AJ95" s="2">
        <f t="shared" si="17"/>
        <v>0</v>
      </c>
      <c r="AK95" s="2">
        <f t="shared" si="18"/>
        <v>5.04</v>
      </c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 x14ac:dyDescent="0.25">
      <c r="A96" s="35" t="s">
        <v>175</v>
      </c>
      <c r="B96" s="36" t="s">
        <v>41</v>
      </c>
      <c r="C96" s="36">
        <v>20</v>
      </c>
      <c r="D96" s="36">
        <v>8</v>
      </c>
      <c r="E96" s="36">
        <v>3</v>
      </c>
      <c r="F96" s="37">
        <v>22</v>
      </c>
      <c r="G96" s="38">
        <v>0.66</v>
      </c>
      <c r="H96" s="39">
        <v>45</v>
      </c>
      <c r="I96" s="39" t="s">
        <v>38</v>
      </c>
      <c r="J96" s="39">
        <v>3</v>
      </c>
      <c r="K96" s="39">
        <f>E96-J96</f>
        <v>0</v>
      </c>
      <c r="L96" s="39"/>
      <c r="M96" s="39"/>
      <c r="N96" s="39">
        <v>9</v>
      </c>
      <c r="O96" s="39"/>
      <c r="P96" s="39">
        <f t="shared" si="14"/>
        <v>0.6</v>
      </c>
      <c r="Q96" s="40"/>
      <c r="R96" s="19">
        <f t="shared" si="20"/>
        <v>0</v>
      </c>
      <c r="S96" s="19">
        <f t="shared" si="16"/>
        <v>0</v>
      </c>
      <c r="T96" s="19"/>
      <c r="U96" s="40"/>
      <c r="V96" s="39"/>
      <c r="W96" s="2">
        <f t="shared" si="19"/>
        <v>51.666666666666671</v>
      </c>
      <c r="X96" s="39">
        <f t="shared" si="15"/>
        <v>51.666666666666671</v>
      </c>
      <c r="Y96" s="39">
        <v>2</v>
      </c>
      <c r="Z96" s="39">
        <v>0</v>
      </c>
      <c r="AA96" s="39">
        <v>-0.4</v>
      </c>
      <c r="AB96" s="39">
        <v>2.6</v>
      </c>
      <c r="AC96" s="39">
        <v>-0.2</v>
      </c>
      <c r="AD96" s="39">
        <v>-0.2</v>
      </c>
      <c r="AE96" s="39">
        <v>1.4</v>
      </c>
      <c r="AF96" s="39">
        <v>1.268</v>
      </c>
      <c r="AG96" s="39">
        <v>1.0680000000000001</v>
      </c>
      <c r="AH96" s="39">
        <v>0.4</v>
      </c>
      <c r="AI96" s="23" t="s">
        <v>176</v>
      </c>
      <c r="AJ96" s="2">
        <f t="shared" si="17"/>
        <v>0</v>
      </c>
      <c r="AK96" s="2">
        <f t="shared" si="18"/>
        <v>0</v>
      </c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 x14ac:dyDescent="0.25">
      <c r="A97" s="41" t="s">
        <v>177</v>
      </c>
      <c r="B97" s="42" t="s">
        <v>41</v>
      </c>
      <c r="C97" s="42"/>
      <c r="D97" s="42"/>
      <c r="E97" s="42"/>
      <c r="F97" s="43"/>
      <c r="G97" s="44">
        <v>0.84</v>
      </c>
      <c r="H97" s="45"/>
      <c r="I97" s="45" t="s">
        <v>42</v>
      </c>
      <c r="J97" s="45"/>
      <c r="K97" s="45"/>
      <c r="L97" s="45"/>
      <c r="M97" s="45"/>
      <c r="N97" s="45"/>
      <c r="O97" s="45"/>
      <c r="P97" s="45">
        <f t="shared" si="14"/>
        <v>0</v>
      </c>
      <c r="Q97" s="46"/>
      <c r="R97" s="49">
        <f t="shared" si="20"/>
        <v>0</v>
      </c>
      <c r="S97" s="19">
        <f t="shared" si="16"/>
        <v>0</v>
      </c>
      <c r="T97" s="49"/>
      <c r="U97" s="46">
        <v>10</v>
      </c>
      <c r="V97" s="45"/>
      <c r="W97" s="2" t="e">
        <f t="shared" si="19"/>
        <v>#DIV/0!</v>
      </c>
      <c r="X97" s="45" t="e">
        <f t="shared" si="15"/>
        <v>#DIV/0!</v>
      </c>
      <c r="Y97" s="45">
        <v>0</v>
      </c>
      <c r="Z97" s="45">
        <v>0</v>
      </c>
      <c r="AA97" s="45">
        <v>0</v>
      </c>
      <c r="AB97" s="45">
        <v>0</v>
      </c>
      <c r="AC97" s="45">
        <v>0</v>
      </c>
      <c r="AD97" s="45">
        <v>0</v>
      </c>
      <c r="AE97" s="45">
        <v>0</v>
      </c>
      <c r="AF97" s="45">
        <v>0</v>
      </c>
      <c r="AG97" s="45">
        <v>0</v>
      </c>
      <c r="AH97" s="45">
        <v>0</v>
      </c>
      <c r="AI97" s="45" t="s">
        <v>178</v>
      </c>
      <c r="AJ97" s="2">
        <f t="shared" si="17"/>
        <v>0</v>
      </c>
      <c r="AK97" s="2">
        <f t="shared" si="18"/>
        <v>0</v>
      </c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 x14ac:dyDescent="0.25">
      <c r="A98" s="2" t="s">
        <v>179</v>
      </c>
      <c r="B98" s="2" t="s">
        <v>41</v>
      </c>
      <c r="C98" s="2">
        <v>52</v>
      </c>
      <c r="D98" s="2"/>
      <c r="E98" s="2">
        <v>10</v>
      </c>
      <c r="F98" s="2">
        <v>37</v>
      </c>
      <c r="G98" s="3">
        <v>0.33</v>
      </c>
      <c r="H98" s="2">
        <v>45</v>
      </c>
      <c r="I98" s="2" t="s">
        <v>42</v>
      </c>
      <c r="J98" s="2">
        <v>15</v>
      </c>
      <c r="K98" s="2">
        <f t="shared" ref="K98:K119" si="22">E98-J98</f>
        <v>-5</v>
      </c>
      <c r="L98" s="2"/>
      <c r="M98" s="2"/>
      <c r="N98" s="2">
        <v>5</v>
      </c>
      <c r="O98" s="2"/>
      <c r="P98" s="2">
        <f t="shared" si="14"/>
        <v>2</v>
      </c>
      <c r="Q98" s="19"/>
      <c r="R98" s="19">
        <f t="shared" si="20"/>
        <v>0</v>
      </c>
      <c r="S98" s="19">
        <f t="shared" si="16"/>
        <v>0</v>
      </c>
      <c r="T98" s="19"/>
      <c r="U98" s="19"/>
      <c r="V98" s="2"/>
      <c r="W98" s="2">
        <f t="shared" si="19"/>
        <v>21</v>
      </c>
      <c r="X98" s="2">
        <f t="shared" si="15"/>
        <v>21</v>
      </c>
      <c r="Y98" s="2">
        <v>4.4000000000000004</v>
      </c>
      <c r="Z98" s="2">
        <v>2.8</v>
      </c>
      <c r="AA98" s="2">
        <v>-0.4</v>
      </c>
      <c r="AB98" s="2">
        <v>7.6</v>
      </c>
      <c r="AC98" s="2">
        <v>3.8</v>
      </c>
      <c r="AD98" s="2">
        <v>5.4</v>
      </c>
      <c r="AE98" s="2">
        <v>3.2</v>
      </c>
      <c r="AF98" s="2">
        <v>7.6</v>
      </c>
      <c r="AG98" s="2">
        <v>3.8</v>
      </c>
      <c r="AH98" s="2">
        <v>4</v>
      </c>
      <c r="AI98" s="15" t="s">
        <v>130</v>
      </c>
      <c r="AJ98" s="2">
        <f t="shared" si="17"/>
        <v>0</v>
      </c>
      <c r="AK98" s="2">
        <f t="shared" si="18"/>
        <v>0</v>
      </c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 x14ac:dyDescent="0.25">
      <c r="A99" s="2" t="s">
        <v>180</v>
      </c>
      <c r="B99" s="2" t="s">
        <v>41</v>
      </c>
      <c r="C99" s="2">
        <v>88</v>
      </c>
      <c r="D99" s="2">
        <v>80</v>
      </c>
      <c r="E99" s="2">
        <v>60</v>
      </c>
      <c r="F99" s="2">
        <v>103</v>
      </c>
      <c r="G99" s="3">
        <v>0.36</v>
      </c>
      <c r="H99" s="2">
        <v>45</v>
      </c>
      <c r="I99" s="2" t="s">
        <v>42</v>
      </c>
      <c r="J99" s="2">
        <v>60</v>
      </c>
      <c r="K99" s="2">
        <f t="shared" si="22"/>
        <v>0</v>
      </c>
      <c r="L99" s="2"/>
      <c r="M99" s="2"/>
      <c r="N99" s="2">
        <v>0</v>
      </c>
      <c r="O99" s="2"/>
      <c r="P99" s="2">
        <f t="shared" si="14"/>
        <v>12</v>
      </c>
      <c r="Q99" s="19">
        <f>14*P99-O99-N99-F99</f>
        <v>65</v>
      </c>
      <c r="R99" s="19">
        <v>80</v>
      </c>
      <c r="S99" s="19">
        <f t="shared" si="16"/>
        <v>40</v>
      </c>
      <c r="T99" s="19">
        <v>40</v>
      </c>
      <c r="U99" s="19">
        <v>80</v>
      </c>
      <c r="V99" s="2"/>
      <c r="W99" s="2">
        <f t="shared" si="19"/>
        <v>15.25</v>
      </c>
      <c r="X99" s="2">
        <f t="shared" si="15"/>
        <v>8.5833333333333339</v>
      </c>
      <c r="Y99" s="2">
        <v>10</v>
      </c>
      <c r="Z99" s="2">
        <v>14.2</v>
      </c>
      <c r="AA99" s="2">
        <v>11.2</v>
      </c>
      <c r="AB99" s="2">
        <v>22.4</v>
      </c>
      <c r="AC99" s="2">
        <v>6.4</v>
      </c>
      <c r="AD99" s="2">
        <v>17.8</v>
      </c>
      <c r="AE99" s="2">
        <v>3</v>
      </c>
      <c r="AF99" s="2">
        <v>26.2</v>
      </c>
      <c r="AG99" s="2">
        <v>20.2</v>
      </c>
      <c r="AH99" s="2">
        <v>17.600000000000001</v>
      </c>
      <c r="AI99" s="2"/>
      <c r="AJ99" s="2">
        <f t="shared" si="17"/>
        <v>14.399999999999999</v>
      </c>
      <c r="AK99" s="2">
        <f t="shared" si="18"/>
        <v>14.399999999999999</v>
      </c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 x14ac:dyDescent="0.25">
      <c r="A100" s="2" t="s">
        <v>181</v>
      </c>
      <c r="B100" s="2" t="s">
        <v>37</v>
      </c>
      <c r="C100" s="2">
        <v>174.57900000000001</v>
      </c>
      <c r="D100" s="2">
        <v>531.77700000000004</v>
      </c>
      <c r="E100" s="2">
        <v>226.37100000000001</v>
      </c>
      <c r="F100" s="2">
        <v>431.40300000000002</v>
      </c>
      <c r="G100" s="3">
        <v>1</v>
      </c>
      <c r="H100" s="2">
        <v>45</v>
      </c>
      <c r="I100" s="2" t="s">
        <v>63</v>
      </c>
      <c r="J100" s="2">
        <v>214</v>
      </c>
      <c r="K100" s="2">
        <f t="shared" si="22"/>
        <v>12.371000000000009</v>
      </c>
      <c r="L100" s="2"/>
      <c r="M100" s="2"/>
      <c r="N100" s="2">
        <v>0</v>
      </c>
      <c r="O100" s="2"/>
      <c r="P100" s="2">
        <f t="shared" si="14"/>
        <v>45.2742</v>
      </c>
      <c r="Q100" s="19">
        <f>15*P100-O100-N100-F100</f>
        <v>247.71000000000004</v>
      </c>
      <c r="R100" s="50">
        <v>300</v>
      </c>
      <c r="S100" s="19">
        <f t="shared" si="16"/>
        <v>150</v>
      </c>
      <c r="T100" s="50">
        <v>150</v>
      </c>
      <c r="U100" s="19"/>
      <c r="V100" s="2"/>
      <c r="W100" s="2">
        <f t="shared" si="19"/>
        <v>16.154962428933036</v>
      </c>
      <c r="X100" s="2">
        <f t="shared" si="15"/>
        <v>9.5286719588639883</v>
      </c>
      <c r="Y100" s="2">
        <v>38.181399999999996</v>
      </c>
      <c r="Z100" s="2">
        <v>59.072000000000003</v>
      </c>
      <c r="AA100" s="2">
        <v>42.962000000000003</v>
      </c>
      <c r="AB100" s="2">
        <v>42.8018</v>
      </c>
      <c r="AC100" s="2">
        <v>61.743600000000001</v>
      </c>
      <c r="AD100" s="2">
        <v>41.020800000000001</v>
      </c>
      <c r="AE100" s="2">
        <v>63.428600000000003</v>
      </c>
      <c r="AF100" s="2">
        <v>56.414000000000001</v>
      </c>
      <c r="AG100" s="2">
        <v>49.067399999999999</v>
      </c>
      <c r="AH100" s="2">
        <v>48.9236</v>
      </c>
      <c r="AI100" s="2"/>
      <c r="AJ100" s="2">
        <f t="shared" si="17"/>
        <v>150</v>
      </c>
      <c r="AK100" s="2">
        <f t="shared" si="18"/>
        <v>150</v>
      </c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 x14ac:dyDescent="0.25">
      <c r="A101" s="2" t="s">
        <v>182</v>
      </c>
      <c r="B101" s="2" t="s">
        <v>41</v>
      </c>
      <c r="C101" s="2">
        <v>30</v>
      </c>
      <c r="D101" s="2"/>
      <c r="E101" s="2">
        <v>-1</v>
      </c>
      <c r="F101" s="2">
        <v>28</v>
      </c>
      <c r="G101" s="3">
        <v>0.1</v>
      </c>
      <c r="H101" s="2">
        <v>60</v>
      </c>
      <c r="I101" s="2" t="s">
        <v>42</v>
      </c>
      <c r="J101" s="2"/>
      <c r="K101" s="2">
        <f t="shared" si="22"/>
        <v>-1</v>
      </c>
      <c r="L101" s="2"/>
      <c r="M101" s="2"/>
      <c r="N101" s="2">
        <v>0</v>
      </c>
      <c r="O101" s="2"/>
      <c r="P101" s="2">
        <f t="shared" si="14"/>
        <v>-0.2</v>
      </c>
      <c r="Q101" s="19"/>
      <c r="R101" s="19">
        <f t="shared" si="20"/>
        <v>0</v>
      </c>
      <c r="S101" s="19">
        <f t="shared" si="16"/>
        <v>0</v>
      </c>
      <c r="T101" s="19"/>
      <c r="U101" s="19"/>
      <c r="V101" s="2"/>
      <c r="W101" s="2">
        <f t="shared" si="19"/>
        <v>-140</v>
      </c>
      <c r="X101" s="2">
        <f t="shared" si="15"/>
        <v>-140</v>
      </c>
      <c r="Y101" s="2">
        <v>1.2</v>
      </c>
      <c r="Z101" s="2">
        <v>1.6</v>
      </c>
      <c r="AA101" s="2">
        <v>3.6</v>
      </c>
      <c r="AB101" s="2">
        <v>1.6</v>
      </c>
      <c r="AC101" s="2">
        <v>-0.4</v>
      </c>
      <c r="AD101" s="2">
        <v>1.4</v>
      </c>
      <c r="AE101" s="2">
        <v>1.6</v>
      </c>
      <c r="AF101" s="2">
        <v>2.6</v>
      </c>
      <c r="AG101" s="2">
        <v>3.4</v>
      </c>
      <c r="AH101" s="2">
        <v>4</v>
      </c>
      <c r="AI101" s="23" t="s">
        <v>65</v>
      </c>
      <c r="AJ101" s="2">
        <f t="shared" si="17"/>
        <v>0</v>
      </c>
      <c r="AK101" s="2">
        <f t="shared" si="18"/>
        <v>0</v>
      </c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 x14ac:dyDescent="0.25">
      <c r="A102" s="2" t="s">
        <v>183</v>
      </c>
      <c r="B102" s="2" t="s">
        <v>37</v>
      </c>
      <c r="C102" s="2">
        <v>0.88900000000000001</v>
      </c>
      <c r="D102" s="2">
        <v>61.216000000000001</v>
      </c>
      <c r="E102" s="2">
        <v>30.613</v>
      </c>
      <c r="F102" s="2">
        <v>29.504000000000001</v>
      </c>
      <c r="G102" s="3">
        <v>1</v>
      </c>
      <c r="H102" s="2">
        <v>60</v>
      </c>
      <c r="I102" s="2" t="s">
        <v>63</v>
      </c>
      <c r="J102" s="2">
        <v>34</v>
      </c>
      <c r="K102" s="2">
        <f t="shared" si="22"/>
        <v>-3.3870000000000005</v>
      </c>
      <c r="L102" s="2"/>
      <c r="M102" s="2"/>
      <c r="N102" s="2">
        <v>9</v>
      </c>
      <c r="O102" s="2"/>
      <c r="P102" s="2">
        <f t="shared" ref="P102:P119" si="23">E102/5</f>
        <v>6.1226000000000003</v>
      </c>
      <c r="Q102" s="19">
        <f>15*P102-O102-N102-F102</f>
        <v>53.334999999999994</v>
      </c>
      <c r="R102" s="19">
        <f t="shared" si="20"/>
        <v>53</v>
      </c>
      <c r="S102" s="19">
        <f t="shared" si="16"/>
        <v>53</v>
      </c>
      <c r="T102" s="19"/>
      <c r="U102" s="19"/>
      <c r="V102" s="2"/>
      <c r="W102" s="2">
        <f t="shared" si="19"/>
        <v>14.945284682977819</v>
      </c>
      <c r="X102" s="2">
        <f t="shared" ref="X102:X119" si="24">(F102+N102+O102)/P102</f>
        <v>6.2888315421552941</v>
      </c>
      <c r="Y102" s="2">
        <v>5.0612000000000004</v>
      </c>
      <c r="Z102" s="2">
        <v>7.9256000000000002</v>
      </c>
      <c r="AA102" s="2">
        <v>3.9184000000000001</v>
      </c>
      <c r="AB102" s="2">
        <v>5.4535999999999998</v>
      </c>
      <c r="AC102" s="2">
        <v>5.8784000000000001</v>
      </c>
      <c r="AD102" s="2">
        <v>7.9476000000000004</v>
      </c>
      <c r="AE102" s="2">
        <v>7.9016000000000002</v>
      </c>
      <c r="AF102" s="2">
        <v>14.275</v>
      </c>
      <c r="AG102" s="2">
        <v>9.0676000000000005</v>
      </c>
      <c r="AH102" s="2">
        <v>5.907</v>
      </c>
      <c r="AI102" s="2"/>
      <c r="AJ102" s="2">
        <f t="shared" si="17"/>
        <v>53</v>
      </c>
      <c r="AK102" s="2">
        <f t="shared" si="18"/>
        <v>0</v>
      </c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 x14ac:dyDescent="0.25">
      <c r="A103" s="2" t="s">
        <v>184</v>
      </c>
      <c r="B103" s="2" t="s">
        <v>37</v>
      </c>
      <c r="C103" s="2">
        <v>8.6959999999999997</v>
      </c>
      <c r="D103" s="2">
        <v>62.584000000000003</v>
      </c>
      <c r="E103" s="2">
        <v>47.02</v>
      </c>
      <c r="F103" s="2">
        <v>22.300999999999998</v>
      </c>
      <c r="G103" s="3">
        <v>1</v>
      </c>
      <c r="H103" s="2">
        <v>60</v>
      </c>
      <c r="I103" s="2" t="s">
        <v>63</v>
      </c>
      <c r="J103" s="2">
        <v>48</v>
      </c>
      <c r="K103" s="2">
        <f t="shared" si="22"/>
        <v>-0.97999999999999687</v>
      </c>
      <c r="L103" s="2"/>
      <c r="M103" s="2"/>
      <c r="N103" s="2">
        <v>4</v>
      </c>
      <c r="O103" s="2"/>
      <c r="P103" s="2">
        <f t="shared" si="23"/>
        <v>9.4039999999999999</v>
      </c>
      <c r="Q103" s="19">
        <f>13*P103-O103-N103-F103</f>
        <v>95.950999999999993</v>
      </c>
      <c r="R103" s="19">
        <v>120</v>
      </c>
      <c r="S103" s="19">
        <f t="shared" si="16"/>
        <v>90</v>
      </c>
      <c r="T103" s="19">
        <v>30</v>
      </c>
      <c r="U103" s="19">
        <v>120</v>
      </c>
      <c r="V103" s="2"/>
      <c r="W103" s="2">
        <f t="shared" si="19"/>
        <v>15.557316035729476</v>
      </c>
      <c r="X103" s="2">
        <f t="shared" si="24"/>
        <v>2.7967886005954909</v>
      </c>
      <c r="Y103" s="2">
        <v>5.1261999999999999</v>
      </c>
      <c r="Z103" s="2">
        <v>6.6651999999999996</v>
      </c>
      <c r="AA103" s="2">
        <v>2.7143999999999999</v>
      </c>
      <c r="AB103" s="2">
        <v>5.141</v>
      </c>
      <c r="AC103" s="2">
        <v>3.5640000000000001</v>
      </c>
      <c r="AD103" s="2">
        <v>6.2864000000000004</v>
      </c>
      <c r="AE103" s="2">
        <v>4.6985999999999999</v>
      </c>
      <c r="AF103" s="2">
        <v>8.5838000000000001</v>
      </c>
      <c r="AG103" s="2">
        <v>8.2205999999999992</v>
      </c>
      <c r="AH103" s="2">
        <v>5.8475999999999999</v>
      </c>
      <c r="AI103" s="2"/>
      <c r="AJ103" s="2">
        <f t="shared" si="17"/>
        <v>90</v>
      </c>
      <c r="AK103" s="2">
        <f t="shared" si="18"/>
        <v>30</v>
      </c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 x14ac:dyDescent="0.25">
      <c r="A104" s="13" t="s">
        <v>185</v>
      </c>
      <c r="B104" s="13" t="s">
        <v>37</v>
      </c>
      <c r="C104" s="13">
        <v>-9.0350000000000001</v>
      </c>
      <c r="D104" s="13">
        <v>9.0350000000000001</v>
      </c>
      <c r="E104" s="13"/>
      <c r="F104" s="13"/>
      <c r="G104" s="12">
        <v>0</v>
      </c>
      <c r="H104" s="13">
        <v>60</v>
      </c>
      <c r="I104" s="13" t="s">
        <v>38</v>
      </c>
      <c r="J104" s="13"/>
      <c r="K104" s="13">
        <f t="shared" si="22"/>
        <v>0</v>
      </c>
      <c r="L104" s="13"/>
      <c r="M104" s="13"/>
      <c r="N104" s="13">
        <v>0</v>
      </c>
      <c r="O104" s="13"/>
      <c r="P104" s="13">
        <f t="shared" si="23"/>
        <v>0</v>
      </c>
      <c r="Q104" s="14"/>
      <c r="R104" s="19">
        <f t="shared" si="20"/>
        <v>0</v>
      </c>
      <c r="S104" s="19">
        <f t="shared" si="16"/>
        <v>0</v>
      </c>
      <c r="T104" s="19"/>
      <c r="U104" s="14"/>
      <c r="V104" s="13"/>
      <c r="W104" s="2" t="e">
        <f t="shared" si="19"/>
        <v>#DIV/0!</v>
      </c>
      <c r="X104" s="13" t="e">
        <f t="shared" si="24"/>
        <v>#DIV/0!</v>
      </c>
      <c r="Y104" s="13">
        <v>-0.61099999999999999</v>
      </c>
      <c r="Z104" s="13">
        <v>1.506</v>
      </c>
      <c r="AA104" s="13">
        <v>2.1379999999999999</v>
      </c>
      <c r="AB104" s="13">
        <v>0.60699999999999998</v>
      </c>
      <c r="AC104" s="13">
        <v>3.0204</v>
      </c>
      <c r="AD104" s="13">
        <v>2.7320000000000002</v>
      </c>
      <c r="AE104" s="13">
        <v>4.4993999999999996</v>
      </c>
      <c r="AF104" s="13">
        <v>3.9009999999999998</v>
      </c>
      <c r="AG104" s="13">
        <v>3.298</v>
      </c>
      <c r="AH104" s="13">
        <v>4.8369999999999997</v>
      </c>
      <c r="AI104" s="13" t="s">
        <v>186</v>
      </c>
      <c r="AJ104" s="2">
        <f t="shared" si="17"/>
        <v>0</v>
      </c>
      <c r="AK104" s="2">
        <f t="shared" si="18"/>
        <v>0</v>
      </c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 x14ac:dyDescent="0.25">
      <c r="A105" s="2" t="s">
        <v>187</v>
      </c>
      <c r="B105" s="2" t="s">
        <v>37</v>
      </c>
      <c r="C105" s="2">
        <v>76.022999999999996</v>
      </c>
      <c r="D105" s="2">
        <v>30.206</v>
      </c>
      <c r="E105" s="2">
        <v>21.065000000000001</v>
      </c>
      <c r="F105" s="2">
        <v>57.005000000000003</v>
      </c>
      <c r="G105" s="3">
        <v>1</v>
      </c>
      <c r="H105" s="2">
        <v>60</v>
      </c>
      <c r="I105" s="2" t="s">
        <v>48</v>
      </c>
      <c r="J105" s="2">
        <v>22.3</v>
      </c>
      <c r="K105" s="2">
        <f t="shared" si="22"/>
        <v>-1.2349999999999994</v>
      </c>
      <c r="L105" s="2"/>
      <c r="M105" s="2"/>
      <c r="N105" s="2">
        <v>80</v>
      </c>
      <c r="O105" s="2"/>
      <c r="P105" s="2">
        <f t="shared" si="23"/>
        <v>4.2130000000000001</v>
      </c>
      <c r="Q105" s="19"/>
      <c r="R105" s="19">
        <f t="shared" si="20"/>
        <v>0</v>
      </c>
      <c r="S105" s="19">
        <f t="shared" si="16"/>
        <v>0</v>
      </c>
      <c r="T105" s="19"/>
      <c r="U105" s="19">
        <v>20</v>
      </c>
      <c r="V105" s="2"/>
      <c r="W105" s="2">
        <f t="shared" si="19"/>
        <v>32.519582245430804</v>
      </c>
      <c r="X105" s="2">
        <f t="shared" si="24"/>
        <v>32.519582245430804</v>
      </c>
      <c r="Y105" s="2">
        <v>10.5502</v>
      </c>
      <c r="Z105" s="2">
        <v>8.1704000000000008</v>
      </c>
      <c r="AA105" s="2">
        <v>8.7988</v>
      </c>
      <c r="AB105" s="2">
        <v>7.2919999999999998</v>
      </c>
      <c r="AC105" s="2">
        <v>10.889200000000001</v>
      </c>
      <c r="AD105" s="2">
        <v>12.9666</v>
      </c>
      <c r="AE105" s="2">
        <v>9.7934000000000001</v>
      </c>
      <c r="AF105" s="2">
        <v>15.955</v>
      </c>
      <c r="AG105" s="2">
        <v>13.2372</v>
      </c>
      <c r="AH105" s="2">
        <v>11.171200000000001</v>
      </c>
      <c r="AI105" s="15" t="s">
        <v>188</v>
      </c>
      <c r="AJ105" s="2">
        <f t="shared" si="17"/>
        <v>0</v>
      </c>
      <c r="AK105" s="2">
        <f t="shared" si="18"/>
        <v>0</v>
      </c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 x14ac:dyDescent="0.25">
      <c r="A106" s="2" t="s">
        <v>189</v>
      </c>
      <c r="B106" s="2" t="s">
        <v>41</v>
      </c>
      <c r="C106" s="2">
        <v>9</v>
      </c>
      <c r="D106" s="2"/>
      <c r="E106" s="2">
        <v>7</v>
      </c>
      <c r="F106" s="2"/>
      <c r="G106" s="3">
        <v>0.33</v>
      </c>
      <c r="H106" s="2">
        <v>30</v>
      </c>
      <c r="I106" s="2" t="s">
        <v>42</v>
      </c>
      <c r="J106" s="2">
        <v>8</v>
      </c>
      <c r="K106" s="2">
        <f t="shared" si="22"/>
        <v>-1</v>
      </c>
      <c r="L106" s="2"/>
      <c r="M106" s="2"/>
      <c r="N106" s="2">
        <v>0</v>
      </c>
      <c r="O106" s="2"/>
      <c r="P106" s="2">
        <f t="shared" si="23"/>
        <v>1.4</v>
      </c>
      <c r="Q106" s="19">
        <f>9*P106-O106-N106-F106</f>
        <v>12.6</v>
      </c>
      <c r="R106" s="19">
        <v>16</v>
      </c>
      <c r="S106" s="19">
        <f t="shared" si="16"/>
        <v>16</v>
      </c>
      <c r="T106" s="19"/>
      <c r="U106" s="19">
        <v>20</v>
      </c>
      <c r="V106" s="2"/>
      <c r="W106" s="2">
        <f t="shared" si="19"/>
        <v>11.428571428571429</v>
      </c>
      <c r="X106" s="2">
        <f t="shared" si="24"/>
        <v>0</v>
      </c>
      <c r="Y106" s="2">
        <v>0.4</v>
      </c>
      <c r="Z106" s="2">
        <v>1.4</v>
      </c>
      <c r="AA106" s="2">
        <v>1.2</v>
      </c>
      <c r="AB106" s="2">
        <v>2.2000000000000002</v>
      </c>
      <c r="AC106" s="2">
        <v>1.4</v>
      </c>
      <c r="AD106" s="2">
        <v>0.4</v>
      </c>
      <c r="AE106" s="2">
        <v>-0.2</v>
      </c>
      <c r="AF106" s="2">
        <v>-1.8</v>
      </c>
      <c r="AG106" s="2">
        <v>-0.2</v>
      </c>
      <c r="AH106" s="2">
        <v>0</v>
      </c>
      <c r="AI106" s="21" t="s">
        <v>190</v>
      </c>
      <c r="AJ106" s="2">
        <f t="shared" si="17"/>
        <v>5.28</v>
      </c>
      <c r="AK106" s="2">
        <f t="shared" si="18"/>
        <v>0</v>
      </c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 x14ac:dyDescent="0.25">
      <c r="A107" s="22" t="s">
        <v>191</v>
      </c>
      <c r="B107" s="10" t="s">
        <v>41</v>
      </c>
      <c r="C107" s="10">
        <v>-2</v>
      </c>
      <c r="D107" s="10">
        <v>5</v>
      </c>
      <c r="E107" s="10">
        <v>-1</v>
      </c>
      <c r="F107" s="11"/>
      <c r="G107" s="12">
        <v>0</v>
      </c>
      <c r="H107" s="13">
        <v>45</v>
      </c>
      <c r="I107" s="13" t="s">
        <v>38</v>
      </c>
      <c r="J107" s="13">
        <v>3</v>
      </c>
      <c r="K107" s="13">
        <f t="shared" si="22"/>
        <v>-4</v>
      </c>
      <c r="L107" s="13"/>
      <c r="M107" s="13"/>
      <c r="N107" s="13">
        <v>0</v>
      </c>
      <c r="O107" s="13"/>
      <c r="P107" s="13">
        <f t="shared" si="23"/>
        <v>-0.2</v>
      </c>
      <c r="Q107" s="14"/>
      <c r="R107" s="19">
        <f t="shared" si="20"/>
        <v>0</v>
      </c>
      <c r="S107" s="19">
        <f t="shared" si="16"/>
        <v>0</v>
      </c>
      <c r="T107" s="19"/>
      <c r="U107" s="14"/>
      <c r="V107" s="13"/>
      <c r="W107" s="2">
        <f t="shared" si="19"/>
        <v>0</v>
      </c>
      <c r="X107" s="13">
        <f t="shared" si="24"/>
        <v>0</v>
      </c>
      <c r="Y107" s="13">
        <v>0.6</v>
      </c>
      <c r="Z107" s="13">
        <v>7.8</v>
      </c>
      <c r="AA107" s="13">
        <v>4.8</v>
      </c>
      <c r="AB107" s="13">
        <v>10.4</v>
      </c>
      <c r="AC107" s="13">
        <v>26</v>
      </c>
      <c r="AD107" s="13">
        <v>33.200000000000003</v>
      </c>
      <c r="AE107" s="13">
        <v>2.6</v>
      </c>
      <c r="AF107" s="13">
        <v>29.6</v>
      </c>
      <c r="AG107" s="13">
        <v>30.2</v>
      </c>
      <c r="AH107" s="13">
        <v>19</v>
      </c>
      <c r="AI107" s="27" t="s">
        <v>192</v>
      </c>
      <c r="AJ107" s="2">
        <f t="shared" si="17"/>
        <v>0</v>
      </c>
      <c r="AK107" s="2">
        <f t="shared" si="18"/>
        <v>0</v>
      </c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 x14ac:dyDescent="0.25">
      <c r="A108" s="16" t="s">
        <v>193</v>
      </c>
      <c r="B108" s="17" t="s">
        <v>41</v>
      </c>
      <c r="C108" s="17">
        <v>143</v>
      </c>
      <c r="D108" s="17">
        <v>40</v>
      </c>
      <c r="E108" s="17">
        <v>77</v>
      </c>
      <c r="F108" s="18">
        <v>68</v>
      </c>
      <c r="G108" s="3">
        <v>0.18</v>
      </c>
      <c r="H108" s="2">
        <v>50</v>
      </c>
      <c r="I108" s="2" t="s">
        <v>42</v>
      </c>
      <c r="J108" s="2">
        <v>77</v>
      </c>
      <c r="K108" s="2">
        <f t="shared" si="22"/>
        <v>0</v>
      </c>
      <c r="L108" s="2"/>
      <c r="M108" s="2"/>
      <c r="N108" s="2">
        <v>90</v>
      </c>
      <c r="O108" s="2"/>
      <c r="P108" s="2">
        <f t="shared" si="23"/>
        <v>15.4</v>
      </c>
      <c r="Q108" s="19">
        <f>14*P108-O108-N108-F108</f>
        <v>57.599999999999994</v>
      </c>
      <c r="R108" s="19">
        <v>70</v>
      </c>
      <c r="S108" s="19">
        <f t="shared" si="16"/>
        <v>70</v>
      </c>
      <c r="T108" s="19"/>
      <c r="U108" s="19">
        <v>70</v>
      </c>
      <c r="V108" s="2"/>
      <c r="W108" s="2">
        <f t="shared" si="19"/>
        <v>14.805194805194805</v>
      </c>
      <c r="X108" s="2">
        <f t="shared" si="24"/>
        <v>10.25974025974026</v>
      </c>
      <c r="Y108" s="2">
        <v>17</v>
      </c>
      <c r="Z108" s="2">
        <v>6.8</v>
      </c>
      <c r="AA108" s="2">
        <v>11.8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/>
      <c r="AJ108" s="2">
        <f t="shared" si="17"/>
        <v>12.6</v>
      </c>
      <c r="AK108" s="2">
        <f t="shared" si="18"/>
        <v>0</v>
      </c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 x14ac:dyDescent="0.25">
      <c r="A109" s="22" t="s">
        <v>194</v>
      </c>
      <c r="B109" s="10" t="s">
        <v>37</v>
      </c>
      <c r="C109" s="10">
        <v>-3.0910000000000002</v>
      </c>
      <c r="D109" s="10">
        <v>6.2309999999999999</v>
      </c>
      <c r="E109" s="32">
        <v>1.542</v>
      </c>
      <c r="F109" s="11"/>
      <c r="G109" s="12">
        <v>0</v>
      </c>
      <c r="H109" s="13">
        <v>45</v>
      </c>
      <c r="I109" s="13" t="s">
        <v>38</v>
      </c>
      <c r="J109" s="13">
        <v>3</v>
      </c>
      <c r="K109" s="13">
        <f t="shared" si="22"/>
        <v>-1.458</v>
      </c>
      <c r="L109" s="13"/>
      <c r="M109" s="13"/>
      <c r="N109" s="13">
        <v>0</v>
      </c>
      <c r="O109" s="13"/>
      <c r="P109" s="13">
        <f t="shared" si="23"/>
        <v>0.30840000000000001</v>
      </c>
      <c r="Q109" s="14"/>
      <c r="R109" s="19">
        <f t="shared" si="20"/>
        <v>0</v>
      </c>
      <c r="S109" s="19">
        <f t="shared" si="16"/>
        <v>0</v>
      </c>
      <c r="T109" s="19"/>
      <c r="U109" s="14"/>
      <c r="V109" s="13"/>
      <c r="W109" s="2">
        <f t="shared" si="19"/>
        <v>0</v>
      </c>
      <c r="X109" s="13">
        <f t="shared" si="24"/>
        <v>0</v>
      </c>
      <c r="Y109" s="13">
        <v>0.62239999999999995</v>
      </c>
      <c r="Z109" s="13">
        <v>5.9396000000000004</v>
      </c>
      <c r="AA109" s="13">
        <v>5.9009999999999998</v>
      </c>
      <c r="AB109" s="13">
        <v>4.6356000000000002</v>
      </c>
      <c r="AC109" s="13">
        <v>8.6592000000000002</v>
      </c>
      <c r="AD109" s="13">
        <v>9.1465999999999994</v>
      </c>
      <c r="AE109" s="13">
        <v>7.1142000000000003</v>
      </c>
      <c r="AF109" s="13">
        <v>7.1672000000000002</v>
      </c>
      <c r="AG109" s="13">
        <v>10.1744</v>
      </c>
      <c r="AH109" s="13">
        <v>11.768000000000001</v>
      </c>
      <c r="AI109" s="27" t="s">
        <v>195</v>
      </c>
      <c r="AJ109" s="2">
        <f t="shared" si="17"/>
        <v>0</v>
      </c>
      <c r="AK109" s="2">
        <f t="shared" si="18"/>
        <v>0</v>
      </c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 x14ac:dyDescent="0.25">
      <c r="A110" s="16" t="s">
        <v>196</v>
      </c>
      <c r="B110" s="17" t="s">
        <v>37</v>
      </c>
      <c r="C110" s="17">
        <v>63.914000000000001</v>
      </c>
      <c r="D110" s="17">
        <v>18.919</v>
      </c>
      <c r="E110" s="33">
        <f>53.776+E109</f>
        <v>55.318000000000005</v>
      </c>
      <c r="F110" s="18">
        <v>15.747999999999999</v>
      </c>
      <c r="G110" s="3">
        <v>1</v>
      </c>
      <c r="H110" s="2">
        <v>50</v>
      </c>
      <c r="I110" s="2" t="s">
        <v>42</v>
      </c>
      <c r="J110" s="2">
        <v>51</v>
      </c>
      <c r="K110" s="2">
        <f t="shared" si="22"/>
        <v>4.3180000000000049</v>
      </c>
      <c r="L110" s="2"/>
      <c r="M110" s="2"/>
      <c r="N110" s="2">
        <v>25</v>
      </c>
      <c r="O110" s="2"/>
      <c r="P110" s="2">
        <f t="shared" si="23"/>
        <v>11.063600000000001</v>
      </c>
      <c r="Q110" s="19">
        <f>13*P110-O110-N110-F110</f>
        <v>103.07880000000002</v>
      </c>
      <c r="R110" s="19">
        <v>120</v>
      </c>
      <c r="S110" s="19">
        <f t="shared" si="16"/>
        <v>60</v>
      </c>
      <c r="T110" s="19">
        <v>60</v>
      </c>
      <c r="U110" s="19">
        <v>120</v>
      </c>
      <c r="V110" s="2"/>
      <c r="W110" s="2">
        <f t="shared" si="19"/>
        <v>14.529447919302937</v>
      </c>
      <c r="X110" s="2">
        <f t="shared" si="24"/>
        <v>3.683068802198199</v>
      </c>
      <c r="Y110" s="2">
        <v>6.5282</v>
      </c>
      <c r="Z110" s="2">
        <v>2.4756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 t="s">
        <v>197</v>
      </c>
      <c r="AJ110" s="2">
        <f t="shared" si="17"/>
        <v>60</v>
      </c>
      <c r="AK110" s="2">
        <f t="shared" si="18"/>
        <v>60</v>
      </c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 x14ac:dyDescent="0.25">
      <c r="A111" s="22" t="s">
        <v>198</v>
      </c>
      <c r="B111" s="10" t="s">
        <v>37</v>
      </c>
      <c r="C111" s="10">
        <v>-10.813000000000001</v>
      </c>
      <c r="D111" s="10">
        <v>13.939</v>
      </c>
      <c r="E111" s="32">
        <v>1.5409999999999999</v>
      </c>
      <c r="F111" s="11"/>
      <c r="G111" s="12">
        <v>0</v>
      </c>
      <c r="H111" s="13">
        <v>45</v>
      </c>
      <c r="I111" s="13" t="s">
        <v>38</v>
      </c>
      <c r="J111" s="13">
        <v>1.5</v>
      </c>
      <c r="K111" s="13">
        <f t="shared" si="22"/>
        <v>4.0999999999999925E-2</v>
      </c>
      <c r="L111" s="13"/>
      <c r="M111" s="13"/>
      <c r="N111" s="13">
        <v>0</v>
      </c>
      <c r="O111" s="13"/>
      <c r="P111" s="13">
        <f t="shared" si="23"/>
        <v>0.30819999999999997</v>
      </c>
      <c r="Q111" s="14"/>
      <c r="R111" s="19">
        <f t="shared" si="20"/>
        <v>0</v>
      </c>
      <c r="S111" s="19">
        <f t="shared" si="16"/>
        <v>0</v>
      </c>
      <c r="T111" s="19"/>
      <c r="U111" s="14"/>
      <c r="V111" s="13"/>
      <c r="W111" s="2">
        <f t="shared" si="19"/>
        <v>0</v>
      </c>
      <c r="X111" s="13">
        <f t="shared" si="24"/>
        <v>0</v>
      </c>
      <c r="Y111" s="13">
        <v>1.956</v>
      </c>
      <c r="Z111" s="13">
        <v>16.7742</v>
      </c>
      <c r="AA111" s="13">
        <v>13.690799999999999</v>
      </c>
      <c r="AB111" s="13">
        <v>13.7014</v>
      </c>
      <c r="AC111" s="13">
        <v>25.142600000000002</v>
      </c>
      <c r="AD111" s="13">
        <v>20.992000000000001</v>
      </c>
      <c r="AE111" s="13">
        <v>32.933999999999997</v>
      </c>
      <c r="AF111" s="13">
        <v>22.67</v>
      </c>
      <c r="AG111" s="13">
        <v>27.992599999999999</v>
      </c>
      <c r="AH111" s="13">
        <v>27.4468</v>
      </c>
      <c r="AI111" s="27" t="s">
        <v>199</v>
      </c>
      <c r="AJ111" s="2">
        <f t="shared" si="17"/>
        <v>0</v>
      </c>
      <c r="AK111" s="2">
        <f t="shared" si="18"/>
        <v>0</v>
      </c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 x14ac:dyDescent="0.25">
      <c r="A112" s="16" t="s">
        <v>200</v>
      </c>
      <c r="B112" s="17" t="s">
        <v>37</v>
      </c>
      <c r="C112" s="17">
        <v>125.027</v>
      </c>
      <c r="D112" s="17">
        <v>81.040000000000006</v>
      </c>
      <c r="E112" s="33">
        <f>47.18+E111</f>
        <v>48.720999999999997</v>
      </c>
      <c r="F112" s="18">
        <v>126.056</v>
      </c>
      <c r="G112" s="3">
        <v>1</v>
      </c>
      <c r="H112" s="2">
        <v>50</v>
      </c>
      <c r="I112" s="2" t="s">
        <v>42</v>
      </c>
      <c r="J112" s="2">
        <v>48</v>
      </c>
      <c r="K112" s="2">
        <f t="shared" si="22"/>
        <v>0.72099999999999653</v>
      </c>
      <c r="L112" s="2"/>
      <c r="M112" s="2"/>
      <c r="N112" s="2">
        <v>10</v>
      </c>
      <c r="O112" s="2"/>
      <c r="P112" s="2">
        <f t="shared" si="23"/>
        <v>9.7441999999999993</v>
      </c>
      <c r="Q112" s="19">
        <v>20</v>
      </c>
      <c r="R112" s="19">
        <f t="shared" si="20"/>
        <v>20</v>
      </c>
      <c r="S112" s="19">
        <f t="shared" si="16"/>
        <v>20</v>
      </c>
      <c r="T112" s="19"/>
      <c r="U112" s="19"/>
      <c r="V112" s="2"/>
      <c r="W112" s="2">
        <f t="shared" si="19"/>
        <v>16.015270622524167</v>
      </c>
      <c r="X112" s="2">
        <f t="shared" si="24"/>
        <v>13.962767595082202</v>
      </c>
      <c r="Y112" s="2">
        <v>12.6174</v>
      </c>
      <c r="Z112" s="2">
        <v>1.2322</v>
      </c>
      <c r="AA112" s="2">
        <v>0.62139999999999995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1" t="s">
        <v>201</v>
      </c>
      <c r="AJ112" s="2">
        <f t="shared" si="17"/>
        <v>20</v>
      </c>
      <c r="AK112" s="2">
        <f t="shared" si="18"/>
        <v>0</v>
      </c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 x14ac:dyDescent="0.25">
      <c r="A113" s="22" t="s">
        <v>202</v>
      </c>
      <c r="B113" s="10" t="s">
        <v>37</v>
      </c>
      <c r="C113" s="10">
        <v>-24.725999999999999</v>
      </c>
      <c r="D113" s="10">
        <v>38.658999999999999</v>
      </c>
      <c r="E113" s="32">
        <v>12.314</v>
      </c>
      <c r="F113" s="30">
        <v>-10.757999999999999</v>
      </c>
      <c r="G113" s="12">
        <v>0</v>
      </c>
      <c r="H113" s="13">
        <v>45</v>
      </c>
      <c r="I113" s="13" t="s">
        <v>38</v>
      </c>
      <c r="J113" s="13">
        <v>12</v>
      </c>
      <c r="K113" s="13">
        <f t="shared" si="22"/>
        <v>0.31400000000000006</v>
      </c>
      <c r="L113" s="13"/>
      <c r="M113" s="13"/>
      <c r="N113" s="13">
        <v>0</v>
      </c>
      <c r="O113" s="13"/>
      <c r="P113" s="13">
        <f t="shared" si="23"/>
        <v>2.4628000000000001</v>
      </c>
      <c r="Q113" s="14"/>
      <c r="R113" s="19">
        <f t="shared" si="20"/>
        <v>0</v>
      </c>
      <c r="S113" s="19">
        <f t="shared" si="16"/>
        <v>0</v>
      </c>
      <c r="T113" s="19"/>
      <c r="U113" s="14"/>
      <c r="V113" s="13"/>
      <c r="W113" s="2">
        <f t="shared" si="19"/>
        <v>-4.3681987981159649</v>
      </c>
      <c r="X113" s="13">
        <f t="shared" si="24"/>
        <v>-4.3681987981159649</v>
      </c>
      <c r="Y113" s="13">
        <v>7.1821999999999999</v>
      </c>
      <c r="Z113" s="13">
        <v>18.399799999999999</v>
      </c>
      <c r="AA113" s="13">
        <v>30.680800000000001</v>
      </c>
      <c r="AB113" s="13">
        <v>44.507399999999997</v>
      </c>
      <c r="AC113" s="13">
        <v>50.800400000000003</v>
      </c>
      <c r="AD113" s="13">
        <v>43.805599999999998</v>
      </c>
      <c r="AE113" s="13">
        <v>52.170200000000001</v>
      </c>
      <c r="AF113" s="13">
        <v>39.1798</v>
      </c>
      <c r="AG113" s="13">
        <v>30.305199999999999</v>
      </c>
      <c r="AH113" s="13">
        <v>48.619399999999999</v>
      </c>
      <c r="AI113" s="27" t="s">
        <v>203</v>
      </c>
      <c r="AJ113" s="2">
        <f t="shared" si="17"/>
        <v>0</v>
      </c>
      <c r="AK113" s="2">
        <f t="shared" si="18"/>
        <v>0</v>
      </c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 x14ac:dyDescent="0.25">
      <c r="A114" s="16" t="s">
        <v>204</v>
      </c>
      <c r="B114" s="17" t="s">
        <v>37</v>
      </c>
      <c r="C114" s="17">
        <v>101.92700000000001</v>
      </c>
      <c r="D114" s="17">
        <v>215.44200000000001</v>
      </c>
      <c r="E114" s="33">
        <f>125.261+E113+E118</f>
        <v>142.21199999999999</v>
      </c>
      <c r="F114" s="34">
        <f>115.525+F113+F118</f>
        <v>103.251</v>
      </c>
      <c r="G114" s="3">
        <v>1</v>
      </c>
      <c r="H114" s="2">
        <v>50</v>
      </c>
      <c r="I114" s="2" t="s">
        <v>42</v>
      </c>
      <c r="J114" s="2">
        <v>121.5</v>
      </c>
      <c r="K114" s="2">
        <f t="shared" si="22"/>
        <v>20.711999999999989</v>
      </c>
      <c r="L114" s="2"/>
      <c r="M114" s="2"/>
      <c r="N114" s="2">
        <v>260</v>
      </c>
      <c r="O114" s="2"/>
      <c r="P114" s="2">
        <f t="shared" si="23"/>
        <v>28.442399999999999</v>
      </c>
      <c r="Q114" s="19">
        <f>14*P114-O114-N114-F114</f>
        <v>34.942599999999999</v>
      </c>
      <c r="R114" s="50">
        <v>90</v>
      </c>
      <c r="S114" s="19">
        <f t="shared" si="16"/>
        <v>50</v>
      </c>
      <c r="T114" s="50">
        <v>40</v>
      </c>
      <c r="U114" s="19">
        <v>60</v>
      </c>
      <c r="V114" s="2"/>
      <c r="W114" s="2">
        <f t="shared" si="19"/>
        <v>15.935750850842403</v>
      </c>
      <c r="X114" s="2">
        <f t="shared" si="24"/>
        <v>12.771460917503445</v>
      </c>
      <c r="Y114" s="2">
        <v>35.163400000000003</v>
      </c>
      <c r="Z114" s="2">
        <v>29.409400000000002</v>
      </c>
      <c r="AA114" s="2">
        <v>5.2034000000000002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 t="s">
        <v>205</v>
      </c>
      <c r="AJ114" s="2">
        <f t="shared" si="17"/>
        <v>50</v>
      </c>
      <c r="AK114" s="2">
        <f t="shared" si="18"/>
        <v>40</v>
      </c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 x14ac:dyDescent="0.25">
      <c r="A115" s="2" t="s">
        <v>206</v>
      </c>
      <c r="B115" s="2" t="s">
        <v>37</v>
      </c>
      <c r="C115" s="2">
        <v>54.176000000000002</v>
      </c>
      <c r="D115" s="2">
        <v>77.716999999999999</v>
      </c>
      <c r="E115" s="2">
        <v>39.216999999999999</v>
      </c>
      <c r="F115" s="2">
        <v>87.173000000000002</v>
      </c>
      <c r="G115" s="3">
        <v>1</v>
      </c>
      <c r="H115" s="2">
        <v>45</v>
      </c>
      <c r="I115" s="2" t="s">
        <v>42</v>
      </c>
      <c r="J115" s="2">
        <v>36</v>
      </c>
      <c r="K115" s="2">
        <f t="shared" si="22"/>
        <v>3.2169999999999987</v>
      </c>
      <c r="L115" s="2"/>
      <c r="M115" s="2"/>
      <c r="N115" s="2">
        <v>75</v>
      </c>
      <c r="O115" s="2"/>
      <c r="P115" s="2">
        <f t="shared" si="23"/>
        <v>7.8433999999999999</v>
      </c>
      <c r="Q115" s="19"/>
      <c r="R115" s="19">
        <f t="shared" si="20"/>
        <v>0</v>
      </c>
      <c r="S115" s="19">
        <f t="shared" si="16"/>
        <v>0</v>
      </c>
      <c r="T115" s="19"/>
      <c r="U115" s="19"/>
      <c r="V115" s="2"/>
      <c r="W115" s="2">
        <f t="shared" si="19"/>
        <v>20.676364841777801</v>
      </c>
      <c r="X115" s="2">
        <f t="shared" si="24"/>
        <v>20.676364841777801</v>
      </c>
      <c r="Y115" s="2">
        <v>13.638400000000001</v>
      </c>
      <c r="Z115" s="2">
        <v>13.0786</v>
      </c>
      <c r="AA115" s="2">
        <v>5.4032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15" t="s">
        <v>207</v>
      </c>
      <c r="AJ115" s="2">
        <f t="shared" si="17"/>
        <v>0</v>
      </c>
      <c r="AK115" s="2">
        <f t="shared" si="18"/>
        <v>0</v>
      </c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 x14ac:dyDescent="0.25">
      <c r="A116" s="2" t="s">
        <v>208</v>
      </c>
      <c r="B116" s="2" t="s">
        <v>41</v>
      </c>
      <c r="C116" s="2">
        <v>37</v>
      </c>
      <c r="D116" s="2">
        <v>136</v>
      </c>
      <c r="E116" s="2">
        <v>102</v>
      </c>
      <c r="F116" s="2">
        <v>52</v>
      </c>
      <c r="G116" s="3">
        <v>0.35</v>
      </c>
      <c r="H116" s="2">
        <v>50</v>
      </c>
      <c r="I116" s="2" t="s">
        <v>42</v>
      </c>
      <c r="J116" s="2">
        <v>102</v>
      </c>
      <c r="K116" s="2">
        <f t="shared" si="22"/>
        <v>0</v>
      </c>
      <c r="L116" s="2"/>
      <c r="M116" s="2"/>
      <c r="N116" s="2">
        <v>170</v>
      </c>
      <c r="O116" s="2"/>
      <c r="P116" s="2">
        <f t="shared" si="23"/>
        <v>20.399999999999999</v>
      </c>
      <c r="Q116" s="19">
        <f>14*P116-O116-N116-F116</f>
        <v>63.599999999999966</v>
      </c>
      <c r="R116" s="19">
        <v>80</v>
      </c>
      <c r="S116" s="19">
        <f t="shared" si="16"/>
        <v>80</v>
      </c>
      <c r="T116" s="19"/>
      <c r="U116" s="19">
        <v>80</v>
      </c>
      <c r="V116" s="2"/>
      <c r="W116" s="2">
        <f t="shared" si="19"/>
        <v>14.803921568627452</v>
      </c>
      <c r="X116" s="2">
        <f t="shared" si="24"/>
        <v>10.882352941176471</v>
      </c>
      <c r="Y116" s="2">
        <v>23</v>
      </c>
      <c r="Z116" s="2">
        <v>19.399999999999999</v>
      </c>
      <c r="AA116" s="2">
        <v>4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 t="s">
        <v>209</v>
      </c>
      <c r="AJ116" s="2">
        <f t="shared" si="17"/>
        <v>28</v>
      </c>
      <c r="AK116" s="2">
        <f t="shared" si="18"/>
        <v>0</v>
      </c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 x14ac:dyDescent="0.25">
      <c r="A117" s="21" t="s">
        <v>210</v>
      </c>
      <c r="B117" s="2" t="s">
        <v>41</v>
      </c>
      <c r="C117" s="2">
        <v>-2</v>
      </c>
      <c r="D117" s="2">
        <v>2</v>
      </c>
      <c r="E117" s="28">
        <v>1</v>
      </c>
      <c r="F117" s="28">
        <v>-1</v>
      </c>
      <c r="G117" s="3">
        <v>0</v>
      </c>
      <c r="H117" s="2" t="e">
        <f>#N/A</f>
        <v>#N/A</v>
      </c>
      <c r="I117" s="2" t="s">
        <v>211</v>
      </c>
      <c r="J117" s="2">
        <v>1</v>
      </c>
      <c r="K117" s="2">
        <f t="shared" si="22"/>
        <v>0</v>
      </c>
      <c r="L117" s="2"/>
      <c r="M117" s="2"/>
      <c r="N117" s="2">
        <v>0</v>
      </c>
      <c r="O117" s="2"/>
      <c r="P117" s="2">
        <f t="shared" si="23"/>
        <v>0.2</v>
      </c>
      <c r="Q117" s="19"/>
      <c r="R117" s="19">
        <f t="shared" si="20"/>
        <v>0</v>
      </c>
      <c r="S117" s="19">
        <f t="shared" si="16"/>
        <v>0</v>
      </c>
      <c r="T117" s="19"/>
      <c r="U117" s="19"/>
      <c r="V117" s="2"/>
      <c r="W117" s="2">
        <f t="shared" si="19"/>
        <v>-5</v>
      </c>
      <c r="X117" s="2">
        <f t="shared" si="24"/>
        <v>-5</v>
      </c>
      <c r="Y117" s="2">
        <v>0.4</v>
      </c>
      <c r="Z117" s="2">
        <v>0</v>
      </c>
      <c r="AA117" s="2">
        <v>0.2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/>
      <c r="AJ117" s="2">
        <f t="shared" si="17"/>
        <v>0</v>
      </c>
      <c r="AK117" s="2">
        <f t="shared" si="18"/>
        <v>0</v>
      </c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 x14ac:dyDescent="0.25">
      <c r="A118" s="2" t="s">
        <v>212</v>
      </c>
      <c r="B118" s="2" t="s">
        <v>37</v>
      </c>
      <c r="C118" s="2">
        <v>-4.5970000000000004</v>
      </c>
      <c r="D118" s="2">
        <v>7.718</v>
      </c>
      <c r="E118" s="28">
        <v>4.6369999999999996</v>
      </c>
      <c r="F118" s="28">
        <v>-1.516</v>
      </c>
      <c r="G118" s="3">
        <v>0</v>
      </c>
      <c r="H118" s="2" t="e">
        <f>#N/A</f>
        <v>#N/A</v>
      </c>
      <c r="I118" s="2" t="s">
        <v>211</v>
      </c>
      <c r="J118" s="2">
        <v>4.5</v>
      </c>
      <c r="K118" s="2">
        <f t="shared" si="22"/>
        <v>0.13699999999999957</v>
      </c>
      <c r="L118" s="2"/>
      <c r="M118" s="2"/>
      <c r="N118" s="2">
        <v>0</v>
      </c>
      <c r="O118" s="2"/>
      <c r="P118" s="2">
        <f t="shared" si="23"/>
        <v>0.92739999999999989</v>
      </c>
      <c r="Q118" s="19"/>
      <c r="R118" s="19">
        <f t="shared" si="20"/>
        <v>0</v>
      </c>
      <c r="S118" s="19">
        <f t="shared" si="16"/>
        <v>0</v>
      </c>
      <c r="T118" s="19"/>
      <c r="U118" s="19"/>
      <c r="V118" s="2"/>
      <c r="W118" s="2">
        <f t="shared" si="19"/>
        <v>-1.6346775932715119</v>
      </c>
      <c r="X118" s="2">
        <f t="shared" si="24"/>
        <v>-1.6346775932715119</v>
      </c>
      <c r="Y118" s="2">
        <v>0.9194</v>
      </c>
      <c r="Z118" s="2">
        <v>1.5553999999999999</v>
      </c>
      <c r="AA118" s="2">
        <v>0.30759999999999998</v>
      </c>
      <c r="AB118" s="2">
        <v>1.2465999999999999</v>
      </c>
      <c r="AC118" s="2">
        <v>1.2396</v>
      </c>
      <c r="AD118" s="2">
        <v>0.93740000000000001</v>
      </c>
      <c r="AE118" s="2">
        <v>0.62519999999999998</v>
      </c>
      <c r="AF118" s="2">
        <v>0</v>
      </c>
      <c r="AG118" s="2">
        <v>0</v>
      </c>
      <c r="AH118" s="2">
        <v>0</v>
      </c>
      <c r="AI118" s="2"/>
      <c r="AJ118" s="2">
        <f t="shared" si="17"/>
        <v>0</v>
      </c>
      <c r="AK118" s="2">
        <f t="shared" si="18"/>
        <v>0</v>
      </c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 x14ac:dyDescent="0.25">
      <c r="A119" s="13" t="s">
        <v>213</v>
      </c>
      <c r="B119" s="13" t="s">
        <v>37</v>
      </c>
      <c r="C119" s="13">
        <v>-1.43</v>
      </c>
      <c r="D119" s="13"/>
      <c r="E119" s="13"/>
      <c r="F119" s="13">
        <v>-1.43</v>
      </c>
      <c r="G119" s="12">
        <v>0</v>
      </c>
      <c r="H119" s="13" t="e">
        <f>#N/A</f>
        <v>#N/A</v>
      </c>
      <c r="I119" s="13" t="s">
        <v>38</v>
      </c>
      <c r="J119" s="13"/>
      <c r="K119" s="13">
        <f t="shared" si="22"/>
        <v>0</v>
      </c>
      <c r="L119" s="13"/>
      <c r="M119" s="13"/>
      <c r="N119" s="13">
        <v>0</v>
      </c>
      <c r="O119" s="13"/>
      <c r="P119" s="13">
        <f t="shared" si="23"/>
        <v>0</v>
      </c>
      <c r="Q119" s="14"/>
      <c r="R119" s="19">
        <f t="shared" si="20"/>
        <v>0</v>
      </c>
      <c r="S119" s="19">
        <f t="shared" si="16"/>
        <v>0</v>
      </c>
      <c r="T119" s="19"/>
      <c r="U119" s="14"/>
      <c r="V119" s="13"/>
      <c r="W119" s="2" t="e">
        <f t="shared" si="19"/>
        <v>#DIV/0!</v>
      </c>
      <c r="X119" s="13" t="e">
        <f t="shared" si="24"/>
        <v>#DIV/0!</v>
      </c>
      <c r="Y119" s="13">
        <v>0</v>
      </c>
      <c r="Z119" s="13">
        <v>0</v>
      </c>
      <c r="AA119" s="13">
        <v>0</v>
      </c>
      <c r="AB119" s="13">
        <v>0</v>
      </c>
      <c r="AC119" s="13">
        <v>0</v>
      </c>
      <c r="AD119" s="13">
        <v>0</v>
      </c>
      <c r="AE119" s="13">
        <v>0</v>
      </c>
      <c r="AF119" s="13">
        <v>0</v>
      </c>
      <c r="AG119" s="13">
        <v>0</v>
      </c>
      <c r="AH119" s="13">
        <v>0</v>
      </c>
      <c r="AI119" s="13" t="s">
        <v>38</v>
      </c>
      <c r="AJ119" s="2">
        <f t="shared" si="17"/>
        <v>0</v>
      </c>
      <c r="AK119" s="2">
        <f t="shared" si="18"/>
        <v>0</v>
      </c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 x14ac:dyDescent="0.25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 x14ac:dyDescent="0.25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 x14ac:dyDescent="0.25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 x14ac:dyDescent="0.25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 x14ac:dyDescent="0.25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 x14ac:dyDescent="0.25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 x14ac:dyDescent="0.25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 x14ac:dyDescent="0.25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 x14ac:dyDescent="0.25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 x14ac:dyDescent="0.25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 x14ac:dyDescent="0.25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 x14ac:dyDescent="0.25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 x14ac:dyDescent="0.25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 x14ac:dyDescent="0.25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 x14ac:dyDescent="0.25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 x14ac:dyDescent="0.25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 x14ac:dyDescent="0.25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 x14ac:dyDescent="0.25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 x14ac:dyDescent="0.25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 x14ac:dyDescent="0.25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 x14ac:dyDescent="0.25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 x14ac:dyDescent="0.25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 x14ac:dyDescent="0.25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 x14ac:dyDescent="0.25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 x14ac:dyDescent="0.25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 x14ac:dyDescent="0.25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 x14ac:dyDescent="0.25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 x14ac:dyDescent="0.25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 x14ac:dyDescent="0.25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 x14ac:dyDescent="0.25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 x14ac:dyDescent="0.25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 x14ac:dyDescent="0.25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 x14ac:dyDescent="0.25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 x14ac:dyDescent="0.25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 x14ac:dyDescent="0.25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 x14ac:dyDescent="0.25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 x14ac:dyDescent="0.25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 x14ac:dyDescent="0.25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 x14ac:dyDescent="0.25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 x14ac:dyDescent="0.25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 x14ac:dyDescent="0.25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 x14ac:dyDescent="0.25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 x14ac:dyDescent="0.25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 x14ac:dyDescent="0.25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 x14ac:dyDescent="0.25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 x14ac:dyDescent="0.25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 x14ac:dyDescent="0.25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 x14ac:dyDescent="0.25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 x14ac:dyDescent="0.25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 x14ac:dyDescent="0.25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 x14ac:dyDescent="0.25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 x14ac:dyDescent="0.25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 x14ac:dyDescent="0.25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 x14ac:dyDescent="0.25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 x14ac:dyDescent="0.25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 x14ac:dyDescent="0.25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 x14ac:dyDescent="0.25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 x14ac:dyDescent="0.25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 x14ac:dyDescent="0.25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 x14ac:dyDescent="0.25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 x14ac:dyDescent="0.25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 x14ac:dyDescent="0.25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 x14ac:dyDescent="0.25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 x14ac:dyDescent="0.25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 x14ac:dyDescent="0.25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 x14ac:dyDescent="0.25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 x14ac:dyDescent="0.25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 x14ac:dyDescent="0.25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 x14ac:dyDescent="0.25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 x14ac:dyDescent="0.25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 x14ac:dyDescent="0.25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 x14ac:dyDescent="0.25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  <row r="192" spans="1:50" x14ac:dyDescent="0.25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</row>
    <row r="193" spans="1:50" x14ac:dyDescent="0.25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</row>
    <row r="194" spans="1:50" x14ac:dyDescent="0.25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</row>
    <row r="195" spans="1:50" x14ac:dyDescent="0.25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</row>
    <row r="196" spans="1:50" x14ac:dyDescent="0.25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</row>
    <row r="197" spans="1:50" x14ac:dyDescent="0.25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</row>
    <row r="198" spans="1:50" x14ac:dyDescent="0.25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</row>
    <row r="199" spans="1:50" x14ac:dyDescent="0.25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</row>
    <row r="200" spans="1:50" x14ac:dyDescent="0.25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</row>
    <row r="201" spans="1:50" x14ac:dyDescent="0.25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</row>
    <row r="202" spans="1:50" x14ac:dyDescent="0.25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</row>
    <row r="203" spans="1:50" x14ac:dyDescent="0.25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</row>
    <row r="204" spans="1:50" x14ac:dyDescent="0.25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</row>
    <row r="205" spans="1:50" x14ac:dyDescent="0.25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</row>
    <row r="206" spans="1:50" x14ac:dyDescent="0.25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</row>
    <row r="207" spans="1:50" x14ac:dyDescent="0.25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</row>
    <row r="208" spans="1:50" x14ac:dyDescent="0.25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</row>
    <row r="209" spans="1:50" x14ac:dyDescent="0.25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</row>
    <row r="210" spans="1:50" x14ac:dyDescent="0.25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</row>
    <row r="211" spans="1:50" x14ac:dyDescent="0.25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</row>
    <row r="212" spans="1:50" x14ac:dyDescent="0.25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</row>
    <row r="213" spans="1:50" x14ac:dyDescent="0.25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</row>
    <row r="214" spans="1:50" x14ac:dyDescent="0.25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</row>
    <row r="215" spans="1:50" x14ac:dyDescent="0.25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</row>
    <row r="216" spans="1:50" x14ac:dyDescent="0.25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</row>
    <row r="217" spans="1:50" x14ac:dyDescent="0.25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</row>
    <row r="218" spans="1:50" x14ac:dyDescent="0.25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</row>
    <row r="219" spans="1:50" x14ac:dyDescent="0.25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</row>
    <row r="220" spans="1:50" x14ac:dyDescent="0.25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</row>
    <row r="221" spans="1:50" x14ac:dyDescent="0.25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</row>
    <row r="222" spans="1:50" x14ac:dyDescent="0.25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</row>
    <row r="223" spans="1:50" x14ac:dyDescent="0.25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</row>
    <row r="224" spans="1:50" x14ac:dyDescent="0.25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</row>
    <row r="225" spans="1:50" x14ac:dyDescent="0.25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</row>
    <row r="226" spans="1:50" x14ac:dyDescent="0.25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</row>
    <row r="227" spans="1:50" x14ac:dyDescent="0.25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</row>
    <row r="228" spans="1:50" x14ac:dyDescent="0.25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</row>
    <row r="229" spans="1:50" x14ac:dyDescent="0.25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</row>
    <row r="230" spans="1:50" x14ac:dyDescent="0.25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</row>
    <row r="231" spans="1:50" x14ac:dyDescent="0.25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</row>
    <row r="232" spans="1:50" x14ac:dyDescent="0.25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</row>
    <row r="233" spans="1:50" x14ac:dyDescent="0.25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</row>
    <row r="234" spans="1:50" x14ac:dyDescent="0.25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</row>
    <row r="235" spans="1:50" x14ac:dyDescent="0.25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</row>
    <row r="236" spans="1:50" x14ac:dyDescent="0.25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</row>
    <row r="237" spans="1:50" x14ac:dyDescent="0.25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</row>
    <row r="238" spans="1:50" x14ac:dyDescent="0.25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</row>
    <row r="239" spans="1:50" x14ac:dyDescent="0.25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</row>
    <row r="240" spans="1:50" x14ac:dyDescent="0.25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</row>
    <row r="241" spans="1:50" x14ac:dyDescent="0.25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</row>
    <row r="242" spans="1:50" x14ac:dyDescent="0.25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</row>
    <row r="243" spans="1:50" x14ac:dyDescent="0.25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</row>
    <row r="244" spans="1:50" x14ac:dyDescent="0.25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</row>
    <row r="245" spans="1:50" x14ac:dyDescent="0.25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</row>
    <row r="246" spans="1:50" x14ac:dyDescent="0.25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</row>
    <row r="247" spans="1:50" x14ac:dyDescent="0.25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</row>
    <row r="248" spans="1:50" x14ac:dyDescent="0.25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</row>
    <row r="249" spans="1:50" x14ac:dyDescent="0.25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</row>
    <row r="250" spans="1:50" x14ac:dyDescent="0.25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</row>
    <row r="251" spans="1:50" x14ac:dyDescent="0.25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</row>
    <row r="252" spans="1:50" x14ac:dyDescent="0.25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</row>
    <row r="253" spans="1:50" x14ac:dyDescent="0.25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</row>
    <row r="254" spans="1:50" x14ac:dyDescent="0.25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</row>
    <row r="255" spans="1:50" x14ac:dyDescent="0.25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</row>
    <row r="256" spans="1:50" x14ac:dyDescent="0.25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</row>
    <row r="257" spans="1:50" x14ac:dyDescent="0.25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</row>
    <row r="258" spans="1:50" x14ac:dyDescent="0.25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</row>
    <row r="259" spans="1:50" x14ac:dyDescent="0.25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</row>
    <row r="260" spans="1:50" x14ac:dyDescent="0.25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</row>
    <row r="261" spans="1:50" x14ac:dyDescent="0.25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</row>
    <row r="262" spans="1:50" x14ac:dyDescent="0.25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</row>
    <row r="263" spans="1:50" x14ac:dyDescent="0.25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</row>
    <row r="264" spans="1:50" x14ac:dyDescent="0.25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</row>
    <row r="265" spans="1:50" x14ac:dyDescent="0.25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</row>
    <row r="266" spans="1:50" x14ac:dyDescent="0.25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</row>
    <row r="267" spans="1:50" x14ac:dyDescent="0.25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</row>
    <row r="268" spans="1:50" x14ac:dyDescent="0.25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</row>
    <row r="269" spans="1:50" x14ac:dyDescent="0.25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</row>
    <row r="270" spans="1:50" x14ac:dyDescent="0.25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</row>
    <row r="271" spans="1:50" x14ac:dyDescent="0.25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</row>
    <row r="272" spans="1:50" x14ac:dyDescent="0.25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</row>
    <row r="273" spans="1:50" x14ac:dyDescent="0.25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</row>
    <row r="274" spans="1:50" x14ac:dyDescent="0.25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</row>
    <row r="275" spans="1:50" x14ac:dyDescent="0.25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</row>
    <row r="276" spans="1:50" x14ac:dyDescent="0.25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</row>
    <row r="277" spans="1:50" x14ac:dyDescent="0.25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</row>
    <row r="278" spans="1:50" x14ac:dyDescent="0.25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</row>
    <row r="279" spans="1:50" x14ac:dyDescent="0.25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</row>
    <row r="280" spans="1:50" x14ac:dyDescent="0.25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</row>
    <row r="281" spans="1:50" x14ac:dyDescent="0.25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</row>
    <row r="282" spans="1:50" x14ac:dyDescent="0.25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</row>
    <row r="283" spans="1:50" x14ac:dyDescent="0.25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</row>
    <row r="284" spans="1:50" x14ac:dyDescent="0.25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</row>
    <row r="285" spans="1:50" x14ac:dyDescent="0.25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</row>
    <row r="286" spans="1:50" x14ac:dyDescent="0.25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</row>
    <row r="287" spans="1:50" x14ac:dyDescent="0.25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</row>
    <row r="288" spans="1:50" x14ac:dyDescent="0.25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</row>
    <row r="289" spans="1:50" x14ac:dyDescent="0.25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</row>
    <row r="290" spans="1:50" x14ac:dyDescent="0.25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</row>
    <row r="291" spans="1:50" x14ac:dyDescent="0.25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</row>
    <row r="292" spans="1:50" x14ac:dyDescent="0.25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</row>
    <row r="293" spans="1:50" x14ac:dyDescent="0.25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</row>
    <row r="294" spans="1:50" x14ac:dyDescent="0.25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</row>
    <row r="295" spans="1:50" x14ac:dyDescent="0.25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</row>
    <row r="296" spans="1:50" x14ac:dyDescent="0.25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</row>
    <row r="297" spans="1:50" x14ac:dyDescent="0.25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</row>
    <row r="298" spans="1:50" x14ac:dyDescent="0.25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</row>
    <row r="299" spans="1:50" x14ac:dyDescent="0.25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</row>
    <row r="300" spans="1:50" x14ac:dyDescent="0.25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</row>
    <row r="301" spans="1:50" x14ac:dyDescent="0.25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</row>
    <row r="302" spans="1:50" x14ac:dyDescent="0.25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</row>
    <row r="303" spans="1:50" x14ac:dyDescent="0.25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</row>
    <row r="304" spans="1:50" x14ac:dyDescent="0.25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</row>
    <row r="305" spans="1:50" x14ac:dyDescent="0.25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</row>
    <row r="306" spans="1:50" x14ac:dyDescent="0.25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</row>
    <row r="307" spans="1:50" x14ac:dyDescent="0.25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</row>
    <row r="308" spans="1:50" x14ac:dyDescent="0.25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</row>
    <row r="309" spans="1:50" x14ac:dyDescent="0.25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</row>
    <row r="310" spans="1:50" x14ac:dyDescent="0.25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</row>
    <row r="311" spans="1:50" x14ac:dyDescent="0.25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</row>
    <row r="312" spans="1:50" x14ac:dyDescent="0.25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</row>
    <row r="313" spans="1:50" x14ac:dyDescent="0.25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</row>
    <row r="314" spans="1:50" x14ac:dyDescent="0.25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</row>
    <row r="315" spans="1:50" x14ac:dyDescent="0.25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</row>
    <row r="316" spans="1:50" x14ac:dyDescent="0.25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</row>
    <row r="317" spans="1:50" x14ac:dyDescent="0.25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</row>
    <row r="318" spans="1:50" x14ac:dyDescent="0.25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</row>
    <row r="319" spans="1:50" x14ac:dyDescent="0.25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</row>
    <row r="320" spans="1:50" x14ac:dyDescent="0.25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</row>
    <row r="321" spans="1:50" x14ac:dyDescent="0.25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</row>
    <row r="322" spans="1:50" x14ac:dyDescent="0.25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</row>
    <row r="323" spans="1:50" x14ac:dyDescent="0.25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</row>
    <row r="324" spans="1:50" x14ac:dyDescent="0.25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</row>
    <row r="325" spans="1:50" x14ac:dyDescent="0.25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</row>
    <row r="326" spans="1:50" x14ac:dyDescent="0.25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</row>
    <row r="327" spans="1:50" x14ac:dyDescent="0.25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</row>
    <row r="328" spans="1:50" x14ac:dyDescent="0.25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</row>
    <row r="329" spans="1:50" x14ac:dyDescent="0.25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</row>
    <row r="330" spans="1:50" x14ac:dyDescent="0.25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</row>
    <row r="331" spans="1:50" x14ac:dyDescent="0.25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</row>
    <row r="332" spans="1:50" x14ac:dyDescent="0.25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</row>
    <row r="333" spans="1:50" x14ac:dyDescent="0.25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</row>
    <row r="334" spans="1:50" x14ac:dyDescent="0.25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</row>
    <row r="335" spans="1:50" x14ac:dyDescent="0.25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</row>
    <row r="336" spans="1:50" x14ac:dyDescent="0.25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</row>
    <row r="337" spans="1:50" x14ac:dyDescent="0.25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</row>
    <row r="338" spans="1:50" x14ac:dyDescent="0.25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</row>
    <row r="339" spans="1:50" x14ac:dyDescent="0.25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</row>
    <row r="340" spans="1:50" x14ac:dyDescent="0.25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</row>
    <row r="341" spans="1:50" x14ac:dyDescent="0.25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</row>
    <row r="342" spans="1:50" x14ac:dyDescent="0.25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</row>
    <row r="343" spans="1:50" x14ac:dyDescent="0.25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</row>
    <row r="344" spans="1:50" x14ac:dyDescent="0.25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</row>
    <row r="345" spans="1:50" x14ac:dyDescent="0.25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</row>
    <row r="346" spans="1:50" x14ac:dyDescent="0.25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</row>
    <row r="347" spans="1:50" x14ac:dyDescent="0.25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</row>
    <row r="348" spans="1:50" x14ac:dyDescent="0.25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</row>
    <row r="349" spans="1:50" x14ac:dyDescent="0.25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</row>
    <row r="350" spans="1:50" x14ac:dyDescent="0.25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</row>
    <row r="351" spans="1:50" x14ac:dyDescent="0.25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</row>
    <row r="352" spans="1:50" x14ac:dyDescent="0.25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</row>
    <row r="353" spans="1:50" x14ac:dyDescent="0.25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</row>
    <row r="354" spans="1:50" x14ac:dyDescent="0.25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</row>
    <row r="355" spans="1:50" x14ac:dyDescent="0.25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</row>
    <row r="356" spans="1:50" x14ac:dyDescent="0.25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</row>
    <row r="357" spans="1:50" x14ac:dyDescent="0.25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</row>
    <row r="358" spans="1:50" x14ac:dyDescent="0.25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</row>
    <row r="359" spans="1:50" x14ac:dyDescent="0.25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</row>
    <row r="360" spans="1:50" x14ac:dyDescent="0.25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</row>
    <row r="361" spans="1:50" x14ac:dyDescent="0.25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</row>
    <row r="362" spans="1:50" x14ac:dyDescent="0.25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</row>
    <row r="363" spans="1:50" x14ac:dyDescent="0.25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</row>
    <row r="364" spans="1:50" x14ac:dyDescent="0.25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</row>
    <row r="365" spans="1:50" x14ac:dyDescent="0.25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</row>
    <row r="366" spans="1:50" x14ac:dyDescent="0.25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</row>
    <row r="367" spans="1:50" x14ac:dyDescent="0.25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</row>
    <row r="368" spans="1:50" x14ac:dyDescent="0.25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</row>
    <row r="369" spans="1:50" x14ac:dyDescent="0.25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</row>
    <row r="370" spans="1:50" x14ac:dyDescent="0.25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</row>
    <row r="371" spans="1:50" x14ac:dyDescent="0.25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</row>
    <row r="372" spans="1:50" x14ac:dyDescent="0.25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</row>
    <row r="373" spans="1:50" x14ac:dyDescent="0.25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</row>
    <row r="374" spans="1:50" x14ac:dyDescent="0.25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</row>
    <row r="375" spans="1:50" x14ac:dyDescent="0.25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</row>
    <row r="376" spans="1:50" x14ac:dyDescent="0.25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</row>
    <row r="377" spans="1:50" x14ac:dyDescent="0.25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</row>
    <row r="378" spans="1:50" x14ac:dyDescent="0.25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</row>
    <row r="379" spans="1:50" x14ac:dyDescent="0.25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</row>
    <row r="380" spans="1:50" x14ac:dyDescent="0.25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</row>
    <row r="381" spans="1:50" x14ac:dyDescent="0.25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</row>
    <row r="382" spans="1:50" x14ac:dyDescent="0.25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</row>
    <row r="383" spans="1:50" x14ac:dyDescent="0.25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</row>
    <row r="384" spans="1:50" x14ac:dyDescent="0.25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</row>
    <row r="385" spans="1:50" x14ac:dyDescent="0.25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</row>
    <row r="386" spans="1:50" x14ac:dyDescent="0.25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</row>
    <row r="387" spans="1:50" x14ac:dyDescent="0.25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</row>
    <row r="388" spans="1:50" x14ac:dyDescent="0.25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</row>
    <row r="389" spans="1:50" x14ac:dyDescent="0.25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</row>
    <row r="390" spans="1:50" x14ac:dyDescent="0.25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</row>
    <row r="391" spans="1:50" x14ac:dyDescent="0.25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</row>
    <row r="392" spans="1:50" x14ac:dyDescent="0.25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</row>
    <row r="393" spans="1:50" x14ac:dyDescent="0.25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</row>
    <row r="394" spans="1:50" x14ac:dyDescent="0.25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</row>
    <row r="395" spans="1:50" x14ac:dyDescent="0.25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</row>
    <row r="396" spans="1:50" x14ac:dyDescent="0.25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</row>
    <row r="397" spans="1:50" x14ac:dyDescent="0.25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</row>
    <row r="398" spans="1:50" x14ac:dyDescent="0.25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</row>
    <row r="399" spans="1:50" x14ac:dyDescent="0.25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</row>
    <row r="400" spans="1:50" x14ac:dyDescent="0.25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</row>
    <row r="401" spans="1:50" x14ac:dyDescent="0.25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</row>
    <row r="402" spans="1:50" x14ac:dyDescent="0.25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</row>
    <row r="403" spans="1:50" x14ac:dyDescent="0.25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</row>
    <row r="404" spans="1:50" x14ac:dyDescent="0.25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</row>
    <row r="405" spans="1:50" x14ac:dyDescent="0.25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</row>
    <row r="406" spans="1:50" x14ac:dyDescent="0.25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</row>
    <row r="407" spans="1:50" x14ac:dyDescent="0.25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</row>
    <row r="408" spans="1:50" x14ac:dyDescent="0.25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</row>
    <row r="409" spans="1:50" x14ac:dyDescent="0.25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</row>
    <row r="410" spans="1:50" x14ac:dyDescent="0.25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</row>
    <row r="411" spans="1:50" x14ac:dyDescent="0.25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</row>
    <row r="412" spans="1:50" x14ac:dyDescent="0.25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</row>
    <row r="413" spans="1:50" x14ac:dyDescent="0.25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</row>
    <row r="414" spans="1:50" x14ac:dyDescent="0.25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</row>
    <row r="415" spans="1:50" x14ac:dyDescent="0.25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</row>
    <row r="416" spans="1:50" x14ac:dyDescent="0.25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</row>
    <row r="417" spans="1:50" x14ac:dyDescent="0.25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</row>
    <row r="418" spans="1:50" x14ac:dyDescent="0.25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</row>
    <row r="419" spans="1:50" x14ac:dyDescent="0.25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</row>
    <row r="420" spans="1:50" x14ac:dyDescent="0.25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</row>
    <row r="421" spans="1:50" x14ac:dyDescent="0.25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</row>
    <row r="422" spans="1:50" x14ac:dyDescent="0.25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</row>
    <row r="423" spans="1:50" x14ac:dyDescent="0.25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</row>
    <row r="424" spans="1:50" x14ac:dyDescent="0.25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</row>
    <row r="425" spans="1:50" x14ac:dyDescent="0.25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</row>
    <row r="426" spans="1:50" x14ac:dyDescent="0.25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</row>
    <row r="427" spans="1:50" x14ac:dyDescent="0.25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</row>
    <row r="428" spans="1:50" x14ac:dyDescent="0.25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</row>
    <row r="429" spans="1:50" x14ac:dyDescent="0.25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</row>
    <row r="430" spans="1:50" x14ac:dyDescent="0.25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</row>
    <row r="431" spans="1:50" x14ac:dyDescent="0.25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</row>
    <row r="432" spans="1:50" x14ac:dyDescent="0.25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</row>
    <row r="433" spans="1:50" x14ac:dyDescent="0.25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</row>
    <row r="434" spans="1:50" x14ac:dyDescent="0.25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</row>
    <row r="435" spans="1:50" x14ac:dyDescent="0.25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</row>
    <row r="436" spans="1:50" x14ac:dyDescent="0.25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</row>
    <row r="437" spans="1:50" x14ac:dyDescent="0.25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</row>
    <row r="438" spans="1:50" x14ac:dyDescent="0.25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</row>
    <row r="439" spans="1:50" x14ac:dyDescent="0.25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</row>
    <row r="440" spans="1:50" x14ac:dyDescent="0.25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</row>
    <row r="441" spans="1:50" x14ac:dyDescent="0.25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</row>
    <row r="442" spans="1:50" x14ac:dyDescent="0.25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</row>
    <row r="443" spans="1:50" x14ac:dyDescent="0.25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</row>
    <row r="444" spans="1:50" x14ac:dyDescent="0.25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</row>
    <row r="445" spans="1:50" x14ac:dyDescent="0.25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</row>
    <row r="446" spans="1:50" x14ac:dyDescent="0.25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</row>
    <row r="447" spans="1:50" x14ac:dyDescent="0.25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</row>
    <row r="448" spans="1:50" x14ac:dyDescent="0.25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</row>
    <row r="449" spans="1:50" x14ac:dyDescent="0.25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</row>
    <row r="450" spans="1:50" x14ac:dyDescent="0.25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</row>
    <row r="451" spans="1:50" x14ac:dyDescent="0.25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</row>
    <row r="452" spans="1:50" x14ac:dyDescent="0.25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</row>
    <row r="453" spans="1:50" x14ac:dyDescent="0.25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</row>
    <row r="454" spans="1:50" x14ac:dyDescent="0.25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</row>
    <row r="455" spans="1:50" x14ac:dyDescent="0.25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</row>
    <row r="456" spans="1:50" x14ac:dyDescent="0.25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</row>
    <row r="457" spans="1:50" x14ac:dyDescent="0.25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</row>
    <row r="458" spans="1:50" x14ac:dyDescent="0.25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</row>
    <row r="459" spans="1:50" x14ac:dyDescent="0.25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</row>
    <row r="460" spans="1:50" x14ac:dyDescent="0.25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</row>
    <row r="461" spans="1:50" x14ac:dyDescent="0.25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</row>
    <row r="462" spans="1:50" x14ac:dyDescent="0.25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</row>
    <row r="463" spans="1:50" x14ac:dyDescent="0.25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</row>
    <row r="464" spans="1:50" x14ac:dyDescent="0.25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</row>
    <row r="465" spans="1:50" x14ac:dyDescent="0.25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</row>
    <row r="466" spans="1:50" x14ac:dyDescent="0.25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</row>
    <row r="467" spans="1:50" x14ac:dyDescent="0.25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</row>
    <row r="468" spans="1:50" x14ac:dyDescent="0.25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</row>
    <row r="469" spans="1:50" x14ac:dyDescent="0.25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</row>
    <row r="470" spans="1:50" x14ac:dyDescent="0.25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</row>
    <row r="471" spans="1:50" x14ac:dyDescent="0.25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</row>
    <row r="472" spans="1:50" x14ac:dyDescent="0.25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</row>
    <row r="473" spans="1:50" x14ac:dyDescent="0.25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</row>
    <row r="474" spans="1:50" x14ac:dyDescent="0.25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</row>
    <row r="475" spans="1:50" x14ac:dyDescent="0.25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</row>
    <row r="476" spans="1:50" x14ac:dyDescent="0.25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</row>
    <row r="477" spans="1:50" x14ac:dyDescent="0.25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</row>
    <row r="478" spans="1:50" x14ac:dyDescent="0.25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</row>
    <row r="479" spans="1:50" x14ac:dyDescent="0.25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</row>
    <row r="480" spans="1:50" x14ac:dyDescent="0.25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</row>
    <row r="481" spans="1:50" x14ac:dyDescent="0.25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</row>
    <row r="482" spans="1:50" x14ac:dyDescent="0.25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</row>
    <row r="483" spans="1:50" x14ac:dyDescent="0.25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</row>
    <row r="484" spans="1:50" x14ac:dyDescent="0.25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</row>
    <row r="485" spans="1:50" x14ac:dyDescent="0.25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</row>
    <row r="486" spans="1:50" x14ac:dyDescent="0.25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</row>
    <row r="487" spans="1:50" x14ac:dyDescent="0.25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</row>
    <row r="488" spans="1:50" x14ac:dyDescent="0.25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</row>
    <row r="489" spans="1:50" x14ac:dyDescent="0.25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</row>
    <row r="490" spans="1:50" x14ac:dyDescent="0.25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</row>
    <row r="491" spans="1:50" x14ac:dyDescent="0.25">
      <c r="A491" s="2"/>
      <c r="B491" s="2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</row>
    <row r="492" spans="1:50" x14ac:dyDescent="0.25">
      <c r="A492" s="2"/>
      <c r="B492" s="2"/>
      <c r="C492" s="2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</row>
    <row r="493" spans="1:50" x14ac:dyDescent="0.25">
      <c r="A493" s="2"/>
      <c r="B493" s="2"/>
      <c r="C493" s="2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</row>
    <row r="494" spans="1:50" x14ac:dyDescent="0.25">
      <c r="A494" s="2"/>
      <c r="B494" s="2"/>
      <c r="C494" s="2"/>
      <c r="D494" s="2"/>
      <c r="E494" s="2"/>
      <c r="F494" s="2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</row>
    <row r="495" spans="1:50" x14ac:dyDescent="0.25">
      <c r="A495" s="2"/>
      <c r="B495" s="2"/>
      <c r="C495" s="2"/>
      <c r="D495" s="2"/>
      <c r="E495" s="2"/>
      <c r="F495" s="2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</row>
    <row r="496" spans="1:50" x14ac:dyDescent="0.25">
      <c r="A496" s="2"/>
      <c r="B496" s="2"/>
      <c r="C496" s="2"/>
      <c r="D496" s="2"/>
      <c r="E496" s="2"/>
      <c r="F496" s="2"/>
      <c r="G496" s="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</row>
    <row r="497" spans="1:50" x14ac:dyDescent="0.25">
      <c r="A497" s="2"/>
      <c r="B497" s="2"/>
      <c r="C497" s="2"/>
      <c r="D497" s="2"/>
      <c r="E497" s="2"/>
      <c r="F497" s="2"/>
      <c r="G497" s="3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</row>
    <row r="498" spans="1:50" x14ac:dyDescent="0.25">
      <c r="A498" s="2"/>
      <c r="B498" s="2"/>
      <c r="C498" s="2"/>
      <c r="D498" s="2"/>
      <c r="E498" s="2"/>
      <c r="F498" s="2"/>
      <c r="G498" s="3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</row>
    <row r="499" spans="1:50" x14ac:dyDescent="0.25">
      <c r="A499" s="2"/>
      <c r="B499" s="2"/>
      <c r="C499" s="2"/>
      <c r="D499" s="2"/>
      <c r="E499" s="2"/>
      <c r="F499" s="2"/>
      <c r="G499" s="3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</row>
    <row r="500" spans="1:50" x14ac:dyDescent="0.25">
      <c r="A500" s="2"/>
      <c r="B500" s="2"/>
      <c r="C500" s="2"/>
      <c r="D500" s="2"/>
      <c r="E500" s="2"/>
      <c r="F500" s="2"/>
      <c r="G500" s="3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</row>
    <row r="501" spans="1:50" x14ac:dyDescent="0.25">
      <c r="A501" s="2"/>
      <c r="B501" s="2"/>
      <c r="C501" s="2"/>
      <c r="D501" s="2"/>
      <c r="E501" s="2"/>
      <c r="F501" s="2"/>
      <c r="G501" s="3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</row>
  </sheetData>
  <autoFilter ref="A3:AJ119" xr:uid="{00000000-0009-0000-0000-000000000000}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Uaer4</cp:lastModifiedBy>
  <cp:revision>1</cp:revision>
  <dcterms:created xsi:type="dcterms:W3CDTF">2025-03-04T06:53:23Z</dcterms:created>
  <dcterms:modified xsi:type="dcterms:W3CDTF">2025-03-05T10:35:30Z</dcterms:modified>
  <dc:language>ru-RU</dc:language>
</cp:coreProperties>
</file>