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4,24\23,04,24 Ост КИ\"/>
    </mc:Choice>
  </mc:AlternateContent>
  <xr:revisionPtr revIDLastSave="0" documentId="13_ncr:1_{A90F2A09-D51B-426F-8CA9-93337A72CC5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Sheet!$A$3:$AC$104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9" i="1" l="1"/>
  <c r="Q91" i="1"/>
  <c r="Q86" i="1"/>
  <c r="Q82" i="1"/>
  <c r="Q80" i="1"/>
  <c r="Q75" i="1"/>
  <c r="Q71" i="1"/>
  <c r="Q69" i="1"/>
  <c r="Q65" i="1"/>
  <c r="Q64" i="1"/>
  <c r="Q60" i="1"/>
  <c r="Q59" i="1"/>
  <c r="Q43" i="1"/>
  <c r="Q41" i="1"/>
  <c r="Q39" i="1"/>
  <c r="Q32" i="1"/>
  <c r="Q22" i="1"/>
  <c r="Q20" i="1"/>
  <c r="R5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6" i="1"/>
  <c r="AD5" i="1" l="1"/>
  <c r="AC100" i="1"/>
  <c r="AC101" i="1"/>
  <c r="AC102" i="1"/>
  <c r="AC103" i="1"/>
  <c r="AC104" i="1"/>
  <c r="AC98" i="1" l="1"/>
  <c r="AC97" i="1"/>
  <c r="AC96" i="1"/>
  <c r="AC95" i="1"/>
  <c r="AC88" i="1"/>
  <c r="AC51" i="1"/>
  <c r="AC50" i="1"/>
  <c r="AC44" i="1"/>
  <c r="AC40" i="1"/>
  <c r="AC37" i="1"/>
  <c r="AC36" i="1"/>
  <c r="AC35" i="1"/>
  <c r="AC31" i="1"/>
  <c r="AC24" i="1"/>
  <c r="AC21" i="1"/>
  <c r="AC7" i="1"/>
  <c r="AC99" i="1"/>
  <c r="Q92" i="1"/>
  <c r="AC92" i="1" s="1"/>
  <c r="AC91" i="1"/>
  <c r="AC86" i="1"/>
  <c r="AC82" i="1"/>
  <c r="AC80" i="1"/>
  <c r="AC75" i="1"/>
  <c r="AC71" i="1"/>
  <c r="AC69" i="1"/>
  <c r="AC64" i="1"/>
  <c r="AC59" i="1"/>
  <c r="AC43" i="1"/>
  <c r="AC41" i="1"/>
  <c r="AC39" i="1"/>
  <c r="AC32" i="1"/>
  <c r="AC22" i="1"/>
  <c r="AC20" i="1" l="1"/>
  <c r="AC65" i="1"/>
  <c r="AC60" i="1"/>
  <c r="AF8" i="1"/>
  <c r="AF9" i="1"/>
  <c r="AF10" i="1"/>
  <c r="AF14" i="1"/>
  <c r="AF15" i="1"/>
  <c r="AF18" i="1"/>
  <c r="AF19" i="1"/>
  <c r="AF20" i="1"/>
  <c r="AF22" i="1"/>
  <c r="AF25" i="1"/>
  <c r="AF29" i="1"/>
  <c r="AF30" i="1"/>
  <c r="AF32" i="1"/>
  <c r="AF33" i="1"/>
  <c r="AF39" i="1"/>
  <c r="AF41" i="1"/>
  <c r="AF43" i="1"/>
  <c r="AF46" i="1"/>
  <c r="AF52" i="1"/>
  <c r="AF53" i="1"/>
  <c r="AF54" i="1"/>
  <c r="AF55" i="1"/>
  <c r="AF58" i="1"/>
  <c r="AF59" i="1"/>
  <c r="AF60" i="1"/>
  <c r="AF63" i="1"/>
  <c r="AF64" i="1"/>
  <c r="AF65" i="1"/>
  <c r="AF67" i="1"/>
  <c r="AF69" i="1"/>
  <c r="AF71" i="1"/>
  <c r="AF72" i="1"/>
  <c r="AF74" i="1"/>
  <c r="AF75" i="1"/>
  <c r="AF77" i="1"/>
  <c r="AF78" i="1"/>
  <c r="AF79" i="1"/>
  <c r="AF80" i="1"/>
  <c r="AF82" i="1"/>
  <c r="AF86" i="1"/>
  <c r="AF91" i="1"/>
  <c r="AF92" i="1"/>
  <c r="AF99" i="1"/>
  <c r="AF100" i="1"/>
  <c r="AF101" i="1"/>
  <c r="AF102" i="1"/>
  <c r="AF103" i="1"/>
  <c r="H99" i="1"/>
  <c r="H97" i="1"/>
  <c r="H96" i="1"/>
  <c r="H95" i="1"/>
  <c r="H90" i="1"/>
  <c r="H66" i="1"/>
  <c r="H65" i="1"/>
  <c r="H59" i="1"/>
  <c r="H45" i="1"/>
  <c r="H42" i="1"/>
  <c r="H37" i="1"/>
  <c r="H36" i="1"/>
  <c r="H35" i="1"/>
  <c r="H22" i="1"/>
  <c r="H21" i="1"/>
  <c r="H7" i="1"/>
  <c r="F40" i="1" l="1"/>
  <c r="E40" i="1"/>
  <c r="F89" i="1"/>
  <c r="E89" i="1"/>
  <c r="F88" i="1"/>
  <c r="E88" i="1"/>
  <c r="F38" i="1"/>
  <c r="E38" i="1"/>
  <c r="AC10" i="1"/>
  <c r="AC9" i="1"/>
  <c r="AC8" i="1"/>
  <c r="AC15" i="1"/>
  <c r="AC14" i="1"/>
  <c r="AC25" i="1" l="1"/>
  <c r="AC29" i="1"/>
  <c r="AC30" i="1"/>
  <c r="AC33" i="1"/>
  <c r="AC46" i="1"/>
  <c r="AC52" i="1"/>
  <c r="AC53" i="1"/>
  <c r="AC54" i="1"/>
  <c r="AC55" i="1"/>
  <c r="AC58" i="1"/>
  <c r="AC63" i="1"/>
  <c r="AC67" i="1"/>
  <c r="AC72" i="1"/>
  <c r="AC74" i="1"/>
  <c r="AC77" i="1"/>
  <c r="AC78" i="1"/>
  <c r="AC79" i="1"/>
  <c r="AC19" i="1"/>
  <c r="AC18" i="1"/>
  <c r="O7" i="1"/>
  <c r="U7" i="1" s="1"/>
  <c r="O8" i="1"/>
  <c r="O9" i="1"/>
  <c r="O10" i="1"/>
  <c r="O11" i="1"/>
  <c r="P11" i="1" s="1"/>
  <c r="Q11" i="1" s="1"/>
  <c r="U11" i="1" s="1"/>
  <c r="O12" i="1"/>
  <c r="Q12" i="1" s="1"/>
  <c r="U12" i="1" s="1"/>
  <c r="O13" i="1"/>
  <c r="P13" i="1" s="1"/>
  <c r="Q13" i="1" s="1"/>
  <c r="U13" i="1" s="1"/>
  <c r="O14" i="1"/>
  <c r="O15" i="1"/>
  <c r="O16" i="1"/>
  <c r="P16" i="1" s="1"/>
  <c r="Q16" i="1" s="1"/>
  <c r="U16" i="1" s="1"/>
  <c r="O17" i="1"/>
  <c r="O18" i="1"/>
  <c r="O19" i="1"/>
  <c r="O20" i="1"/>
  <c r="U20" i="1" s="1"/>
  <c r="O21" i="1"/>
  <c r="U21" i="1" s="1"/>
  <c r="O22" i="1"/>
  <c r="U22" i="1" s="1"/>
  <c r="O23" i="1"/>
  <c r="O24" i="1"/>
  <c r="U24" i="1" s="1"/>
  <c r="O25" i="1"/>
  <c r="O26" i="1"/>
  <c r="O27" i="1"/>
  <c r="O28" i="1"/>
  <c r="O29" i="1"/>
  <c r="O30" i="1"/>
  <c r="O31" i="1"/>
  <c r="U31" i="1" s="1"/>
  <c r="O32" i="1"/>
  <c r="U32" i="1" s="1"/>
  <c r="O33" i="1"/>
  <c r="O34" i="1"/>
  <c r="O35" i="1"/>
  <c r="U35" i="1" s="1"/>
  <c r="O36" i="1"/>
  <c r="U36" i="1" s="1"/>
  <c r="O37" i="1"/>
  <c r="U37" i="1" s="1"/>
  <c r="O38" i="1"/>
  <c r="P38" i="1" s="1"/>
  <c r="Q38" i="1" s="1"/>
  <c r="U38" i="1" s="1"/>
  <c r="O39" i="1"/>
  <c r="U39" i="1" s="1"/>
  <c r="O40" i="1"/>
  <c r="U40" i="1" s="1"/>
  <c r="O41" i="1"/>
  <c r="U41" i="1" s="1"/>
  <c r="O42" i="1"/>
  <c r="O43" i="1"/>
  <c r="U43" i="1" s="1"/>
  <c r="O44" i="1"/>
  <c r="U44" i="1" s="1"/>
  <c r="O45" i="1"/>
  <c r="O46" i="1"/>
  <c r="O47" i="1"/>
  <c r="O48" i="1"/>
  <c r="Q48" i="1" s="1"/>
  <c r="U48" i="1" s="1"/>
  <c r="O49" i="1"/>
  <c r="P49" i="1" s="1"/>
  <c r="Q49" i="1" s="1"/>
  <c r="U49" i="1" s="1"/>
  <c r="O50" i="1"/>
  <c r="U50" i="1" s="1"/>
  <c r="O51" i="1"/>
  <c r="U51" i="1" s="1"/>
  <c r="O52" i="1"/>
  <c r="O53" i="1"/>
  <c r="O54" i="1"/>
  <c r="O55" i="1"/>
  <c r="O56" i="1"/>
  <c r="P56" i="1" s="1"/>
  <c r="Q56" i="1" s="1"/>
  <c r="U56" i="1" s="1"/>
  <c r="O57" i="1"/>
  <c r="P57" i="1" s="1"/>
  <c r="Q57" i="1" s="1"/>
  <c r="U57" i="1" s="1"/>
  <c r="O58" i="1"/>
  <c r="O59" i="1"/>
  <c r="U59" i="1" s="1"/>
  <c r="O60" i="1"/>
  <c r="U60" i="1" s="1"/>
  <c r="O61" i="1"/>
  <c r="O62" i="1"/>
  <c r="P62" i="1" s="1"/>
  <c r="Q62" i="1" s="1"/>
  <c r="U62" i="1" s="1"/>
  <c r="O63" i="1"/>
  <c r="O64" i="1"/>
  <c r="U64" i="1" s="1"/>
  <c r="O65" i="1"/>
  <c r="U65" i="1" s="1"/>
  <c r="O66" i="1"/>
  <c r="P66" i="1" s="1"/>
  <c r="Q66" i="1" s="1"/>
  <c r="U66" i="1" s="1"/>
  <c r="O67" i="1"/>
  <c r="O68" i="1"/>
  <c r="P68" i="1" s="1"/>
  <c r="Q68" i="1" s="1"/>
  <c r="U68" i="1" s="1"/>
  <c r="O69" i="1"/>
  <c r="U69" i="1" s="1"/>
  <c r="O70" i="1"/>
  <c r="P70" i="1" s="1"/>
  <c r="Q70" i="1" s="1"/>
  <c r="U70" i="1" s="1"/>
  <c r="O71" i="1"/>
  <c r="U71" i="1" s="1"/>
  <c r="O72" i="1"/>
  <c r="O73" i="1"/>
  <c r="P73" i="1" s="1"/>
  <c r="Q73" i="1" s="1"/>
  <c r="U73" i="1" s="1"/>
  <c r="O74" i="1"/>
  <c r="O75" i="1"/>
  <c r="U75" i="1" s="1"/>
  <c r="O76" i="1"/>
  <c r="P76" i="1" s="1"/>
  <c r="Q76" i="1" s="1"/>
  <c r="U76" i="1" s="1"/>
  <c r="O77" i="1"/>
  <c r="O78" i="1"/>
  <c r="O79" i="1"/>
  <c r="O80" i="1"/>
  <c r="U80" i="1" s="1"/>
  <c r="O81" i="1"/>
  <c r="O82" i="1"/>
  <c r="U82" i="1" s="1"/>
  <c r="O83" i="1"/>
  <c r="O84" i="1"/>
  <c r="O85" i="1"/>
  <c r="P85" i="1" s="1"/>
  <c r="Q85" i="1" s="1"/>
  <c r="U85" i="1" s="1"/>
  <c r="O86" i="1"/>
  <c r="U86" i="1" s="1"/>
  <c r="O87" i="1"/>
  <c r="O88" i="1"/>
  <c r="P88" i="1" s="1"/>
  <c r="AF88" i="1" s="1"/>
  <c r="O89" i="1"/>
  <c r="P89" i="1" s="1"/>
  <c r="Q89" i="1" s="1"/>
  <c r="U89" i="1" s="1"/>
  <c r="O90" i="1"/>
  <c r="P90" i="1" s="1"/>
  <c r="Q90" i="1" s="1"/>
  <c r="U90" i="1" s="1"/>
  <c r="O91" i="1"/>
  <c r="U91" i="1" s="1"/>
  <c r="O92" i="1"/>
  <c r="U92" i="1" s="1"/>
  <c r="O93" i="1"/>
  <c r="P93" i="1" s="1"/>
  <c r="Q93" i="1" s="1"/>
  <c r="U93" i="1" s="1"/>
  <c r="O94" i="1"/>
  <c r="P94" i="1" s="1"/>
  <c r="Q94" i="1" s="1"/>
  <c r="U94" i="1" s="1"/>
  <c r="O95" i="1"/>
  <c r="U95" i="1" s="1"/>
  <c r="O96" i="1"/>
  <c r="U96" i="1" s="1"/>
  <c r="O97" i="1"/>
  <c r="U97" i="1" s="1"/>
  <c r="O98" i="1"/>
  <c r="U98" i="1" s="1"/>
  <c r="O99" i="1"/>
  <c r="U99" i="1" s="1"/>
  <c r="O100" i="1"/>
  <c r="O101" i="1"/>
  <c r="O102" i="1"/>
  <c r="O103" i="1"/>
  <c r="O6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L5" i="1"/>
  <c r="J5" i="1"/>
  <c r="F5" i="1"/>
  <c r="E5" i="1"/>
  <c r="U88" i="1" l="1"/>
  <c r="P97" i="1"/>
  <c r="AF97" i="1" s="1"/>
  <c r="P95" i="1"/>
  <c r="AF95" i="1" s="1"/>
  <c r="AC93" i="1"/>
  <c r="AF89" i="1"/>
  <c r="AC85" i="1"/>
  <c r="AC73" i="1"/>
  <c r="AC57" i="1"/>
  <c r="AC49" i="1"/>
  <c r="P37" i="1"/>
  <c r="AF37" i="1" s="1"/>
  <c r="P35" i="1"/>
  <c r="AF35" i="1" s="1"/>
  <c r="P31" i="1"/>
  <c r="AF31" i="1" s="1"/>
  <c r="P21" i="1"/>
  <c r="AC13" i="1"/>
  <c r="AF11" i="1"/>
  <c r="P7" i="1"/>
  <c r="AF7" i="1" s="1"/>
  <c r="P98" i="1"/>
  <c r="AF98" i="1" s="1"/>
  <c r="P96" i="1"/>
  <c r="AF96" i="1" s="1"/>
  <c r="AC94" i="1"/>
  <c r="AF90" i="1"/>
  <c r="AC76" i="1"/>
  <c r="AC70" i="1"/>
  <c r="AC68" i="1"/>
  <c r="AF66" i="1"/>
  <c r="AC62" i="1"/>
  <c r="AC56" i="1"/>
  <c r="AC48" i="1"/>
  <c r="AF38" i="1"/>
  <c r="P36" i="1"/>
  <c r="AF36" i="1" s="1"/>
  <c r="AC16" i="1"/>
  <c r="AC12" i="1"/>
  <c r="AF76" i="1"/>
  <c r="AF16" i="1"/>
  <c r="AF62" i="1"/>
  <c r="AF85" i="1"/>
  <c r="AF73" i="1"/>
  <c r="AF49" i="1"/>
  <c r="AF13" i="1"/>
  <c r="AF48" i="1"/>
  <c r="AF12" i="1"/>
  <c r="AF94" i="1"/>
  <c r="AF70" i="1"/>
  <c r="AF93" i="1"/>
  <c r="AF57" i="1"/>
  <c r="AF21" i="1"/>
  <c r="AF68" i="1"/>
  <c r="AF56" i="1"/>
  <c r="P45" i="1"/>
  <c r="Q45" i="1" s="1"/>
  <c r="U45" i="1" s="1"/>
  <c r="P81" i="1"/>
  <c r="Q81" i="1" s="1"/>
  <c r="U81" i="1" s="1"/>
  <c r="Q47" i="1"/>
  <c r="U47" i="1" s="1"/>
  <c r="Q27" i="1"/>
  <c r="U27" i="1" s="1"/>
  <c r="P17" i="1"/>
  <c r="Q17" i="1" s="1"/>
  <c r="U17" i="1" s="1"/>
  <c r="P6" i="1"/>
  <c r="Q6" i="1" s="1"/>
  <c r="U6" i="1" s="1"/>
  <c r="P28" i="1"/>
  <c r="Q28" i="1" s="1"/>
  <c r="U28" i="1" s="1"/>
  <c r="P87" i="1"/>
  <c r="Q87" i="1" s="1"/>
  <c r="U87" i="1" s="1"/>
  <c r="P61" i="1"/>
  <c r="Q61" i="1" s="1"/>
  <c r="U61" i="1" s="1"/>
  <c r="Q84" i="1"/>
  <c r="U84" i="1" s="1"/>
  <c r="P50" i="1"/>
  <c r="P34" i="1"/>
  <c r="Q34" i="1" s="1"/>
  <c r="U34" i="1" s="1"/>
  <c r="Q42" i="1"/>
  <c r="U42" i="1" s="1"/>
  <c r="Q26" i="1"/>
  <c r="U26" i="1" s="1"/>
  <c r="P23" i="1"/>
  <c r="Q23" i="1" s="1"/>
  <c r="U23" i="1" s="1"/>
  <c r="P24" i="1"/>
  <c r="P44" i="1"/>
  <c r="P83" i="1"/>
  <c r="Q83" i="1" s="1"/>
  <c r="U83" i="1" s="1"/>
  <c r="P51" i="1"/>
  <c r="V89" i="1"/>
  <c r="V88" i="1"/>
  <c r="P40" i="1"/>
  <c r="V6" i="1"/>
  <c r="V102" i="1"/>
  <c r="U102" i="1"/>
  <c r="V100" i="1"/>
  <c r="U100" i="1"/>
  <c r="V98" i="1"/>
  <c r="V96" i="1"/>
  <c r="V94" i="1"/>
  <c r="V92" i="1"/>
  <c r="V90" i="1"/>
  <c r="V86" i="1"/>
  <c r="V84" i="1"/>
  <c r="V82" i="1"/>
  <c r="V80" i="1"/>
  <c r="U78" i="1"/>
  <c r="V78" i="1"/>
  <c r="V76" i="1"/>
  <c r="U74" i="1"/>
  <c r="V74" i="1"/>
  <c r="U72" i="1"/>
  <c r="V72" i="1"/>
  <c r="V70" i="1"/>
  <c r="V68" i="1"/>
  <c r="V66" i="1"/>
  <c r="V64" i="1"/>
  <c r="V62" i="1"/>
  <c r="V60" i="1"/>
  <c r="U58" i="1"/>
  <c r="V58" i="1"/>
  <c r="V56" i="1"/>
  <c r="U54" i="1"/>
  <c r="V54" i="1"/>
  <c r="U52" i="1"/>
  <c r="V52" i="1"/>
  <c r="V50" i="1"/>
  <c r="V48" i="1"/>
  <c r="U46" i="1"/>
  <c r="V46" i="1"/>
  <c r="V44" i="1"/>
  <c r="V42" i="1"/>
  <c r="V36" i="1"/>
  <c r="V34" i="1"/>
  <c r="V32" i="1"/>
  <c r="U30" i="1"/>
  <c r="V30" i="1"/>
  <c r="V28" i="1"/>
  <c r="V26" i="1"/>
  <c r="V24" i="1"/>
  <c r="V22" i="1"/>
  <c r="V20" i="1"/>
  <c r="U18" i="1"/>
  <c r="V18" i="1"/>
  <c r="V16" i="1"/>
  <c r="U14" i="1"/>
  <c r="V14" i="1"/>
  <c r="V12" i="1"/>
  <c r="U10" i="1"/>
  <c r="V10" i="1"/>
  <c r="U8" i="1"/>
  <c r="V8" i="1"/>
  <c r="V40" i="1"/>
  <c r="V38" i="1"/>
  <c r="V103" i="1"/>
  <c r="U103" i="1"/>
  <c r="V101" i="1"/>
  <c r="U101" i="1"/>
  <c r="V99" i="1"/>
  <c r="V97" i="1"/>
  <c r="V95" i="1"/>
  <c r="V93" i="1"/>
  <c r="V91" i="1"/>
  <c r="V87" i="1"/>
  <c r="V85" i="1"/>
  <c r="V83" i="1"/>
  <c r="V81" i="1"/>
  <c r="V79" i="1"/>
  <c r="U79" i="1"/>
  <c r="V77" i="1"/>
  <c r="U77" i="1"/>
  <c r="V75" i="1"/>
  <c r="V73" i="1"/>
  <c r="V71" i="1"/>
  <c r="V69" i="1"/>
  <c r="V67" i="1"/>
  <c r="U67" i="1"/>
  <c r="V65" i="1"/>
  <c r="V63" i="1"/>
  <c r="U63" i="1"/>
  <c r="V61" i="1"/>
  <c r="V59" i="1"/>
  <c r="V57" i="1"/>
  <c r="V55" i="1"/>
  <c r="U55" i="1"/>
  <c r="V53" i="1"/>
  <c r="U53" i="1"/>
  <c r="V51" i="1"/>
  <c r="V49" i="1"/>
  <c r="V47" i="1"/>
  <c r="V45" i="1"/>
  <c r="V43" i="1"/>
  <c r="V41" i="1"/>
  <c r="V39" i="1"/>
  <c r="V37" i="1"/>
  <c r="V35" i="1"/>
  <c r="V33" i="1"/>
  <c r="U33" i="1"/>
  <c r="V31" i="1"/>
  <c r="V29" i="1"/>
  <c r="U29" i="1"/>
  <c r="V27" i="1"/>
  <c r="V25" i="1"/>
  <c r="U25" i="1"/>
  <c r="V23" i="1"/>
  <c r="V21" i="1"/>
  <c r="V19" i="1"/>
  <c r="U19" i="1"/>
  <c r="V17" i="1"/>
  <c r="V15" i="1"/>
  <c r="U15" i="1"/>
  <c r="V13" i="1"/>
  <c r="V11" i="1"/>
  <c r="V9" i="1"/>
  <c r="U9" i="1"/>
  <c r="V7" i="1"/>
  <c r="K5" i="1"/>
  <c r="O5" i="1"/>
  <c r="AC34" i="1" l="1"/>
  <c r="Q5" i="1"/>
  <c r="AC6" i="1"/>
  <c r="AC23" i="1"/>
  <c r="AC42" i="1"/>
  <c r="AC61" i="1"/>
  <c r="AC28" i="1"/>
  <c r="AC17" i="1"/>
  <c r="AC47" i="1"/>
  <c r="AC45" i="1"/>
  <c r="AC11" i="1"/>
  <c r="AC89" i="1"/>
  <c r="AC83" i="1"/>
  <c r="AC26" i="1"/>
  <c r="AC84" i="1"/>
  <c r="AC87" i="1"/>
  <c r="AC27" i="1"/>
  <c r="AC81" i="1"/>
  <c r="AC38" i="1"/>
  <c r="AC66" i="1"/>
  <c r="AC90" i="1"/>
  <c r="AF84" i="1"/>
  <c r="AF40" i="1"/>
  <c r="AF24" i="1"/>
  <c r="AF44" i="1"/>
  <c r="AF87" i="1"/>
  <c r="AF23" i="1"/>
  <c r="AF28" i="1"/>
  <c r="AF26" i="1"/>
  <c r="AF6" i="1"/>
  <c r="AF42" i="1"/>
  <c r="AF17" i="1"/>
  <c r="AF51" i="1"/>
  <c r="AF27" i="1"/>
  <c r="AF83" i="1"/>
  <c r="AF47" i="1"/>
  <c r="AF34" i="1"/>
  <c r="AF81" i="1"/>
  <c r="AF61" i="1"/>
  <c r="AF50" i="1"/>
  <c r="AF45" i="1"/>
  <c r="P5" i="1"/>
  <c r="AC5" i="1" l="1"/>
</calcChain>
</file>

<file path=xl/sharedStrings.xml><?xml version="1.0" encoding="utf-8"?>
<sst xmlns="http://schemas.openxmlformats.org/spreadsheetml/2006/main" count="286" uniqueCount="147">
  <si>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</si>
  <si>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</si>
  <si>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</si>
  <si>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</si>
  <si>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</si>
  <si>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</si>
  <si>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</si>
  <si>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</si>
  <si>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</si>
  <si>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</si>
  <si>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</si>
  <si>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</si>
  <si>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</si>
  <si>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</si>
  <si>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</si>
  <si>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</si>
  <si>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</si>
  <si>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</si>
  <si>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</si>
  <si>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</si>
  <si>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</si>
  <si>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</si>
  <si>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</si>
  <si>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</si>
  <si>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23,04,</t>
  </si>
  <si>
    <t>16,04,</t>
  </si>
  <si>
    <t>09,04,</t>
  </si>
  <si>
    <t>02,04,</t>
  </si>
  <si>
    <t>26,03,</t>
  </si>
  <si>
    <t>19,03,</t>
  </si>
  <si>
    <t>3215 ВЕТЧ.МЯСНАЯ Папа может п/о 0.4кг 8шт.    ОСТАНКИНО</t>
  </si>
  <si>
    <t>шт</t>
  </si>
  <si>
    <t>3297 СЫТНЫЕ Папа может сар б/о мгс 1*3_СНГ  Останкино</t>
  </si>
  <si>
    <t>кг</t>
  </si>
  <si>
    <t>3657 СЕРВЕЛАТ ФИНСКИЙ в/к в/у_Ашан  ОСТАНКИНО</t>
  </si>
  <si>
    <t>3678 СОЧНЫЕ сос п/о мгс 2*2     ОСТАНКИНО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</si>
  <si>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</si>
  <si>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</si>
  <si>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</si>
  <si>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</si>
  <si>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</si>
  <si>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</si>
  <si>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</si>
  <si>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</si>
  <si>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</si>
  <si>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не в матрице (на замену)</t>
  </si>
  <si>
    <t>5160 Мясной пашт п/о 0,150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</si>
  <si>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</si>
  <si>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</si>
  <si>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</si>
  <si>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</si>
  <si>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</si>
  <si>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</si>
  <si>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</si>
  <si>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</si>
  <si>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</si>
  <si>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5811 СВИНИНА МАДЕРА с/к с/н в/у 1/100 8шт.   ОСТАНКИНО</t>
  </si>
  <si>
    <t>5818 МЯСНЫЕ Папа может сос п/о мгс 1*3_45с   ОСТАНКИНО</t>
  </si>
  <si>
    <t>5819 Сосиски Папа может 400г Мясные 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</si>
  <si>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</si>
  <si>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</si>
  <si>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</si>
  <si>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</si>
  <si>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новинка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</si>
  <si>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</si>
  <si>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</si>
  <si>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</si>
  <si>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</si>
  <si>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завод вывел из производства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</si>
  <si>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</si>
  <si>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</si>
  <si>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</si>
  <si>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6213 СЕРВЕЛАТ ФИНСКИЙ СН в/к в/у 0,35кг 8шт  Останкино</t>
  </si>
  <si>
    <t>6220 ГОВЯЖЬЯ папа может вар п/о  Останкино</t>
  </si>
  <si>
    <t>6281 СВИНИНА ДЕЛИКАТ. к/в мл/к в/у 0.3кг 45с  ОСТАНКИНО</t>
  </si>
  <si>
    <t>6287 МОЛОЧНЫЕ ОРИГИН.СН сос ц/о мгс 1*6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</si>
  <si>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</si>
  <si>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</si>
  <si>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</si>
  <si>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</si>
  <si>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</si>
  <si>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</si>
  <si>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</si>
  <si>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</si>
  <si>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</si>
  <si>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</si>
  <si>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</si>
  <si>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</si>
  <si>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</si>
  <si>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</si>
  <si>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</si>
  <si>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</si>
  <si>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6521 СЕРВЕЛАТ ФИНСКИЙ СН в/к п/о 0.6кг 6шт.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</si>
  <si>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</si>
  <si>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</si>
  <si>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</si>
  <si>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6562 СЕРВЕЛАТ КАРЕЛЬСКИЙ СН в/к в/у 0,28кг  ОСТАНКИНО</t>
  </si>
  <si>
    <t>не в матрице (вывел Зверев)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</si>
  <si>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</si>
  <si>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</si>
  <si>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</si>
  <si>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</si>
  <si>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</si>
  <si>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6602 БАВАРСКИЕ ПМ сос ц/о мгс 0,35кг 8шт  Останкино</t>
  </si>
  <si>
    <t>6606 СЫТНЫЕ Папа может сар б/о мгс 1*3 45c  ОСТАНКИНО</t>
  </si>
  <si>
    <t>6607 С ГОВЯДИНОЙ ПМ сар б/о мгс 1*3_45с</t>
  </si>
  <si>
    <t>6609 С ГОВЯДИНОЙ ПМ сар б/о мгс 0,4 кг_45с</t>
  </si>
  <si>
    <t>6611 СЕРВЕЛАТ ФИНСКИЙ СН в/к п/о  ОСТАНКИНО</t>
  </si>
  <si>
    <t>6644 СОЧНЫЕ ПМ сос п/о мгс 0,41кг 10шт.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</si>
  <si>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</si>
  <si>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</si>
  <si>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</si>
  <si>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</si>
  <si>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</si>
  <si>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</si>
  <si>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</si>
  <si>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</si>
  <si>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</si>
  <si>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</si>
  <si>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</si>
  <si>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</si>
  <si>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</si>
  <si>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</si>
  <si>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</si>
  <si>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</si>
  <si>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</si>
  <si>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</si>
  <si>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</si>
  <si>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</si>
  <si>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6822 ИЗ ОТБОРНОГО МЯСА ПМ сос п/о мгс 0,36кг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</si>
  <si>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</si>
  <si>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</si>
  <si>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</si>
  <si>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</si>
  <si>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 в матрице</t>
  </si>
  <si>
    <t>заказ</t>
  </si>
  <si>
    <t>6769 СЕМЕЙНАЯ вар п/о  ОСТАНКИНО</t>
  </si>
  <si>
    <t>не в матрице (ротация)</t>
  </si>
  <si>
    <t>27,04,</t>
  </si>
  <si>
    <t>29,04,</t>
  </si>
  <si>
    <t>дефицит на 27,04</t>
  </si>
  <si>
    <t>новинка / дефицит на 27,04</t>
  </si>
  <si>
    <t>+100</t>
  </si>
  <si>
    <t>+120</t>
  </si>
  <si>
    <t>+200</t>
  </si>
  <si>
    <t>+50</t>
  </si>
  <si>
    <t>новинка / +50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</si>
</sst>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5" fillId="6" borderId="1" xfId="1" applyNumberFormat="1" applyFont="1" applyFill="1"/>
    <xf numFmtId="164" fontId="1" fillId="4" borderId="2" xfId="1" applyNumberFormat="1" applyFill="1" applyBorder="1"/>
    <xf numFmtId="164" fontId="1" fillId="4" borderId="1" xfId="1" applyNumberFormat="1" applyFill="1"/>
    <xf numFmtId="164" fontId="1" fillId="6" borderId="2" xfId="1" applyNumberFormat="1" applyFill="1" applyBorder="1"/>
    <xf numFmtId="164" fontId="1" fillId="6" borderId="1" xfId="1" applyNumberFormat="1" applyFill="1"/>
    <xf numFmtId="164" fontId="1" fillId="0" borderId="1" xfId="1" applyNumberFormat="1" applyBorder="1"/>
    <xf numFmtId="49" fontId="1" fillId="0" borderId="1" xfId="1" applyNumberFormat="1"/>
    <xf numFmtId="49" fontId="2" fillId="2" borderId="1" xfId="1" applyNumberFormat="1" applyFont="1" applyFill="1"/>
    <xf numFmtId="49" fontId="4" fillId="5" borderId="1" xfId="1" applyNumberFormat="1" applyFont="1" applyFill="1"/>
    <xf numFmtId="49" fontId="1" fillId="5" borderId="1" xfId="1" applyNumberFormat="1" applyFill="1"/>
    <xf numFmtId="49" fontId="4" fillId="4" borderId="1" xfId="1" applyNumberFormat="1" applyFont="1" applyFill="1"/>
    <xf numFmtId="49" fontId="1" fillId="4" borderId="1" xfId="1" applyNumberFormat="1" applyFont="1" applyFill="1"/>
    <xf numFmtId="49" fontId="4" fillId="0" borderId="1" xfId="1" applyNumberFormat="1" applyFont="1"/>
    <xf numFmtId="49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3,04,24%20&#1054;&#1089;&#1090;%20&#1050;&#1048;/new_&#1076;&#1074;%2023,04,24%20&#1084;&#1083;&#1088;&#1089;&#1095;%20&#1086;&#1089;&#1090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</row>
        <row r="5">
          <cell r="E5">
            <v>17972.731</v>
          </cell>
          <cell r="F5">
            <v>7311.7970000000005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137</v>
          </cell>
          <cell r="D6">
            <v>536</v>
          </cell>
          <cell r="E6">
            <v>302</v>
          </cell>
          <cell r="F6">
            <v>346</v>
          </cell>
          <cell r="G6">
            <v>0.4</v>
          </cell>
          <cell r="H6">
            <v>60</v>
          </cell>
        </row>
        <row r="7">
          <cell r="A7" t="str">
            <v>3248 ДОКТОРСКАЯ ТРАДИЦ. вар п/о ОСТАНКИНО</v>
          </cell>
          <cell r="B7" t="str">
            <v>кг</v>
          </cell>
          <cell r="C7">
            <v>26.5</v>
          </cell>
          <cell r="D7">
            <v>0.09</v>
          </cell>
          <cell r="E7">
            <v>6.79</v>
          </cell>
          <cell r="F7">
            <v>19.8</v>
          </cell>
          <cell r="G7">
            <v>0</v>
          </cell>
          <cell r="H7">
            <v>60</v>
          </cell>
        </row>
        <row r="8">
          <cell r="A8" t="str">
            <v>3287 САЛЯМИ ИТАЛЬЯНСКАЯ с/к в/у ОСТАНКИНО</v>
          </cell>
          <cell r="B8" t="str">
            <v>кг</v>
          </cell>
          <cell r="C8">
            <v>27.2</v>
          </cell>
          <cell r="D8">
            <v>7.2999999999999995E-2</v>
          </cell>
          <cell r="E8">
            <v>23.791</v>
          </cell>
          <cell r="G8">
            <v>1</v>
          </cell>
          <cell r="H8">
            <v>120</v>
          </cell>
        </row>
        <row r="9">
          <cell r="A9" t="str">
            <v>3297 СЫТНЫЕ Папа может сар б/о мгс 1*3_СНГ  Останкино</v>
          </cell>
          <cell r="B9" t="str">
            <v>кг</v>
          </cell>
          <cell r="C9">
            <v>162.42699999999999</v>
          </cell>
          <cell r="D9">
            <v>459.82600000000002</v>
          </cell>
          <cell r="E9">
            <v>333.72500000000002</v>
          </cell>
          <cell r="F9">
            <v>210.601</v>
          </cell>
          <cell r="G9">
            <v>1</v>
          </cell>
          <cell r="H9">
            <v>45</v>
          </cell>
        </row>
        <row r="10">
          <cell r="A10" t="str">
            <v>3812 СОЧНЫЕ сос п/о мгс 2*2  Останкино</v>
          </cell>
          <cell r="B10" t="str">
            <v>кг</v>
          </cell>
          <cell r="C10">
            <v>288.61799999999999</v>
          </cell>
          <cell r="D10">
            <v>882.87099999999998</v>
          </cell>
          <cell r="E10">
            <v>469.24799999999999</v>
          </cell>
          <cell r="F10">
            <v>217</v>
          </cell>
          <cell r="G10">
            <v>1</v>
          </cell>
          <cell r="H10">
            <v>45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593.851</v>
          </cell>
          <cell r="D11">
            <v>517.86900000000003</v>
          </cell>
          <cell r="E11">
            <v>499.87200000000001</v>
          </cell>
          <cell r="F11">
            <v>280.27100000000002</v>
          </cell>
          <cell r="G11">
            <v>1</v>
          </cell>
          <cell r="H11">
            <v>60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81</v>
          </cell>
          <cell r="D12">
            <v>7.0000000000000001E-3</v>
          </cell>
          <cell r="E12">
            <v>32.851999999999997</v>
          </cell>
          <cell r="F12">
            <v>40.042000000000002</v>
          </cell>
          <cell r="G12">
            <v>1</v>
          </cell>
          <cell r="H12">
            <v>120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14.75</v>
          </cell>
          <cell r="D13">
            <v>169.89400000000001</v>
          </cell>
          <cell r="E13">
            <v>90.325999999999993</v>
          </cell>
          <cell r="F13">
            <v>79.298000000000002</v>
          </cell>
          <cell r="G13">
            <v>1</v>
          </cell>
          <cell r="H13">
            <v>60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255.125</v>
          </cell>
          <cell r="D14">
            <v>554.49599999999998</v>
          </cell>
          <cell r="E14">
            <v>414.75599999999997</v>
          </cell>
          <cell r="F14">
            <v>267.89999999999998</v>
          </cell>
          <cell r="G14">
            <v>1</v>
          </cell>
          <cell r="H14">
            <v>60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343</v>
          </cell>
          <cell r="D15">
            <v>320</v>
          </cell>
          <cell r="E15">
            <v>553</v>
          </cell>
          <cell r="F15">
            <v>47</v>
          </cell>
          <cell r="G15">
            <v>0.25</v>
          </cell>
          <cell r="H15">
            <v>120</v>
          </cell>
        </row>
        <row r="16">
          <cell r="A16" t="str">
            <v>5015 БУРГУНДИЯ с/к в/у 1/250 ОСТАНКИНО</v>
          </cell>
          <cell r="B16" t="str">
            <v>шт</v>
          </cell>
          <cell r="D16">
            <v>120</v>
          </cell>
          <cell r="G16">
            <v>0</v>
          </cell>
          <cell r="H16" t="e">
            <v>#N/A</v>
          </cell>
        </row>
        <row r="17">
          <cell r="A17" t="str">
            <v>5159 Нежный пашт п/о 1/150 16шт.   ОСТАНКИНО</v>
          </cell>
          <cell r="B17" t="str">
            <v>шт</v>
          </cell>
          <cell r="C17">
            <v>83</v>
          </cell>
          <cell r="D17">
            <v>96</v>
          </cell>
          <cell r="E17">
            <v>170</v>
          </cell>
          <cell r="G17">
            <v>0.15</v>
          </cell>
          <cell r="H17">
            <v>60</v>
          </cell>
        </row>
        <row r="18">
          <cell r="A18" t="str">
            <v>5160 Мясной пашт п/о 0,150 ОСТАНКИНО</v>
          </cell>
          <cell r="B18" t="str">
            <v>шт</v>
          </cell>
          <cell r="C18">
            <v>108</v>
          </cell>
          <cell r="D18">
            <v>145</v>
          </cell>
          <cell r="E18">
            <v>211</v>
          </cell>
          <cell r="F18">
            <v>30</v>
          </cell>
          <cell r="G18">
            <v>0.15</v>
          </cell>
          <cell r="H18">
            <v>60</v>
          </cell>
        </row>
        <row r="19">
          <cell r="A19" t="str">
            <v>5161 Печеночный пашт 0,150 ОСТАНКИНО</v>
          </cell>
          <cell r="B19" t="str">
            <v>шт</v>
          </cell>
          <cell r="C19">
            <v>157</v>
          </cell>
          <cell r="D19">
            <v>16</v>
          </cell>
          <cell r="E19">
            <v>163</v>
          </cell>
          <cell r="G19">
            <v>0.15</v>
          </cell>
          <cell r="H19">
            <v>60</v>
          </cell>
        </row>
        <row r="20">
          <cell r="A20" t="str">
            <v>5206 Ладожская с/к в/у ОСТАНКИНО</v>
          </cell>
          <cell r="B20" t="str">
            <v>кг</v>
          </cell>
          <cell r="D20">
            <v>35.768999999999998</v>
          </cell>
          <cell r="E20">
            <v>13.467000000000001</v>
          </cell>
          <cell r="F20">
            <v>22.106000000000002</v>
          </cell>
          <cell r="G20">
            <v>1</v>
          </cell>
          <cell r="H20">
            <v>120</v>
          </cell>
        </row>
        <row r="21">
          <cell r="A21" t="str">
            <v>5336 ОСОБАЯ вар п/о  ОСТАНКИНО</v>
          </cell>
          <cell r="B21" t="str">
            <v>кг</v>
          </cell>
          <cell r="C21">
            <v>78</v>
          </cell>
          <cell r="D21">
            <v>0.94299999999999995</v>
          </cell>
          <cell r="E21">
            <v>73.066999999999993</v>
          </cell>
          <cell r="G21">
            <v>1</v>
          </cell>
          <cell r="H21">
            <v>60</v>
          </cell>
        </row>
        <row r="22">
          <cell r="A22" t="str">
            <v>5337 ОСОБАЯ СО ШПИКОМ вар п/о  ОСТАНКИНО</v>
          </cell>
          <cell r="B22" t="str">
            <v>кг</v>
          </cell>
          <cell r="C22">
            <v>54.7</v>
          </cell>
          <cell r="D22">
            <v>2.3839999999999999</v>
          </cell>
          <cell r="E22">
            <v>39.097999999999999</v>
          </cell>
          <cell r="F22">
            <v>14.092000000000001</v>
          </cell>
          <cell r="G22">
            <v>1</v>
          </cell>
          <cell r="H22">
            <v>60</v>
          </cell>
        </row>
        <row r="23">
          <cell r="A23" t="str">
            <v>5341 СЕРВЕЛАТ ОХОТНИЧИЙ в/к в/у  ОСТАНКИНО</v>
          </cell>
          <cell r="B23" t="str">
            <v>кг</v>
          </cell>
          <cell r="C23">
            <v>116.41</v>
          </cell>
          <cell r="D23">
            <v>442.34800000000001</v>
          </cell>
          <cell r="E23">
            <v>225.70500000000001</v>
          </cell>
          <cell r="F23">
            <v>221.13399999999999</v>
          </cell>
          <cell r="G23">
            <v>1</v>
          </cell>
          <cell r="H23">
            <v>45</v>
          </cell>
        </row>
        <row r="24">
          <cell r="A24" t="str">
            <v>5452 ВЕТЧ.МЯСНАЯ Папа может п/о    ОСТАНКИНО</v>
          </cell>
          <cell r="B24" t="str">
            <v>кг</v>
          </cell>
          <cell r="C24">
            <v>129.83600000000001</v>
          </cell>
          <cell r="D24">
            <v>203.49</v>
          </cell>
          <cell r="E24">
            <v>153.346</v>
          </cell>
          <cell r="F24">
            <v>144.708</v>
          </cell>
          <cell r="G24">
            <v>1</v>
          </cell>
          <cell r="H24">
            <v>60</v>
          </cell>
        </row>
        <row r="25">
          <cell r="A25" t="str">
            <v>5483 ЭКСТРА Папа может с/к в/у 1/250 8шт.   ОСТАНКИНО</v>
          </cell>
          <cell r="B25" t="str">
            <v>шт</v>
          </cell>
          <cell r="C25">
            <v>393</v>
          </cell>
          <cell r="D25">
            <v>352</v>
          </cell>
          <cell r="E25">
            <v>481</v>
          </cell>
          <cell r="F25">
            <v>218</v>
          </cell>
          <cell r="G25">
            <v>0.25</v>
          </cell>
          <cell r="H25">
            <v>120</v>
          </cell>
        </row>
        <row r="26">
          <cell r="A26" t="str">
            <v>5544 Сервелат Финский в/к в/у_45с НОВАЯ ОСТАНКИНО</v>
          </cell>
          <cell r="B26" t="str">
            <v>кг</v>
          </cell>
          <cell r="C26">
            <v>183.56200000000001</v>
          </cell>
          <cell r="D26">
            <v>569.81899999999996</v>
          </cell>
          <cell r="E26">
            <v>370.15699999999998</v>
          </cell>
          <cell r="F26">
            <v>251.52699999999999</v>
          </cell>
          <cell r="G26">
            <v>1</v>
          </cell>
          <cell r="H26">
            <v>45</v>
          </cell>
        </row>
        <row r="27">
          <cell r="A27" t="str">
            <v>5682 САЛЯМИ МЕЛКОЗЕРНЕНАЯ с/к в/у 1/120_60с   ОСТАНКИНО</v>
          </cell>
          <cell r="B27" t="str">
            <v>шт</v>
          </cell>
          <cell r="C27">
            <v>195</v>
          </cell>
          <cell r="D27">
            <v>504</v>
          </cell>
          <cell r="E27">
            <v>387</v>
          </cell>
          <cell r="F27">
            <v>226</v>
          </cell>
          <cell r="G27">
            <v>0.12</v>
          </cell>
          <cell r="H27">
            <v>60</v>
          </cell>
        </row>
        <row r="28">
          <cell r="A28" t="str">
            <v>5706 АРОМАТНАЯ Папа может с/к в/у 1/250 8шт.  ОСТАНКИНО</v>
          </cell>
          <cell r="B28" t="str">
            <v>шт</v>
          </cell>
          <cell r="C28">
            <v>284</v>
          </cell>
          <cell r="D28">
            <v>752</v>
          </cell>
          <cell r="E28">
            <v>420</v>
          </cell>
          <cell r="F28">
            <v>303</v>
          </cell>
          <cell r="G28">
            <v>0.25</v>
          </cell>
          <cell r="H28">
            <v>120</v>
          </cell>
        </row>
        <row r="29">
          <cell r="A29" t="str">
            <v>5708 ПОСОЛЬСКАЯ Папа может с/к в/у ОСТАНКИНО</v>
          </cell>
          <cell r="B29" t="str">
            <v>кг</v>
          </cell>
          <cell r="C29">
            <v>21.9</v>
          </cell>
          <cell r="D29">
            <v>48.976999999999997</v>
          </cell>
          <cell r="E29">
            <v>33.122999999999998</v>
          </cell>
          <cell r="F29">
            <v>30.527999999999999</v>
          </cell>
          <cell r="G29">
            <v>1</v>
          </cell>
          <cell r="H29">
            <v>120</v>
          </cell>
        </row>
        <row r="30">
          <cell r="A30" t="str">
            <v>5820 СЛИВОЧНЫЕ Папа может сос п/о мгс 2*2_45с   ОСТАНКИНО</v>
          </cell>
          <cell r="B30" t="str">
            <v>кг</v>
          </cell>
          <cell r="C30">
            <v>86.1</v>
          </cell>
          <cell r="D30">
            <v>301.21100000000001</v>
          </cell>
          <cell r="E30">
            <v>283.375</v>
          </cell>
          <cell r="F30">
            <v>15.625</v>
          </cell>
          <cell r="G30">
            <v>1</v>
          </cell>
          <cell r="H30">
            <v>45</v>
          </cell>
        </row>
        <row r="31">
          <cell r="A31" t="str">
            <v>5851 ЭКСТРА Папа может вар п/о   ОСТАНКИНО</v>
          </cell>
          <cell r="B31" t="str">
            <v>кг</v>
          </cell>
          <cell r="C31">
            <v>15.103999999999999</v>
          </cell>
          <cell r="D31">
            <v>503.32299999999998</v>
          </cell>
          <cell r="E31">
            <v>231.39500000000001</v>
          </cell>
          <cell r="F31">
            <v>271.928</v>
          </cell>
          <cell r="G31">
            <v>1</v>
          </cell>
          <cell r="H31">
            <v>60</v>
          </cell>
        </row>
        <row r="32">
          <cell r="A32" t="str">
            <v>5931 ОХОТНИЧЬЯ Папа может с/к в/у 1/220 8шт.   ОСТАНКИНО</v>
          </cell>
          <cell r="B32" t="str">
            <v>шт</v>
          </cell>
          <cell r="D32">
            <v>16</v>
          </cell>
          <cell r="E32">
            <v>16</v>
          </cell>
          <cell r="G32">
            <v>0.22</v>
          </cell>
          <cell r="H32">
            <v>120</v>
          </cell>
        </row>
        <row r="33">
          <cell r="A33" t="str">
            <v>5981 МОЛОЧНЫЕ ТРАДИЦ. сос п/о мгс 1*6_45с   ОСТАНКИНО</v>
          </cell>
          <cell r="B33" t="str">
            <v>кг</v>
          </cell>
          <cell r="C33">
            <v>35.463000000000001</v>
          </cell>
          <cell r="D33">
            <v>0.38200000000000001</v>
          </cell>
          <cell r="E33">
            <v>1.08</v>
          </cell>
          <cell r="G33">
            <v>1</v>
          </cell>
          <cell r="H33">
            <v>45</v>
          </cell>
        </row>
        <row r="34">
          <cell r="A34" t="str">
            <v>5992 ВРЕМЯ ОКРОШКИ Папа может вар п/о 0.4кг   ОСТАНКИНО</v>
          </cell>
          <cell r="B34" t="str">
            <v>шт</v>
          </cell>
          <cell r="D34">
            <v>96</v>
          </cell>
          <cell r="E34">
            <v>88</v>
          </cell>
          <cell r="G34">
            <v>0.4</v>
          </cell>
          <cell r="H34">
            <v>60</v>
          </cell>
        </row>
        <row r="35">
          <cell r="A35" t="str">
            <v>5993 ВРЕМЯ ОКРОШКИ Папа может вар п/о   ОСТАНКИНО</v>
          </cell>
          <cell r="B35" t="str">
            <v>кг</v>
          </cell>
          <cell r="D35">
            <v>152.18100000000001</v>
          </cell>
          <cell r="E35">
            <v>152.17599999999999</v>
          </cell>
          <cell r="G35">
            <v>1</v>
          </cell>
          <cell r="H35">
            <v>60</v>
          </cell>
        </row>
        <row r="36">
          <cell r="A36" t="str">
            <v>5997 ОСОБАЯ Коровино вар п/о  ОСТАНКИНО</v>
          </cell>
          <cell r="B36" t="str">
            <v>кг</v>
          </cell>
          <cell r="C36">
            <v>72</v>
          </cell>
          <cell r="D36">
            <v>24.294</v>
          </cell>
          <cell r="E36">
            <v>29.759</v>
          </cell>
          <cell r="F36">
            <v>59.792000000000002</v>
          </cell>
          <cell r="G36">
            <v>1</v>
          </cell>
          <cell r="H36">
            <v>60</v>
          </cell>
        </row>
        <row r="37">
          <cell r="A37" t="str">
            <v>6042 МОЛОЧНЫЕ К ЗАВТРАКУ сос п/о в/у 0.4кг   ОСТАНКИНО</v>
          </cell>
          <cell r="B37" t="str">
            <v>шт</v>
          </cell>
          <cell r="C37">
            <v>200</v>
          </cell>
          <cell r="D37">
            <v>23</v>
          </cell>
          <cell r="E37">
            <v>1</v>
          </cell>
          <cell r="G37">
            <v>0</v>
          </cell>
          <cell r="H37">
            <v>45</v>
          </cell>
        </row>
        <row r="38">
          <cell r="A38" t="str">
            <v>6113 СОЧНЫЕ сос п/о мгс 1*6_Ашан  ОСТАНКИНО</v>
          </cell>
          <cell r="B38" t="str">
            <v>кг</v>
          </cell>
          <cell r="C38">
            <v>-0.192</v>
          </cell>
          <cell r="D38">
            <v>166.73400000000001</v>
          </cell>
          <cell r="E38">
            <v>167.98699999999999</v>
          </cell>
          <cell r="G38">
            <v>1</v>
          </cell>
          <cell r="H38">
            <v>45</v>
          </cell>
        </row>
        <row r="39">
          <cell r="A39" t="str">
            <v>6123 МОЛОЧНЫЕ КЛАССИЧЕСКИЕ ПМ сос п/о мгс 2*4   ОСТАНКИНО</v>
          </cell>
          <cell r="B39" t="str">
            <v>кг</v>
          </cell>
          <cell r="C39">
            <v>21.715</v>
          </cell>
          <cell r="D39">
            <v>1399.0820000000001</v>
          </cell>
          <cell r="E39">
            <v>902.46299999999997</v>
          </cell>
          <cell r="F39">
            <v>282.34699999999998</v>
          </cell>
          <cell r="G39">
            <v>1</v>
          </cell>
          <cell r="H39">
            <v>45</v>
          </cell>
        </row>
        <row r="40">
          <cell r="A40" t="str">
            <v>6144 МОЛОЧНЫЕ ТРАДИЦ. сос п/о в/у 1/360 (1+1)  Останкино</v>
          </cell>
          <cell r="B40" t="str">
            <v>шт</v>
          </cell>
          <cell r="C40">
            <v>210</v>
          </cell>
          <cell r="E40">
            <v>167</v>
          </cell>
          <cell r="G40">
            <v>0.36</v>
          </cell>
          <cell r="H40">
            <v>45</v>
          </cell>
        </row>
        <row r="41">
          <cell r="A41" t="str">
            <v>6159 ВРЕМЯ ОЛИВЬЕ Папа может вар п/о  Останкино</v>
          </cell>
          <cell r="B41" t="str">
            <v>кг</v>
          </cell>
          <cell r="C41">
            <v>10.89</v>
          </cell>
          <cell r="G41">
            <v>0</v>
          </cell>
          <cell r="H41">
            <v>45</v>
          </cell>
        </row>
        <row r="42">
          <cell r="A42" t="str">
            <v>6220 ГОВЯЖЬЯ папа может вар п/о  Останкино</v>
          </cell>
          <cell r="B42" t="str">
            <v>кг</v>
          </cell>
          <cell r="D42">
            <v>203.07400000000001</v>
          </cell>
          <cell r="E42">
            <v>190.619</v>
          </cell>
          <cell r="F42">
            <v>12.455</v>
          </cell>
          <cell r="G42">
            <v>1</v>
          </cell>
          <cell r="H42">
            <v>45</v>
          </cell>
        </row>
        <row r="43">
          <cell r="A43" t="str">
            <v>6228 МЯСНОЕ АССОРТИ к/з с/н мгс 1/90 10шт  Останкино</v>
          </cell>
          <cell r="B43" t="str">
            <v>шт</v>
          </cell>
          <cell r="C43">
            <v>59</v>
          </cell>
          <cell r="D43">
            <v>192</v>
          </cell>
          <cell r="E43">
            <v>148</v>
          </cell>
          <cell r="F43">
            <v>78</v>
          </cell>
          <cell r="G43">
            <v>0.09</v>
          </cell>
          <cell r="H43">
            <v>45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C44">
            <v>133</v>
          </cell>
          <cell r="D44">
            <v>864</v>
          </cell>
          <cell r="E44">
            <v>447</v>
          </cell>
          <cell r="F44">
            <v>446</v>
          </cell>
          <cell r="G44">
            <v>0.3</v>
          </cell>
          <cell r="H44">
            <v>45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381</v>
          </cell>
          <cell r="D45">
            <v>444</v>
          </cell>
          <cell r="E45">
            <v>465</v>
          </cell>
          <cell r="F45">
            <v>292</v>
          </cell>
          <cell r="G45">
            <v>0.27</v>
          </cell>
          <cell r="H45">
            <v>45</v>
          </cell>
        </row>
        <row r="46">
          <cell r="A46" t="str">
            <v>6303 Мясные Папа может сос п/о мгс 1,5*3  Останкино</v>
          </cell>
          <cell r="B46" t="str">
            <v>кг</v>
          </cell>
          <cell r="D46">
            <v>114.726</v>
          </cell>
          <cell r="E46">
            <v>114.726</v>
          </cell>
          <cell r="G46">
            <v>1</v>
          </cell>
          <cell r="H46">
            <v>45</v>
          </cell>
        </row>
        <row r="47">
          <cell r="A47" t="str">
            <v>6308 С ИНДЕЙКОЙ ПМ сар б/о мгс 1*3_СНГ  Останкино</v>
          </cell>
          <cell r="B47" t="str">
            <v>кг</v>
          </cell>
          <cell r="C47">
            <v>210.11699999999999</v>
          </cell>
          <cell r="D47">
            <v>52.691000000000003</v>
          </cell>
          <cell r="E47">
            <v>213.45099999999999</v>
          </cell>
          <cell r="F47">
            <v>11.944000000000001</v>
          </cell>
          <cell r="G47">
            <v>1</v>
          </cell>
          <cell r="H47">
            <v>45</v>
          </cell>
        </row>
        <row r="48">
          <cell r="A48" t="str">
            <v>6333 МЯСНАЯ Папа может вар п/о 0.4кг 8шт.  ОСТАНКИНО</v>
          </cell>
          <cell r="B48" t="str">
            <v>шт</v>
          </cell>
          <cell r="C48">
            <v>489</v>
          </cell>
          <cell r="D48">
            <v>261</v>
          </cell>
          <cell r="E48">
            <v>583</v>
          </cell>
          <cell r="F48">
            <v>37</v>
          </cell>
          <cell r="G48">
            <v>0.4</v>
          </cell>
          <cell r="H48">
            <v>60</v>
          </cell>
        </row>
        <row r="49">
          <cell r="A49" t="str">
            <v>6353 ЭКСТРА Папа может вар п/о 0.4кг 8шт.  ОСТАНКИНО</v>
          </cell>
          <cell r="B49" t="str">
            <v>шт</v>
          </cell>
          <cell r="C49">
            <v>320</v>
          </cell>
          <cell r="D49">
            <v>396</v>
          </cell>
          <cell r="E49">
            <v>460</v>
          </cell>
          <cell r="F49">
            <v>217</v>
          </cell>
          <cell r="G49">
            <v>0.4</v>
          </cell>
          <cell r="H49">
            <v>60</v>
          </cell>
        </row>
        <row r="50">
          <cell r="A50" t="str">
            <v>6392 ФИЛЕЙНАЯ Папа может вар п/о 0,4кг  ОСТАНКИНО</v>
          </cell>
          <cell r="B50" t="str">
            <v>шт</v>
          </cell>
          <cell r="C50">
            <v>313</v>
          </cell>
          <cell r="D50">
            <v>552</v>
          </cell>
          <cell r="E50">
            <v>501</v>
          </cell>
          <cell r="F50">
            <v>326</v>
          </cell>
          <cell r="G50">
            <v>0.4</v>
          </cell>
          <cell r="H50">
            <v>60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D51">
            <v>98</v>
          </cell>
          <cell r="E51">
            <v>98</v>
          </cell>
          <cell r="G51">
            <v>0.1</v>
          </cell>
          <cell r="H51">
            <v>60</v>
          </cell>
        </row>
        <row r="52">
          <cell r="A52" t="str">
            <v>6467 БАЛЫКОВАЯ Коровино п/к в/у  ОСТАНКИНО</v>
          </cell>
          <cell r="B52" t="str">
            <v>кг</v>
          </cell>
          <cell r="C52">
            <v>108.023</v>
          </cell>
          <cell r="E52">
            <v>74.888999999999996</v>
          </cell>
          <cell r="G52">
            <v>0</v>
          </cell>
          <cell r="H52">
            <v>45</v>
          </cell>
        </row>
        <row r="53">
          <cell r="A53" t="str">
            <v>6498 МОЛОЧНАЯ Папа может вар п/о  ОСТАНКИНО</v>
          </cell>
          <cell r="B53" t="str">
            <v>кг</v>
          </cell>
          <cell r="C53">
            <v>1.018</v>
          </cell>
          <cell r="D53">
            <v>396.26799999999997</v>
          </cell>
          <cell r="E53">
            <v>259.27999999999997</v>
          </cell>
          <cell r="F53">
            <v>136.988</v>
          </cell>
          <cell r="G53">
            <v>1</v>
          </cell>
          <cell r="H53">
            <v>60</v>
          </cell>
        </row>
        <row r="54">
          <cell r="A54" t="str">
            <v>6527 ШПИКАЧКИ СОЧНЫЕ ПМ сар б/о мгс 1*3 45с ОСТАНКИНО</v>
          </cell>
          <cell r="B54" t="str">
            <v>кг</v>
          </cell>
          <cell r="C54">
            <v>143.99600000000001</v>
          </cell>
          <cell r="D54">
            <v>321.24099999999999</v>
          </cell>
          <cell r="E54">
            <v>278.245</v>
          </cell>
          <cell r="F54">
            <v>120.55200000000001</v>
          </cell>
          <cell r="G54">
            <v>1</v>
          </cell>
          <cell r="H54">
            <v>45</v>
          </cell>
        </row>
        <row r="55">
          <cell r="A55" t="str">
            <v>6555 ПОСОЛЬСКАЯ с/к с/н в/у 1/100 10шт.  ОСТАНКИНО</v>
          </cell>
          <cell r="B55" t="str">
            <v>шт</v>
          </cell>
          <cell r="D55">
            <v>100</v>
          </cell>
          <cell r="E55">
            <v>90</v>
          </cell>
          <cell r="F55">
            <v>10</v>
          </cell>
          <cell r="G55">
            <v>0.1</v>
          </cell>
          <cell r="H55">
            <v>60</v>
          </cell>
        </row>
        <row r="56">
          <cell r="A56" t="str">
            <v>6563 СЛИВОЧНЫЕ СН сос п/о мгс 1*6  ОСТАНКИНО</v>
          </cell>
          <cell r="B56" t="str">
            <v>кг</v>
          </cell>
          <cell r="D56">
            <v>89.031000000000006</v>
          </cell>
          <cell r="E56">
            <v>89.031000000000006</v>
          </cell>
          <cell r="G56">
            <v>1</v>
          </cell>
          <cell r="H56">
            <v>45</v>
          </cell>
        </row>
        <row r="57">
          <cell r="A57" t="str">
            <v>6586 МРАМОРНАЯ И БАЛЫКОВАЯ в/к с/н мгс 1/90  Останкино</v>
          </cell>
          <cell r="B57" t="str">
            <v>шт</v>
          </cell>
          <cell r="C57">
            <v>113</v>
          </cell>
          <cell r="D57">
            <v>21</v>
          </cell>
          <cell r="E57">
            <v>104</v>
          </cell>
          <cell r="F57">
            <v>9</v>
          </cell>
          <cell r="G57">
            <v>0.09</v>
          </cell>
          <cell r="H57">
            <v>60</v>
          </cell>
        </row>
        <row r="58">
          <cell r="A58" t="str">
            <v>6592 ДОКТОРСКАЯ СН вар п/о  ОСТАНКИНО</v>
          </cell>
          <cell r="B58" t="str">
            <v>кг</v>
          </cell>
          <cell r="C58">
            <v>62.2</v>
          </cell>
          <cell r="D58">
            <v>2.1999999999999999E-2</v>
          </cell>
          <cell r="E58">
            <v>14.875999999999999</v>
          </cell>
          <cell r="F58">
            <v>47.345999999999997</v>
          </cell>
          <cell r="G58">
            <v>0</v>
          </cell>
          <cell r="H58">
            <v>60</v>
          </cell>
        </row>
        <row r="59">
          <cell r="A59" t="str">
            <v>6594 МОЛОЧНАЯ СН вар п/о  ОСТАНКИНО</v>
          </cell>
          <cell r="B59" t="str">
            <v>кг</v>
          </cell>
          <cell r="C59">
            <v>40.130000000000003</v>
          </cell>
          <cell r="E59">
            <v>25.878</v>
          </cell>
          <cell r="F59">
            <v>9.4740000000000002</v>
          </cell>
          <cell r="G59">
            <v>0</v>
          </cell>
          <cell r="H59">
            <v>60</v>
          </cell>
        </row>
        <row r="60">
          <cell r="A60" t="str">
            <v>6596 РУССКАЯ СН вар п/о  ОСТАНКИНО</v>
          </cell>
          <cell r="B60" t="str">
            <v>кг</v>
          </cell>
          <cell r="C60">
            <v>44.99</v>
          </cell>
          <cell r="E60">
            <v>16.288</v>
          </cell>
          <cell r="F60">
            <v>19.010000000000002</v>
          </cell>
          <cell r="G60">
            <v>0</v>
          </cell>
          <cell r="H60">
            <v>60</v>
          </cell>
        </row>
        <row r="61">
          <cell r="A61" t="str">
            <v>6658 АРОМАТНАЯ С ЧЕСНОЧКОМ СН в/к мтс 0.330кг  ОСТАНКИНО</v>
          </cell>
          <cell r="B61" t="str">
            <v>шт</v>
          </cell>
          <cell r="C61">
            <v>135</v>
          </cell>
          <cell r="E61">
            <v>32</v>
          </cell>
          <cell r="F61">
            <v>94</v>
          </cell>
          <cell r="G61">
            <v>0</v>
          </cell>
          <cell r="H61">
            <v>45</v>
          </cell>
        </row>
        <row r="62">
          <cell r="A62" t="str">
            <v>6661 СОЧНЫЙ ГРИЛЬ ПМ сос п/о мгс 1,5*4_Маяк Останкино</v>
          </cell>
          <cell r="B62" t="str">
            <v>кг</v>
          </cell>
          <cell r="D62">
            <v>209.92599999999999</v>
          </cell>
          <cell r="E62">
            <v>208.02699999999999</v>
          </cell>
          <cell r="F62">
            <v>1.899</v>
          </cell>
          <cell r="G62">
            <v>1</v>
          </cell>
          <cell r="H62">
            <v>45</v>
          </cell>
        </row>
        <row r="63">
          <cell r="A63" t="str">
            <v>6666 БОЯNСКАЯ Папа может п/к в/у 0,28кг 8шт  ОСТАНКИНО</v>
          </cell>
          <cell r="B63" t="str">
            <v>шт</v>
          </cell>
          <cell r="C63">
            <v>274</v>
          </cell>
          <cell r="D63">
            <v>672</v>
          </cell>
          <cell r="E63">
            <v>531</v>
          </cell>
          <cell r="F63">
            <v>152</v>
          </cell>
          <cell r="G63">
            <v>0.28000000000000003</v>
          </cell>
          <cell r="H63">
            <v>45</v>
          </cell>
        </row>
        <row r="64">
          <cell r="A64" t="str">
            <v>6669 ВЕНСКАЯ САЛЯМИ п/к в/у 0,28кг 8шт  ОСТАНКИНО</v>
          </cell>
          <cell r="B64" t="str">
            <v>шт</v>
          </cell>
          <cell r="C64">
            <v>359</v>
          </cell>
          <cell r="D64">
            <v>120</v>
          </cell>
          <cell r="E64">
            <v>316</v>
          </cell>
          <cell r="G64">
            <v>0.28000000000000003</v>
          </cell>
          <cell r="H64">
            <v>45</v>
          </cell>
        </row>
        <row r="65">
          <cell r="A65" t="str">
            <v>6683 СЕРВЕЛАТ ЗЕРНИСТЫЙ ПМ в/к в/у 0,35кг  ОСТАНКИНО</v>
          </cell>
          <cell r="B65" t="str">
            <v>шт</v>
          </cell>
          <cell r="C65">
            <v>273</v>
          </cell>
          <cell r="D65">
            <v>1034</v>
          </cell>
          <cell r="E65">
            <v>584</v>
          </cell>
          <cell r="F65">
            <v>409</v>
          </cell>
          <cell r="G65">
            <v>0.35</v>
          </cell>
          <cell r="H65">
            <v>45</v>
          </cell>
        </row>
        <row r="66">
          <cell r="A66" t="str">
            <v>6684 СЕРВЕЛАТ КАРЕЛЬСКИЙ ПМ в/к в/у 0,28кг  ОСТАНКИНО</v>
          </cell>
          <cell r="B66" t="str">
            <v>шт</v>
          </cell>
          <cell r="C66">
            <v>371</v>
          </cell>
          <cell r="D66">
            <v>592</v>
          </cell>
          <cell r="E66">
            <v>551</v>
          </cell>
          <cell r="G66">
            <v>0.28000000000000003</v>
          </cell>
          <cell r="H66">
            <v>45</v>
          </cell>
        </row>
        <row r="67">
          <cell r="A67" t="str">
            <v>6689 СЕРВЕЛАТ ОХОТНИЧИЙ ПМ в/к в/у 0,35кг 8шт  ОСТАНКИНО</v>
          </cell>
          <cell r="B67" t="str">
            <v>шт</v>
          </cell>
          <cell r="C67">
            <v>418</v>
          </cell>
          <cell r="D67">
            <v>936</v>
          </cell>
          <cell r="E67">
            <v>764</v>
          </cell>
          <cell r="F67">
            <v>471</v>
          </cell>
          <cell r="G67">
            <v>0.35</v>
          </cell>
          <cell r="H67">
            <v>45</v>
          </cell>
        </row>
        <row r="68">
          <cell r="A68" t="str">
            <v>6692 СЕРВЕЛАТ ПРИМА в/к в/у 0.28кг 8шт.  ОСТАНКИНО</v>
          </cell>
          <cell r="B68" t="str">
            <v>шт</v>
          </cell>
          <cell r="C68">
            <v>290</v>
          </cell>
          <cell r="D68">
            <v>88</v>
          </cell>
          <cell r="E68">
            <v>258</v>
          </cell>
          <cell r="F68">
            <v>1</v>
          </cell>
          <cell r="G68">
            <v>0.28000000000000003</v>
          </cell>
          <cell r="H68">
            <v>45</v>
          </cell>
        </row>
        <row r="69">
          <cell r="A69" t="str">
            <v>6697 СЕРВЕЛАТ ФИНСКИЙ ПМ в/к в/у 0,35кг 8шт  ОСТАНКИНО</v>
          </cell>
          <cell r="B69" t="str">
            <v>шт</v>
          </cell>
          <cell r="C69">
            <v>597</v>
          </cell>
          <cell r="D69">
            <v>512</v>
          </cell>
          <cell r="E69">
            <v>667</v>
          </cell>
          <cell r="F69">
            <v>3</v>
          </cell>
          <cell r="G69">
            <v>0.35</v>
          </cell>
          <cell r="H69">
            <v>45</v>
          </cell>
        </row>
        <row r="70">
          <cell r="A70" t="str">
            <v>6701 СЕРВЕЛАТ ШВАРЦЕР ПМ в/к в/у 0.28кг 8шт.  ОСТАНКИНО</v>
          </cell>
          <cell r="B70" t="str">
            <v>шт</v>
          </cell>
          <cell r="C70">
            <v>285</v>
          </cell>
          <cell r="D70">
            <v>32</v>
          </cell>
          <cell r="E70">
            <v>137</v>
          </cell>
          <cell r="F70">
            <v>123</v>
          </cell>
          <cell r="G70">
            <v>0.28000000000000003</v>
          </cell>
          <cell r="H70">
            <v>45</v>
          </cell>
        </row>
        <row r="71">
          <cell r="A71" t="str">
            <v>6716 ОСОБАЯ Коровино ( в сетке) 0,5кг 8шт  Останкино</v>
          </cell>
          <cell r="B71" t="str">
            <v>шт</v>
          </cell>
          <cell r="C71">
            <v>83</v>
          </cell>
          <cell r="D71">
            <v>80</v>
          </cell>
          <cell r="E71">
            <v>146</v>
          </cell>
          <cell r="F71">
            <v>3</v>
          </cell>
          <cell r="G71">
            <v>0.5</v>
          </cell>
          <cell r="H71">
            <v>45</v>
          </cell>
        </row>
        <row r="72">
          <cell r="A72" t="str">
            <v>6722 СОЧНЫЕ ПМ сос п/о мгс 0,41кг 10шт  ОСТАНКИНО</v>
          </cell>
          <cell r="B72" t="str">
            <v>шт</v>
          </cell>
          <cell r="C72">
            <v>324</v>
          </cell>
          <cell r="D72">
            <v>1301</v>
          </cell>
          <cell r="E72">
            <v>904</v>
          </cell>
          <cell r="F72">
            <v>556</v>
          </cell>
          <cell r="G72">
            <v>0.41</v>
          </cell>
          <cell r="H72">
            <v>45</v>
          </cell>
        </row>
        <row r="73">
          <cell r="A73" t="str">
            <v>6726 СЛИВОЧНЫЕ ПМ сос п/о мгс 0,41кг 10шт  Останкино</v>
          </cell>
          <cell r="B73" t="str">
            <v>шт</v>
          </cell>
          <cell r="D73">
            <v>106</v>
          </cell>
          <cell r="E73">
            <v>106</v>
          </cell>
          <cell r="G73">
            <v>0.41</v>
          </cell>
          <cell r="H73">
            <v>45</v>
          </cell>
        </row>
        <row r="74">
          <cell r="A74" t="str">
            <v>6734 ОСОБАЯ СО ШПИКОМ Коровино(в сетке) 0,5кг  Останкино</v>
          </cell>
          <cell r="B74" t="str">
            <v>шт</v>
          </cell>
          <cell r="C74">
            <v>66</v>
          </cell>
          <cell r="E74">
            <v>63</v>
          </cell>
          <cell r="F74">
            <v>1</v>
          </cell>
          <cell r="G74">
            <v>0</v>
          </cell>
          <cell r="H74">
            <v>45</v>
          </cell>
        </row>
        <row r="75">
          <cell r="A75" t="str">
            <v>6751 СЛИВОЧНЫЕ СН сос п/о мгс 0,41 кг 10шт.  Останкино</v>
          </cell>
          <cell r="B75" t="str">
            <v>шт</v>
          </cell>
          <cell r="C75">
            <v>261</v>
          </cell>
          <cell r="D75">
            <v>30</v>
          </cell>
          <cell r="E75">
            <v>229</v>
          </cell>
          <cell r="F75">
            <v>30</v>
          </cell>
          <cell r="G75">
            <v>0.41</v>
          </cell>
          <cell r="H75">
            <v>45</v>
          </cell>
        </row>
        <row r="76">
          <cell r="A76" t="str">
            <v>6755 ВЕТЧ.ЛЮБИТЕЛЬСКАЯ п/о 0,4кг 10шт.  Останкино</v>
          </cell>
          <cell r="B76" t="str">
            <v>шт</v>
          </cell>
          <cell r="D76">
            <v>90</v>
          </cell>
          <cell r="E76">
            <v>90</v>
          </cell>
          <cell r="G76">
            <v>0.4</v>
          </cell>
          <cell r="H76">
            <v>60</v>
          </cell>
        </row>
        <row r="77">
          <cell r="A77" t="str">
            <v>6756 ВЕТЧ.ЛЮБИТЕЛЬСКАЯ п/о  Останкино</v>
          </cell>
          <cell r="B77" t="str">
            <v>кг</v>
          </cell>
          <cell r="C77">
            <v>168.5</v>
          </cell>
          <cell r="D77">
            <v>271.048</v>
          </cell>
          <cell r="E77">
            <v>232.011</v>
          </cell>
          <cell r="F77">
            <v>95.43</v>
          </cell>
          <cell r="G77">
            <v>1</v>
          </cell>
          <cell r="H77">
            <v>60</v>
          </cell>
        </row>
        <row r="78">
          <cell r="A78" t="str">
            <v>6776 ХОТ-ДОГ Папа может сос п/о мгс 0,35кг  Останкино</v>
          </cell>
          <cell r="B78" t="str">
            <v>шт</v>
          </cell>
          <cell r="D78">
            <v>96</v>
          </cell>
          <cell r="E78">
            <v>96</v>
          </cell>
          <cell r="G78">
            <v>0.35</v>
          </cell>
          <cell r="H78">
            <v>45</v>
          </cell>
        </row>
        <row r="79">
          <cell r="A79" t="str">
            <v>6777 МЯСНЫЕ С ГОВЯДИНОЙ ПМ сос п/о мгс 0,4кг  Останкино</v>
          </cell>
          <cell r="B79" t="str">
            <v>шт</v>
          </cell>
          <cell r="D79">
            <v>100</v>
          </cell>
          <cell r="E79">
            <v>100</v>
          </cell>
          <cell r="G79">
            <v>0.4</v>
          </cell>
          <cell r="H79">
            <v>45</v>
          </cell>
        </row>
        <row r="80">
          <cell r="A80" t="str">
            <v>6778 МЯСНИКС Папа Может сос б/о мгс 1/160  Останкино</v>
          </cell>
          <cell r="B80" t="str">
            <v>шт</v>
          </cell>
          <cell r="D80">
            <v>96</v>
          </cell>
          <cell r="E80">
            <v>93</v>
          </cell>
          <cell r="G80">
            <v>0.16</v>
          </cell>
          <cell r="H80">
            <v>30</v>
          </cell>
        </row>
        <row r="81">
          <cell r="A81" t="str">
            <v>6822ИЗ ОТБОРНОГО МЯСА ПМ сос п/о мгс 0.36кг</v>
          </cell>
          <cell r="B81" t="str">
            <v>шт</v>
          </cell>
          <cell r="G81">
            <v>0.36</v>
          </cell>
          <cell r="H81" t="e">
            <v>#N/A</v>
          </cell>
        </row>
        <row r="82">
          <cell r="A82" t="str">
            <v>БОНУС Z-ОСОБАЯ Коровино вар п/о (6482)  ОСТАНКИНО</v>
          </cell>
          <cell r="B82" t="str">
            <v>кг</v>
          </cell>
          <cell r="D82">
            <v>1.3520000000000001</v>
          </cell>
          <cell r="E82">
            <v>1.3520000000000001</v>
          </cell>
          <cell r="G82">
            <v>0</v>
          </cell>
          <cell r="H82" t="e">
            <v>#N/A</v>
          </cell>
        </row>
        <row r="83">
          <cell r="A83" t="str">
            <v>БОНУС Z-ОСОБАЯ Коровино вар п/о 0.5кг_СНГ (6305)  ОСТАНКИНО</v>
          </cell>
          <cell r="B83" t="str">
            <v>шт</v>
          </cell>
          <cell r="D83">
            <v>5</v>
          </cell>
          <cell r="E83">
            <v>5</v>
          </cell>
          <cell r="G83">
            <v>0</v>
          </cell>
          <cell r="H83" t="e">
            <v>#N/A</v>
          </cell>
        </row>
        <row r="84">
          <cell r="A84" t="str">
            <v>БОНУС_6087 СОЧНЫЕ ПМ сос п/о мгс 0,45кг 10шт.  ОСТАНКИНО</v>
          </cell>
          <cell r="B84" t="str">
            <v>шт</v>
          </cell>
          <cell r="D84">
            <v>161</v>
          </cell>
          <cell r="E84">
            <v>121</v>
          </cell>
          <cell r="G84">
            <v>0</v>
          </cell>
          <cell r="H84" t="e">
            <v>#N/A</v>
          </cell>
        </row>
        <row r="85">
          <cell r="A85" t="str">
            <v>БОНУС_6088 СОЧНЫЕ сос п/о мгс 1*6 ОСТАНКИНО</v>
          </cell>
          <cell r="B85" t="str">
            <v>кг</v>
          </cell>
          <cell r="D85">
            <v>58.5</v>
          </cell>
          <cell r="E85">
            <v>58.5</v>
          </cell>
          <cell r="G85">
            <v>0</v>
          </cell>
          <cell r="H85" t="e">
            <v>#N/A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zoomScaleNormal="85" workbookViewId="0">
      <pane xSplit="2" ySplit="5" topLeftCell="C69" activePane="bottomRight" state="frozen"/>
      <selection pane="topRight" activeCell="C1" sqref="C1"/>
      <selection pane="bottomLeft" activeCell="A6" sqref="A6"/>
      <selection pane="bottomRight" activeCell="AB100" sqref="AB100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28515625" style="8" customWidth="1"/>
    <col min="8" max="8" width="5.28515625" customWidth="1"/>
    <col min="9" max="9" width="1.140625" customWidth="1"/>
    <col min="10" max="11" width="6.85546875" customWidth="1"/>
    <col min="12" max="14" width="0.5703125" customWidth="1"/>
    <col min="15" max="19" width="6.85546875" customWidth="1"/>
    <col min="20" max="20" width="21.28515625" customWidth="1"/>
    <col min="21" max="22" width="4.42578125" customWidth="1"/>
    <col min="23" max="27" width="6.42578125" customWidth="1"/>
    <col min="28" max="28" width="25" style="27" customWidth="1"/>
    <col min="29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0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0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135</v>
      </c>
      <c r="R3" s="3" t="s">
        <v>135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1" t="s">
        <v>21</v>
      </c>
      <c r="AC3" s="2" t="s">
        <v>22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138</v>
      </c>
      <c r="R4" s="1" t="s">
        <v>139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20"/>
      <c r="AC4" s="1" t="s">
        <v>138</v>
      </c>
      <c r="AD4" s="1" t="s">
        <v>139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13191.662999999999</v>
      </c>
      <c r="F5" s="4">
        <f>SUM(F6:F494)</f>
        <v>16185.187999999998</v>
      </c>
      <c r="G5" s="6"/>
      <c r="H5" s="1"/>
      <c r="I5" s="1"/>
      <c r="J5" s="4">
        <f t="shared" ref="J5:S5" si="0">SUM(J6:J494)</f>
        <v>13645.604000000001</v>
      </c>
      <c r="K5" s="4">
        <f t="shared" si="0"/>
        <v>-453.94100000000009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2638.3326000000006</v>
      </c>
      <c r="P5" s="4">
        <f t="shared" si="0"/>
        <v>17079</v>
      </c>
      <c r="Q5" s="4">
        <f t="shared" si="0"/>
        <v>14037</v>
      </c>
      <c r="R5" s="4">
        <f t="shared" ref="R5" si="1">SUM(R6:R494)</f>
        <v>4870</v>
      </c>
      <c r="S5" s="4">
        <f t="shared" si="0"/>
        <v>5140</v>
      </c>
      <c r="T5" s="1"/>
      <c r="U5" s="1"/>
      <c r="V5" s="1"/>
      <c r="W5" s="4">
        <f>SUM(W6:W494)</f>
        <v>2065.5043999999998</v>
      </c>
      <c r="X5" s="4">
        <f>SUM(X6:X494)</f>
        <v>1783.3035999999997</v>
      </c>
      <c r="Y5" s="4">
        <f>SUM(Y6:Y494)</f>
        <v>1584.8342000000005</v>
      </c>
      <c r="Z5" s="4">
        <f>SUM(Z6:Z494)</f>
        <v>1668.0218</v>
      </c>
      <c r="AA5" s="4">
        <f>SUM(AA6:AA494)</f>
        <v>1320.6399999999996</v>
      </c>
      <c r="AB5" s="20"/>
      <c r="AC5" s="4">
        <f>SUM(AC6:AC494)</f>
        <v>9394.739999999998</v>
      </c>
      <c r="AD5" s="4">
        <f>SUM(AD6:AD494)</f>
        <v>4388.7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119</v>
      </c>
      <c r="D6" s="1">
        <v>9</v>
      </c>
      <c r="E6" s="1">
        <v>66</v>
      </c>
      <c r="F6" s="1">
        <v>47</v>
      </c>
      <c r="G6" s="6">
        <v>0.4</v>
      </c>
      <c r="H6" s="1">
        <v>60</v>
      </c>
      <c r="I6" s="1"/>
      <c r="J6" s="1">
        <v>68</v>
      </c>
      <c r="K6" s="1">
        <f t="shared" ref="K6:K37" si="2">E6-J6</f>
        <v>-2</v>
      </c>
      <c r="L6" s="1"/>
      <c r="M6" s="1"/>
      <c r="N6" s="1"/>
      <c r="O6" s="1">
        <f>E6/5</f>
        <v>13.2</v>
      </c>
      <c r="P6" s="5">
        <f>ROUND(12*O6-F6,0)</f>
        <v>111</v>
      </c>
      <c r="Q6" s="5">
        <f>P6-R6</f>
        <v>111</v>
      </c>
      <c r="R6" s="5"/>
      <c r="S6" s="5"/>
      <c r="T6" s="1"/>
      <c r="U6" s="1">
        <f>(F6+Q6+R6)/O6</f>
        <v>11.969696969696971</v>
      </c>
      <c r="V6" s="1">
        <f>F6/O6</f>
        <v>3.560606060606061</v>
      </c>
      <c r="W6" s="1">
        <v>8.6</v>
      </c>
      <c r="X6" s="1">
        <v>4.5999999999999996</v>
      </c>
      <c r="Y6" s="1">
        <v>10.8</v>
      </c>
      <c r="Z6" s="1">
        <v>7.6</v>
      </c>
      <c r="AA6" s="1">
        <v>7.6</v>
      </c>
      <c r="AB6" s="20"/>
      <c r="AC6" s="1">
        <f>Q6*G6</f>
        <v>44.400000000000006</v>
      </c>
      <c r="AD6" s="1">
        <f>R6*G6</f>
        <v>0</v>
      </c>
      <c r="AE6" s="1"/>
      <c r="AF6" s="1">
        <f>E6*2-J6-P6</f>
        <v>-47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32</v>
      </c>
      <c r="B7" s="1" t="s">
        <v>33</v>
      </c>
      <c r="C7" s="1">
        <v>25</v>
      </c>
      <c r="D7" s="1">
        <v>336.10399999999998</v>
      </c>
      <c r="E7" s="1">
        <v>102.636</v>
      </c>
      <c r="F7" s="1">
        <v>217.04599999999999</v>
      </c>
      <c r="G7" s="6">
        <v>1</v>
      </c>
      <c r="H7" s="1">
        <f>VLOOKUP(A7,[1]Sheet!$A:$H,8,0)</f>
        <v>45</v>
      </c>
      <c r="I7" s="1"/>
      <c r="J7" s="1">
        <v>110.423</v>
      </c>
      <c r="K7" s="1">
        <f t="shared" si="2"/>
        <v>-7.7870000000000061</v>
      </c>
      <c r="L7" s="1"/>
      <c r="M7" s="1"/>
      <c r="N7" s="1"/>
      <c r="O7" s="1">
        <f t="shared" ref="O7:O65" si="3">E7/5</f>
        <v>20.527200000000001</v>
      </c>
      <c r="P7" s="5">
        <f>ROUND(13*O7-F7,0)</f>
        <v>50</v>
      </c>
      <c r="Q7" s="5">
        <v>100</v>
      </c>
      <c r="R7" s="5"/>
      <c r="S7" s="15">
        <v>100</v>
      </c>
      <c r="T7" s="16"/>
      <c r="U7" s="1">
        <f>(F7+Q7+R7)/O7</f>
        <v>15.445165439027241</v>
      </c>
      <c r="V7" s="1">
        <f t="shared" ref="V7:V70" si="4">F7/O7</f>
        <v>10.573580420125491</v>
      </c>
      <c r="W7" s="1">
        <v>20.657399999999999</v>
      </c>
      <c r="X7" s="1">
        <v>12.9796</v>
      </c>
      <c r="Y7" s="1">
        <v>9.5599999999999991E-2</v>
      </c>
      <c r="Z7" s="1">
        <v>21.305800000000001</v>
      </c>
      <c r="AA7" s="1">
        <v>7.5122</v>
      </c>
      <c r="AB7" s="20"/>
      <c r="AC7" s="1">
        <f>Q7*G7</f>
        <v>100</v>
      </c>
      <c r="AD7" s="1">
        <f t="shared" ref="AD7:AD70" si="5">R7*G7</f>
        <v>0</v>
      </c>
      <c r="AE7" s="1"/>
      <c r="AF7" s="1">
        <f t="shared" ref="AF7:AF70" si="6">E7*2-J7-P7</f>
        <v>44.84899999999999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0" t="s">
        <v>34</v>
      </c>
      <c r="B8" s="10" t="s">
        <v>33</v>
      </c>
      <c r="C8" s="10"/>
      <c r="D8" s="10">
        <v>2.5070000000000001</v>
      </c>
      <c r="E8" s="10">
        <v>2.5070000000000001</v>
      </c>
      <c r="F8" s="10"/>
      <c r="G8" s="11">
        <v>0</v>
      </c>
      <c r="H8" s="10" t="e">
        <v>#N/A</v>
      </c>
      <c r="I8" s="10"/>
      <c r="J8" s="10">
        <v>2.1</v>
      </c>
      <c r="K8" s="10">
        <f t="shared" si="2"/>
        <v>0.40700000000000003</v>
      </c>
      <c r="L8" s="10"/>
      <c r="M8" s="10"/>
      <c r="N8" s="10"/>
      <c r="O8" s="10">
        <f t="shared" si="3"/>
        <v>0.50140000000000007</v>
      </c>
      <c r="P8" s="12"/>
      <c r="Q8" s="12"/>
      <c r="R8" s="12"/>
      <c r="S8" s="12"/>
      <c r="T8" s="10"/>
      <c r="U8" s="10">
        <f t="shared" ref="U8:U67" si="7">(F8+P8)/O8</f>
        <v>0</v>
      </c>
      <c r="V8" s="10">
        <f t="shared" si="4"/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22" t="s">
        <v>134</v>
      </c>
      <c r="AC8" s="10">
        <f>P8*G8</f>
        <v>0</v>
      </c>
      <c r="AD8" s="10">
        <f t="shared" si="5"/>
        <v>0</v>
      </c>
      <c r="AE8" s="1"/>
      <c r="AF8" s="1">
        <f t="shared" si="6"/>
        <v>2.9140000000000001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0" t="s">
        <v>35</v>
      </c>
      <c r="B9" s="10" t="s">
        <v>33</v>
      </c>
      <c r="C9" s="10"/>
      <c r="D9" s="10">
        <v>6.1909999999999998</v>
      </c>
      <c r="E9" s="10">
        <v>6.1909999999999998</v>
      </c>
      <c r="F9" s="10"/>
      <c r="G9" s="11">
        <v>0</v>
      </c>
      <c r="H9" s="10" t="e">
        <v>#N/A</v>
      </c>
      <c r="I9" s="10"/>
      <c r="J9" s="10">
        <v>6</v>
      </c>
      <c r="K9" s="10">
        <f t="shared" si="2"/>
        <v>0.19099999999999984</v>
      </c>
      <c r="L9" s="10"/>
      <c r="M9" s="10"/>
      <c r="N9" s="10"/>
      <c r="O9" s="10">
        <f t="shared" si="3"/>
        <v>1.2382</v>
      </c>
      <c r="P9" s="12"/>
      <c r="Q9" s="12"/>
      <c r="R9" s="12"/>
      <c r="S9" s="12"/>
      <c r="T9" s="10"/>
      <c r="U9" s="10">
        <f t="shared" si="7"/>
        <v>0</v>
      </c>
      <c r="V9" s="10">
        <f t="shared" si="4"/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22" t="s">
        <v>134</v>
      </c>
      <c r="AC9" s="10">
        <f>P9*G9</f>
        <v>0</v>
      </c>
      <c r="AD9" s="10">
        <f t="shared" si="5"/>
        <v>0</v>
      </c>
      <c r="AE9" s="1"/>
      <c r="AF9" s="1">
        <f t="shared" si="6"/>
        <v>6.3819999999999997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0" t="s">
        <v>36</v>
      </c>
      <c r="B10" s="10" t="s">
        <v>33</v>
      </c>
      <c r="C10" s="10"/>
      <c r="D10" s="10">
        <v>1.0680000000000001</v>
      </c>
      <c r="E10" s="10">
        <v>1.0680000000000001</v>
      </c>
      <c r="F10" s="10"/>
      <c r="G10" s="11">
        <v>0</v>
      </c>
      <c r="H10" s="10" t="e">
        <v>#N/A</v>
      </c>
      <c r="I10" s="10"/>
      <c r="J10" s="10">
        <v>1</v>
      </c>
      <c r="K10" s="10">
        <f t="shared" si="2"/>
        <v>6.800000000000006E-2</v>
      </c>
      <c r="L10" s="10"/>
      <c r="M10" s="10"/>
      <c r="N10" s="10"/>
      <c r="O10" s="10">
        <f t="shared" si="3"/>
        <v>0.21360000000000001</v>
      </c>
      <c r="P10" s="12"/>
      <c r="Q10" s="12"/>
      <c r="R10" s="12"/>
      <c r="S10" s="12"/>
      <c r="T10" s="10"/>
      <c r="U10" s="10">
        <f t="shared" si="7"/>
        <v>0</v>
      </c>
      <c r="V10" s="10">
        <f t="shared" si="4"/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22" t="s">
        <v>134</v>
      </c>
      <c r="AC10" s="10">
        <f>P10*G10</f>
        <v>0</v>
      </c>
      <c r="AD10" s="10">
        <f t="shared" si="5"/>
        <v>0</v>
      </c>
      <c r="AE10" s="1"/>
      <c r="AF10" s="1">
        <f t="shared" si="6"/>
        <v>1.1360000000000001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37</v>
      </c>
      <c r="B11" s="1" t="s">
        <v>33</v>
      </c>
      <c r="C11" s="1">
        <v>14.206</v>
      </c>
      <c r="D11" s="1">
        <v>485.88600000000002</v>
      </c>
      <c r="E11" s="1">
        <v>360.06099999999998</v>
      </c>
      <c r="F11" s="1">
        <v>108.173</v>
      </c>
      <c r="G11" s="6">
        <v>1</v>
      </c>
      <c r="H11" s="1">
        <v>45</v>
      </c>
      <c r="I11" s="1"/>
      <c r="J11" s="1">
        <v>368.89400000000001</v>
      </c>
      <c r="K11" s="1">
        <f t="shared" si="2"/>
        <v>-8.8330000000000268</v>
      </c>
      <c r="L11" s="1"/>
      <c r="M11" s="1"/>
      <c r="N11" s="1"/>
      <c r="O11" s="1">
        <f t="shared" si="3"/>
        <v>72.012199999999993</v>
      </c>
      <c r="P11" s="5">
        <f>ROUND(9*O11-F11,0)</f>
        <v>540</v>
      </c>
      <c r="Q11" s="5">
        <f t="shared" ref="Q11:Q13" si="8">P11-R11</f>
        <v>390</v>
      </c>
      <c r="R11" s="5">
        <v>150</v>
      </c>
      <c r="S11" s="5"/>
      <c r="T11" s="1"/>
      <c r="U11" s="1">
        <f t="shared" ref="U11:U13" si="9">(F11+Q11+R11)/O11</f>
        <v>9.0008776290684089</v>
      </c>
      <c r="V11" s="1">
        <f t="shared" si="4"/>
        <v>1.5021482471025744</v>
      </c>
      <c r="W11" s="1">
        <v>11.7996</v>
      </c>
      <c r="X11" s="1">
        <v>55.165599999999998</v>
      </c>
      <c r="Y11" s="1">
        <v>23.319600000000001</v>
      </c>
      <c r="Z11" s="1">
        <v>29.040199999999999</v>
      </c>
      <c r="AA11" s="1">
        <v>49.046399999999998</v>
      </c>
      <c r="AB11" s="20" t="s">
        <v>142</v>
      </c>
      <c r="AC11" s="1">
        <f t="shared" ref="AC11:AC13" si="10">Q11*G11</f>
        <v>390</v>
      </c>
      <c r="AD11" s="1">
        <f t="shared" si="5"/>
        <v>150</v>
      </c>
      <c r="AE11" s="1"/>
      <c r="AF11" s="1">
        <f t="shared" si="6"/>
        <v>-188.77200000000005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38</v>
      </c>
      <c r="B12" s="1" t="s">
        <v>33</v>
      </c>
      <c r="C12" s="1">
        <v>1636.03</v>
      </c>
      <c r="D12" s="1">
        <v>4335.1660000000002</v>
      </c>
      <c r="E12" s="1">
        <v>2476.9639999999999</v>
      </c>
      <c r="F12" s="1">
        <v>3027.7460000000001</v>
      </c>
      <c r="G12" s="6">
        <v>1</v>
      </c>
      <c r="H12" s="1">
        <v>60</v>
      </c>
      <c r="I12" s="1"/>
      <c r="J12" s="1">
        <v>2358.5</v>
      </c>
      <c r="K12" s="1">
        <f t="shared" si="2"/>
        <v>118.46399999999994</v>
      </c>
      <c r="L12" s="1"/>
      <c r="M12" s="1"/>
      <c r="N12" s="1"/>
      <c r="O12" s="1">
        <f t="shared" si="3"/>
        <v>495.39279999999997</v>
      </c>
      <c r="P12" s="5">
        <v>4000</v>
      </c>
      <c r="Q12" s="5">
        <f t="shared" si="8"/>
        <v>2400</v>
      </c>
      <c r="R12" s="5">
        <v>1600</v>
      </c>
      <c r="S12" s="5"/>
      <c r="T12" s="1"/>
      <c r="U12" s="1">
        <f t="shared" si="9"/>
        <v>14.186209407968789</v>
      </c>
      <c r="V12" s="1">
        <f t="shared" si="4"/>
        <v>6.1118086496210688</v>
      </c>
      <c r="W12" s="1">
        <v>393.92880000000002</v>
      </c>
      <c r="X12" s="1">
        <v>413.90940000000001</v>
      </c>
      <c r="Y12" s="1">
        <v>328.38740000000001</v>
      </c>
      <c r="Z12" s="1">
        <v>312.84719999999999</v>
      </c>
      <c r="AA12" s="1">
        <v>332.72300000000001</v>
      </c>
      <c r="AB12" s="20" t="s">
        <v>140</v>
      </c>
      <c r="AC12" s="1">
        <f t="shared" si="10"/>
        <v>2400</v>
      </c>
      <c r="AD12" s="1">
        <f t="shared" si="5"/>
        <v>1600</v>
      </c>
      <c r="AE12" s="1"/>
      <c r="AF12" s="1">
        <f t="shared" si="6"/>
        <v>-1404.5720000000001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39</v>
      </c>
      <c r="B13" s="1" t="s">
        <v>33</v>
      </c>
      <c r="C13" s="1">
        <v>320.81799999999998</v>
      </c>
      <c r="D13" s="1">
        <v>253.94399999999999</v>
      </c>
      <c r="E13" s="1">
        <v>230.56399999999999</v>
      </c>
      <c r="F13" s="1">
        <v>311.88400000000001</v>
      </c>
      <c r="G13" s="6">
        <v>1</v>
      </c>
      <c r="H13" s="1">
        <v>60</v>
      </c>
      <c r="I13" s="1"/>
      <c r="J13" s="1">
        <v>222.309</v>
      </c>
      <c r="K13" s="1">
        <f t="shared" si="2"/>
        <v>8.2549999999999955</v>
      </c>
      <c r="L13" s="1"/>
      <c r="M13" s="1"/>
      <c r="N13" s="1"/>
      <c r="O13" s="1">
        <f t="shared" si="3"/>
        <v>46.1128</v>
      </c>
      <c r="P13" s="5">
        <f t="shared" ref="P13" si="11">ROUND(13*O13-F13,0)</f>
        <v>288</v>
      </c>
      <c r="Q13" s="5">
        <f t="shared" si="8"/>
        <v>188</v>
      </c>
      <c r="R13" s="5">
        <v>100</v>
      </c>
      <c r="S13" s="5"/>
      <c r="T13" s="1"/>
      <c r="U13" s="1">
        <f t="shared" si="9"/>
        <v>13.009056053850559</v>
      </c>
      <c r="V13" s="1">
        <f t="shared" si="4"/>
        <v>6.7635016741555489</v>
      </c>
      <c r="W13" s="1">
        <v>38.868600000000001</v>
      </c>
      <c r="X13" s="1">
        <v>17.006399999999999</v>
      </c>
      <c r="Y13" s="1">
        <v>35.212200000000003</v>
      </c>
      <c r="Z13" s="1">
        <v>28.232600000000001</v>
      </c>
      <c r="AA13" s="1">
        <v>23.062799999999999</v>
      </c>
      <c r="AB13" s="20"/>
      <c r="AC13" s="1">
        <f t="shared" si="10"/>
        <v>188</v>
      </c>
      <c r="AD13" s="1">
        <f t="shared" si="5"/>
        <v>100</v>
      </c>
      <c r="AE13" s="1"/>
      <c r="AF13" s="1">
        <f t="shared" si="6"/>
        <v>-49.181000000000012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0" t="s">
        <v>40</v>
      </c>
      <c r="B14" s="10" t="s">
        <v>31</v>
      </c>
      <c r="C14" s="10"/>
      <c r="D14" s="10">
        <v>3</v>
      </c>
      <c r="E14" s="10">
        <v>3</v>
      </c>
      <c r="F14" s="10"/>
      <c r="G14" s="11">
        <v>0</v>
      </c>
      <c r="H14" s="10" t="e">
        <v>#N/A</v>
      </c>
      <c r="I14" s="10"/>
      <c r="J14" s="10">
        <v>3</v>
      </c>
      <c r="K14" s="10">
        <f t="shared" si="2"/>
        <v>0</v>
      </c>
      <c r="L14" s="10"/>
      <c r="M14" s="10"/>
      <c r="N14" s="10"/>
      <c r="O14" s="10">
        <f t="shared" si="3"/>
        <v>0.6</v>
      </c>
      <c r="P14" s="12"/>
      <c r="Q14" s="12"/>
      <c r="R14" s="12"/>
      <c r="S14" s="12"/>
      <c r="T14" s="10"/>
      <c r="U14" s="10">
        <f t="shared" si="7"/>
        <v>0</v>
      </c>
      <c r="V14" s="10">
        <f t="shared" si="4"/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2" t="s">
        <v>134</v>
      </c>
      <c r="AC14" s="10">
        <f>P14*G14</f>
        <v>0</v>
      </c>
      <c r="AD14" s="10">
        <f t="shared" si="5"/>
        <v>0</v>
      </c>
      <c r="AE14" s="1"/>
      <c r="AF14" s="1">
        <f t="shared" si="6"/>
        <v>3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0" t="s">
        <v>41</v>
      </c>
      <c r="B15" s="10" t="s">
        <v>33</v>
      </c>
      <c r="C15" s="10"/>
      <c r="D15" s="10">
        <v>1.496</v>
      </c>
      <c r="E15" s="10">
        <v>1.496</v>
      </c>
      <c r="F15" s="10"/>
      <c r="G15" s="11">
        <v>0</v>
      </c>
      <c r="H15" s="10" t="e">
        <v>#N/A</v>
      </c>
      <c r="I15" s="10"/>
      <c r="J15" s="10">
        <v>0.7</v>
      </c>
      <c r="K15" s="10">
        <f t="shared" si="2"/>
        <v>0.79600000000000004</v>
      </c>
      <c r="L15" s="10"/>
      <c r="M15" s="10"/>
      <c r="N15" s="10"/>
      <c r="O15" s="10">
        <f t="shared" si="3"/>
        <v>0.29920000000000002</v>
      </c>
      <c r="P15" s="12"/>
      <c r="Q15" s="12"/>
      <c r="R15" s="12"/>
      <c r="S15" s="12"/>
      <c r="T15" s="10"/>
      <c r="U15" s="10">
        <f t="shared" si="7"/>
        <v>0</v>
      </c>
      <c r="V15" s="10">
        <f t="shared" si="4"/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2" t="s">
        <v>134</v>
      </c>
      <c r="AC15" s="10">
        <f>P15*G15</f>
        <v>0</v>
      </c>
      <c r="AD15" s="10">
        <f t="shared" si="5"/>
        <v>0</v>
      </c>
      <c r="AE15" s="1"/>
      <c r="AF15" s="1">
        <f t="shared" si="6"/>
        <v>2.2919999999999998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42</v>
      </c>
      <c r="B16" s="1" t="s">
        <v>33</v>
      </c>
      <c r="C16" s="1">
        <v>559.11900000000003</v>
      </c>
      <c r="D16" s="1">
        <v>751.42</v>
      </c>
      <c r="E16" s="1">
        <v>490.36099999999999</v>
      </c>
      <c r="F16" s="1">
        <v>709.17600000000004</v>
      </c>
      <c r="G16" s="6">
        <v>1</v>
      </c>
      <c r="H16" s="1">
        <v>60</v>
      </c>
      <c r="I16" s="1"/>
      <c r="J16" s="1">
        <v>471.87599999999998</v>
      </c>
      <c r="K16" s="1">
        <f t="shared" si="2"/>
        <v>18.485000000000014</v>
      </c>
      <c r="L16" s="1"/>
      <c r="M16" s="1"/>
      <c r="N16" s="1"/>
      <c r="O16" s="1">
        <f t="shared" si="3"/>
        <v>98.072199999999995</v>
      </c>
      <c r="P16" s="5">
        <f t="shared" ref="P16" si="12">ROUND(13*O16-F16,0)</f>
        <v>566</v>
      </c>
      <c r="Q16" s="5">
        <f t="shared" ref="Q16:Q17" si="13">P16-R16</f>
        <v>316</v>
      </c>
      <c r="R16" s="5">
        <v>250</v>
      </c>
      <c r="S16" s="5"/>
      <c r="T16" s="1"/>
      <c r="U16" s="1">
        <f t="shared" ref="U16:U17" si="14">(F16+Q16+R16)/O16</f>
        <v>13.002420665591268</v>
      </c>
      <c r="V16" s="1">
        <f t="shared" si="4"/>
        <v>7.2311623477397271</v>
      </c>
      <c r="W16" s="1">
        <v>85.659199999999998</v>
      </c>
      <c r="X16" s="1">
        <v>48.448999999999998</v>
      </c>
      <c r="Y16" s="1">
        <v>69.778599999999997</v>
      </c>
      <c r="Z16" s="1">
        <v>54.783799999999999</v>
      </c>
      <c r="AA16" s="1">
        <v>51.502400000000002</v>
      </c>
      <c r="AB16" s="20" t="s">
        <v>140</v>
      </c>
      <c r="AC16" s="1">
        <f t="shared" ref="AC16:AC17" si="15">Q16*G16</f>
        <v>316</v>
      </c>
      <c r="AD16" s="1">
        <f t="shared" si="5"/>
        <v>250</v>
      </c>
      <c r="AE16" s="1"/>
      <c r="AF16" s="1">
        <f t="shared" si="6"/>
        <v>-57.153999999999996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43</v>
      </c>
      <c r="B17" s="1" t="s">
        <v>31</v>
      </c>
      <c r="C17" s="1">
        <v>18</v>
      </c>
      <c r="D17" s="1">
        <v>120</v>
      </c>
      <c r="E17" s="1">
        <v>74</v>
      </c>
      <c r="F17" s="1">
        <v>53</v>
      </c>
      <c r="G17" s="6">
        <v>0.25</v>
      </c>
      <c r="H17" s="1">
        <v>120</v>
      </c>
      <c r="I17" s="1"/>
      <c r="J17" s="1">
        <v>72</v>
      </c>
      <c r="K17" s="1">
        <f t="shared" si="2"/>
        <v>2</v>
      </c>
      <c r="L17" s="1"/>
      <c r="M17" s="1"/>
      <c r="N17" s="1"/>
      <c r="O17" s="1">
        <f t="shared" si="3"/>
        <v>14.8</v>
      </c>
      <c r="P17" s="5">
        <f>ROUND(12*O17-F17,0)</f>
        <v>125</v>
      </c>
      <c r="Q17" s="5">
        <f t="shared" si="13"/>
        <v>125</v>
      </c>
      <c r="R17" s="5"/>
      <c r="S17" s="5"/>
      <c r="T17" s="1"/>
      <c r="U17" s="1">
        <f t="shared" si="14"/>
        <v>12.027027027027026</v>
      </c>
      <c r="V17" s="1">
        <f t="shared" si="4"/>
        <v>3.5810810810810807</v>
      </c>
      <c r="W17" s="1">
        <v>10</v>
      </c>
      <c r="X17" s="1">
        <v>12.2</v>
      </c>
      <c r="Y17" s="1">
        <v>4.2</v>
      </c>
      <c r="Z17" s="1">
        <v>10.6</v>
      </c>
      <c r="AA17" s="1">
        <v>8.1999999999999993</v>
      </c>
      <c r="AB17" s="20"/>
      <c r="AC17" s="1">
        <f t="shared" si="15"/>
        <v>31.25</v>
      </c>
      <c r="AD17" s="1">
        <f t="shared" si="5"/>
        <v>0</v>
      </c>
      <c r="AE17" s="1"/>
      <c r="AF17" s="1">
        <f t="shared" si="6"/>
        <v>-49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0" t="s">
        <v>44</v>
      </c>
      <c r="B18" s="10" t="s">
        <v>31</v>
      </c>
      <c r="C18" s="10"/>
      <c r="D18" s="10"/>
      <c r="E18" s="10"/>
      <c r="F18" s="10"/>
      <c r="G18" s="11">
        <v>0</v>
      </c>
      <c r="H18" s="10">
        <v>60</v>
      </c>
      <c r="I18" s="10"/>
      <c r="J18" s="10"/>
      <c r="K18" s="10">
        <f t="shared" si="2"/>
        <v>0</v>
      </c>
      <c r="L18" s="10"/>
      <c r="M18" s="10"/>
      <c r="N18" s="10"/>
      <c r="O18" s="10">
        <f t="shared" si="3"/>
        <v>0</v>
      </c>
      <c r="P18" s="12"/>
      <c r="Q18" s="12"/>
      <c r="R18" s="12"/>
      <c r="S18" s="12">
        <v>30</v>
      </c>
      <c r="T18" s="10"/>
      <c r="U18" s="10" t="e">
        <f t="shared" si="7"/>
        <v>#DIV/0!</v>
      </c>
      <c r="V18" s="10" t="e">
        <f t="shared" si="4"/>
        <v>#DIV/0!</v>
      </c>
      <c r="W18" s="10">
        <v>5.4</v>
      </c>
      <c r="X18" s="10">
        <v>1</v>
      </c>
      <c r="Y18" s="10">
        <v>1</v>
      </c>
      <c r="Z18" s="10">
        <v>5</v>
      </c>
      <c r="AA18" s="10">
        <v>2.2000000000000002</v>
      </c>
      <c r="AB18" s="23" t="s">
        <v>45</v>
      </c>
      <c r="AC18" s="10">
        <f t="shared" ref="AC18:AC46" si="16">P18*G18</f>
        <v>0</v>
      </c>
      <c r="AD18" s="10">
        <f t="shared" si="5"/>
        <v>0</v>
      </c>
      <c r="AE18" s="1"/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0" t="s">
        <v>46</v>
      </c>
      <c r="B19" s="10" t="s">
        <v>31</v>
      </c>
      <c r="C19" s="10"/>
      <c r="D19" s="10"/>
      <c r="E19" s="10">
        <v>-5</v>
      </c>
      <c r="F19" s="10"/>
      <c r="G19" s="11">
        <v>0</v>
      </c>
      <c r="H19" s="10">
        <v>60</v>
      </c>
      <c r="I19" s="10"/>
      <c r="J19" s="10"/>
      <c r="K19" s="10">
        <f t="shared" si="2"/>
        <v>-5</v>
      </c>
      <c r="L19" s="10"/>
      <c r="M19" s="10"/>
      <c r="N19" s="10"/>
      <c r="O19" s="10">
        <f t="shared" si="3"/>
        <v>-1</v>
      </c>
      <c r="P19" s="12"/>
      <c r="Q19" s="12"/>
      <c r="R19" s="12"/>
      <c r="S19" s="12">
        <v>30</v>
      </c>
      <c r="T19" s="10"/>
      <c r="U19" s="10">
        <f t="shared" si="7"/>
        <v>0</v>
      </c>
      <c r="V19" s="10">
        <f t="shared" si="4"/>
        <v>0</v>
      </c>
      <c r="W19" s="10">
        <v>5.4</v>
      </c>
      <c r="X19" s="10">
        <v>1</v>
      </c>
      <c r="Y19" s="10">
        <v>1.2</v>
      </c>
      <c r="Z19" s="10">
        <v>4.5999999999999996</v>
      </c>
      <c r="AA19" s="10">
        <v>1.6</v>
      </c>
      <c r="AB19" s="23" t="s">
        <v>45</v>
      </c>
      <c r="AC19" s="10">
        <f t="shared" si="16"/>
        <v>0</v>
      </c>
      <c r="AD19" s="10">
        <f t="shared" si="5"/>
        <v>0</v>
      </c>
      <c r="AE19" s="1"/>
      <c r="AF19" s="1">
        <f t="shared" si="6"/>
        <v>-10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47</v>
      </c>
      <c r="B20" s="1" t="s">
        <v>33</v>
      </c>
      <c r="C20" s="1"/>
      <c r="D20" s="1">
        <v>58.872</v>
      </c>
      <c r="E20" s="1"/>
      <c r="F20" s="1">
        <v>58.872</v>
      </c>
      <c r="G20" s="6">
        <v>1</v>
      </c>
      <c r="H20" s="1">
        <v>60</v>
      </c>
      <c r="I20" s="1"/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>
        <f>P20-R20</f>
        <v>0</v>
      </c>
      <c r="R20" s="5"/>
      <c r="S20" s="5"/>
      <c r="T20" s="1"/>
      <c r="U20" s="1" t="e">
        <f t="shared" ref="U20:U24" si="17">(F20+Q20+R20)/O20</f>
        <v>#DIV/0!</v>
      </c>
      <c r="V20" s="1" t="e">
        <f t="shared" si="4"/>
        <v>#DIV/0!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24" t="s">
        <v>63</v>
      </c>
      <c r="AC20" s="1">
        <f t="shared" ref="AC20:AC24" si="18">Q20*G20</f>
        <v>0</v>
      </c>
      <c r="AD20" s="1">
        <f t="shared" si="5"/>
        <v>0</v>
      </c>
      <c r="AE20" s="1"/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48</v>
      </c>
      <c r="B21" s="1" t="s">
        <v>33</v>
      </c>
      <c r="C21" s="1"/>
      <c r="D21" s="1">
        <v>180.56</v>
      </c>
      <c r="E21" s="1">
        <v>59.509</v>
      </c>
      <c r="F21" s="1">
        <v>121.051</v>
      </c>
      <c r="G21" s="6">
        <v>1</v>
      </c>
      <c r="H21" s="1">
        <f>VLOOKUP(A21,[1]Sheet!$A:$H,8,0)</f>
        <v>60</v>
      </c>
      <c r="I21" s="1"/>
      <c r="J21" s="1">
        <v>83.6</v>
      </c>
      <c r="K21" s="1">
        <f t="shared" si="2"/>
        <v>-24.090999999999994</v>
      </c>
      <c r="L21" s="1"/>
      <c r="M21" s="1"/>
      <c r="N21" s="1"/>
      <c r="O21" s="1">
        <f t="shared" si="3"/>
        <v>11.9018</v>
      </c>
      <c r="P21" s="5">
        <f t="shared" ref="P21" si="19">ROUND(13*O21-F21,0)</f>
        <v>34</v>
      </c>
      <c r="Q21" s="5">
        <v>60</v>
      </c>
      <c r="R21" s="5"/>
      <c r="S21" s="15">
        <v>60</v>
      </c>
      <c r="T21" s="16"/>
      <c r="U21" s="1">
        <f t="shared" si="17"/>
        <v>15.212068762708162</v>
      </c>
      <c r="V21" s="1">
        <f t="shared" si="4"/>
        <v>10.170814498647264</v>
      </c>
      <c r="W21" s="1">
        <v>12.964</v>
      </c>
      <c r="X21" s="1">
        <v>15.7766</v>
      </c>
      <c r="Y21" s="1">
        <v>10.114599999999999</v>
      </c>
      <c r="Z21" s="1">
        <v>15.054</v>
      </c>
      <c r="AA21" s="1">
        <v>10.574199999999999</v>
      </c>
      <c r="AB21" s="20"/>
      <c r="AC21" s="1">
        <f t="shared" si="18"/>
        <v>60</v>
      </c>
      <c r="AD21" s="1">
        <f t="shared" si="5"/>
        <v>0</v>
      </c>
      <c r="AE21" s="1"/>
      <c r="AF21" s="1">
        <f t="shared" si="6"/>
        <v>1.4180000000000064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49</v>
      </c>
      <c r="B22" s="1" t="s">
        <v>33</v>
      </c>
      <c r="C22" s="1"/>
      <c r="D22" s="1">
        <v>73.798000000000002</v>
      </c>
      <c r="E22" s="1">
        <v>14.553000000000001</v>
      </c>
      <c r="F22" s="1">
        <v>53.436999999999998</v>
      </c>
      <c r="G22" s="6">
        <v>1</v>
      </c>
      <c r="H22" s="1">
        <f>VLOOKUP(A22,[1]Sheet!$A:$H,8,0)</f>
        <v>60</v>
      </c>
      <c r="I22" s="1"/>
      <c r="J22" s="1">
        <v>16.600000000000001</v>
      </c>
      <c r="K22" s="1">
        <f t="shared" si="2"/>
        <v>-2.0470000000000006</v>
      </c>
      <c r="L22" s="1"/>
      <c r="M22" s="1"/>
      <c r="N22" s="1"/>
      <c r="O22" s="1">
        <f t="shared" si="3"/>
        <v>2.9106000000000001</v>
      </c>
      <c r="P22" s="5"/>
      <c r="Q22" s="5">
        <f t="shared" ref="Q22:Q23" si="20">P22-R22</f>
        <v>0</v>
      </c>
      <c r="R22" s="5"/>
      <c r="S22" s="5"/>
      <c r="T22" s="1"/>
      <c r="U22" s="1">
        <f t="shared" si="17"/>
        <v>18.359444788016216</v>
      </c>
      <c r="V22" s="1">
        <f t="shared" si="4"/>
        <v>18.359444788016216</v>
      </c>
      <c r="W22" s="1">
        <v>0</v>
      </c>
      <c r="X22" s="1">
        <v>8.7238000000000007</v>
      </c>
      <c r="Y22" s="1">
        <v>3.2067999999999999</v>
      </c>
      <c r="Z22" s="1">
        <v>5.4573999999999998</v>
      </c>
      <c r="AA22" s="1">
        <v>5.5432000000000006</v>
      </c>
      <c r="AB22" s="20"/>
      <c r="AC22" s="1">
        <f t="shared" si="18"/>
        <v>0</v>
      </c>
      <c r="AD22" s="1">
        <f t="shared" si="5"/>
        <v>0</v>
      </c>
      <c r="AE22" s="1"/>
      <c r="AF22" s="1">
        <f t="shared" si="6"/>
        <v>12.506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50</v>
      </c>
      <c r="B23" s="1" t="s">
        <v>33</v>
      </c>
      <c r="C23" s="1"/>
      <c r="D23" s="1">
        <v>238.94399999999999</v>
      </c>
      <c r="E23" s="1">
        <v>186.274</v>
      </c>
      <c r="F23" s="1">
        <v>51.988</v>
      </c>
      <c r="G23" s="6">
        <v>1</v>
      </c>
      <c r="H23" s="1">
        <v>45</v>
      </c>
      <c r="I23" s="1"/>
      <c r="J23" s="1">
        <v>180.26599999999999</v>
      </c>
      <c r="K23" s="1">
        <f t="shared" si="2"/>
        <v>6.0080000000000098</v>
      </c>
      <c r="L23" s="1"/>
      <c r="M23" s="1"/>
      <c r="N23" s="1"/>
      <c r="O23" s="1">
        <f t="shared" si="3"/>
        <v>37.254800000000003</v>
      </c>
      <c r="P23" s="5">
        <f>ROUND(9*O23-F23,0)</f>
        <v>283</v>
      </c>
      <c r="Q23" s="5">
        <f t="shared" si="20"/>
        <v>183</v>
      </c>
      <c r="R23" s="5">
        <v>100</v>
      </c>
      <c r="S23" s="5"/>
      <c r="T23" s="1"/>
      <c r="U23" s="1">
        <f t="shared" si="17"/>
        <v>8.9918077670528351</v>
      </c>
      <c r="V23" s="1">
        <f t="shared" si="4"/>
        <v>1.3954711876053554</v>
      </c>
      <c r="W23" s="1">
        <v>13.834</v>
      </c>
      <c r="X23" s="1">
        <v>27.6586</v>
      </c>
      <c r="Y23" s="1">
        <v>14.343999999999999</v>
      </c>
      <c r="Z23" s="1">
        <v>16.6736</v>
      </c>
      <c r="AA23" s="1">
        <v>18.9434</v>
      </c>
      <c r="AB23" s="20"/>
      <c r="AC23" s="1">
        <f t="shared" si="18"/>
        <v>183</v>
      </c>
      <c r="AD23" s="1">
        <f t="shared" si="5"/>
        <v>100</v>
      </c>
      <c r="AE23" s="1"/>
      <c r="AF23" s="1">
        <f t="shared" si="6"/>
        <v>-90.717999999999989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51</v>
      </c>
      <c r="B24" s="1" t="s">
        <v>31</v>
      </c>
      <c r="C24" s="1">
        <v>82</v>
      </c>
      <c r="D24" s="1"/>
      <c r="E24" s="1">
        <v>58</v>
      </c>
      <c r="F24" s="1">
        <v>12</v>
      </c>
      <c r="G24" s="6">
        <v>0.25</v>
      </c>
      <c r="H24" s="1">
        <v>120</v>
      </c>
      <c r="I24" s="1"/>
      <c r="J24" s="1">
        <v>59</v>
      </c>
      <c r="K24" s="1">
        <f t="shared" si="2"/>
        <v>-1</v>
      </c>
      <c r="L24" s="1"/>
      <c r="M24" s="1"/>
      <c r="N24" s="1"/>
      <c r="O24" s="1">
        <f t="shared" si="3"/>
        <v>11.6</v>
      </c>
      <c r="P24" s="5">
        <f>ROUND(9*O24-F24,0)</f>
        <v>92</v>
      </c>
      <c r="Q24" s="5">
        <v>130</v>
      </c>
      <c r="R24" s="5"/>
      <c r="S24" s="15">
        <v>150</v>
      </c>
      <c r="T24" s="16"/>
      <c r="U24" s="1">
        <f t="shared" si="17"/>
        <v>12.241379310344827</v>
      </c>
      <c r="V24" s="1">
        <f t="shared" si="4"/>
        <v>1.0344827586206897</v>
      </c>
      <c r="W24" s="1">
        <v>6.8</v>
      </c>
      <c r="X24" s="1">
        <v>5.6</v>
      </c>
      <c r="Y24" s="1">
        <v>8.6</v>
      </c>
      <c r="Z24" s="1">
        <v>7.6</v>
      </c>
      <c r="AA24" s="1">
        <v>7</v>
      </c>
      <c r="AB24" s="20"/>
      <c r="AC24" s="1">
        <f t="shared" si="18"/>
        <v>32.5</v>
      </c>
      <c r="AD24" s="1">
        <f t="shared" si="5"/>
        <v>0</v>
      </c>
      <c r="AE24" s="1"/>
      <c r="AF24" s="1">
        <f t="shared" si="6"/>
        <v>-35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0" t="s">
        <v>52</v>
      </c>
      <c r="B25" s="10" t="s">
        <v>31</v>
      </c>
      <c r="C25" s="10"/>
      <c r="D25" s="10">
        <v>2</v>
      </c>
      <c r="E25" s="10">
        <v>2</v>
      </c>
      <c r="F25" s="10"/>
      <c r="G25" s="11">
        <v>0</v>
      </c>
      <c r="H25" s="10" t="e">
        <v>#N/A</v>
      </c>
      <c r="I25" s="10"/>
      <c r="J25" s="10">
        <v>2</v>
      </c>
      <c r="K25" s="10">
        <f t="shared" si="2"/>
        <v>0</v>
      </c>
      <c r="L25" s="10"/>
      <c r="M25" s="10"/>
      <c r="N25" s="10"/>
      <c r="O25" s="10">
        <f t="shared" si="3"/>
        <v>0.4</v>
      </c>
      <c r="P25" s="12"/>
      <c r="Q25" s="12"/>
      <c r="R25" s="12"/>
      <c r="S25" s="12"/>
      <c r="T25" s="10"/>
      <c r="U25" s="10">
        <f t="shared" si="7"/>
        <v>0</v>
      </c>
      <c r="V25" s="10">
        <f t="shared" si="4"/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2" t="s">
        <v>134</v>
      </c>
      <c r="AC25" s="10">
        <f t="shared" si="16"/>
        <v>0</v>
      </c>
      <c r="AD25" s="10">
        <f t="shared" si="5"/>
        <v>0</v>
      </c>
      <c r="AE25" s="1"/>
      <c r="AF25" s="1">
        <f t="shared" si="6"/>
        <v>2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53</v>
      </c>
      <c r="B26" s="1" t="s">
        <v>33</v>
      </c>
      <c r="C26" s="1"/>
      <c r="D26" s="1">
        <v>313.48</v>
      </c>
      <c r="E26" s="1">
        <v>215.309</v>
      </c>
      <c r="F26" s="1">
        <v>91.637</v>
      </c>
      <c r="G26" s="6">
        <v>1</v>
      </c>
      <c r="H26" s="1">
        <v>45</v>
      </c>
      <c r="I26" s="1"/>
      <c r="J26" s="1">
        <v>191.67400000000001</v>
      </c>
      <c r="K26" s="1">
        <f t="shared" si="2"/>
        <v>23.634999999999991</v>
      </c>
      <c r="L26" s="1"/>
      <c r="M26" s="1"/>
      <c r="N26" s="1"/>
      <c r="O26" s="1">
        <f t="shared" si="3"/>
        <v>43.061799999999998</v>
      </c>
      <c r="P26" s="5">
        <v>400</v>
      </c>
      <c r="Q26" s="5">
        <f t="shared" ref="Q26:Q28" si="21">P26-R26</f>
        <v>300</v>
      </c>
      <c r="R26" s="5">
        <v>100</v>
      </c>
      <c r="S26" s="5"/>
      <c r="T26" s="1"/>
      <c r="U26" s="1">
        <f t="shared" ref="U26:U28" si="22">(F26+Q26+R26)/O26</f>
        <v>11.417009971715071</v>
      </c>
      <c r="V26" s="1">
        <f t="shared" si="4"/>
        <v>2.1280345921443136</v>
      </c>
      <c r="W26" s="1">
        <v>17.308</v>
      </c>
      <c r="X26" s="1">
        <v>35.639200000000002</v>
      </c>
      <c r="Y26" s="1">
        <v>16.2744</v>
      </c>
      <c r="Z26" s="1">
        <v>25.930800000000001</v>
      </c>
      <c r="AA26" s="1">
        <v>24.6388</v>
      </c>
      <c r="AB26" s="20" t="s">
        <v>142</v>
      </c>
      <c r="AC26" s="1">
        <f t="shared" ref="AC26:AC28" si="23">Q26*G26</f>
        <v>300</v>
      </c>
      <c r="AD26" s="1">
        <f t="shared" si="5"/>
        <v>100</v>
      </c>
      <c r="AE26" s="1"/>
      <c r="AF26" s="1">
        <f t="shared" si="6"/>
        <v>-161.05600000000001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54</v>
      </c>
      <c r="B27" s="1" t="s">
        <v>31</v>
      </c>
      <c r="C27" s="1">
        <v>3</v>
      </c>
      <c r="D27" s="1">
        <v>327</v>
      </c>
      <c r="E27" s="1">
        <v>167</v>
      </c>
      <c r="F27" s="1">
        <v>150</v>
      </c>
      <c r="G27" s="6">
        <v>0.12</v>
      </c>
      <c r="H27" s="1">
        <v>120</v>
      </c>
      <c r="I27" s="1"/>
      <c r="J27" s="1">
        <v>167</v>
      </c>
      <c r="K27" s="1">
        <f t="shared" si="2"/>
        <v>0</v>
      </c>
      <c r="L27" s="1"/>
      <c r="M27" s="1"/>
      <c r="N27" s="1"/>
      <c r="O27" s="1">
        <f t="shared" si="3"/>
        <v>33.4</v>
      </c>
      <c r="P27" s="5">
        <v>300</v>
      </c>
      <c r="Q27" s="5">
        <f t="shared" si="21"/>
        <v>300</v>
      </c>
      <c r="R27" s="5"/>
      <c r="S27" s="5"/>
      <c r="T27" s="1"/>
      <c r="U27" s="1">
        <f t="shared" si="22"/>
        <v>13.473053892215569</v>
      </c>
      <c r="V27" s="1">
        <f t="shared" si="4"/>
        <v>4.4910179640718564</v>
      </c>
      <c r="W27" s="1">
        <v>24</v>
      </c>
      <c r="X27" s="1">
        <v>29.8</v>
      </c>
      <c r="Y27" s="1">
        <v>16.600000000000001</v>
      </c>
      <c r="Z27" s="1">
        <v>16.600000000000001</v>
      </c>
      <c r="AA27" s="1">
        <v>16.600000000000001</v>
      </c>
      <c r="AB27" s="20"/>
      <c r="AC27" s="1">
        <f t="shared" si="23"/>
        <v>36</v>
      </c>
      <c r="AD27" s="1">
        <f t="shared" si="5"/>
        <v>0</v>
      </c>
      <c r="AE27" s="1"/>
      <c r="AF27" s="1">
        <f t="shared" si="6"/>
        <v>-133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55</v>
      </c>
      <c r="B28" s="1" t="s">
        <v>31</v>
      </c>
      <c r="C28" s="1">
        <v>50</v>
      </c>
      <c r="D28" s="1">
        <v>93</v>
      </c>
      <c r="E28" s="1">
        <v>73</v>
      </c>
      <c r="F28" s="1">
        <v>61</v>
      </c>
      <c r="G28" s="6">
        <v>0.25</v>
      </c>
      <c r="H28" s="1">
        <v>120</v>
      </c>
      <c r="I28" s="1"/>
      <c r="J28" s="1">
        <v>74</v>
      </c>
      <c r="K28" s="1">
        <f t="shared" si="2"/>
        <v>-1</v>
      </c>
      <c r="L28" s="1"/>
      <c r="M28" s="1"/>
      <c r="N28" s="1"/>
      <c r="O28" s="1">
        <f t="shared" si="3"/>
        <v>14.6</v>
      </c>
      <c r="P28" s="5">
        <f t="shared" ref="P28" si="24">ROUND(12*O28-F28,0)</f>
        <v>114</v>
      </c>
      <c r="Q28" s="5">
        <f t="shared" si="21"/>
        <v>114</v>
      </c>
      <c r="R28" s="5"/>
      <c r="S28" s="5"/>
      <c r="T28" s="1"/>
      <c r="U28" s="1">
        <f t="shared" si="22"/>
        <v>11.986301369863014</v>
      </c>
      <c r="V28" s="1">
        <f t="shared" si="4"/>
        <v>4.1780821917808222</v>
      </c>
      <c r="W28" s="1">
        <v>9.4</v>
      </c>
      <c r="X28" s="1">
        <v>12</v>
      </c>
      <c r="Y28" s="1">
        <v>9.4</v>
      </c>
      <c r="Z28" s="1">
        <v>10.8</v>
      </c>
      <c r="AA28" s="1">
        <v>9.4</v>
      </c>
      <c r="AB28" s="20"/>
      <c r="AC28" s="1">
        <f t="shared" si="23"/>
        <v>28.5</v>
      </c>
      <c r="AD28" s="1">
        <f t="shared" si="5"/>
        <v>0</v>
      </c>
      <c r="AE28" s="1"/>
      <c r="AF28" s="1">
        <f t="shared" si="6"/>
        <v>-42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0" t="s">
        <v>56</v>
      </c>
      <c r="B29" s="10" t="s">
        <v>31</v>
      </c>
      <c r="C29" s="10"/>
      <c r="D29" s="10">
        <v>9</v>
      </c>
      <c r="E29" s="10">
        <v>9</v>
      </c>
      <c r="F29" s="10"/>
      <c r="G29" s="11">
        <v>0</v>
      </c>
      <c r="H29" s="10" t="e">
        <v>#N/A</v>
      </c>
      <c r="I29" s="10"/>
      <c r="J29" s="10">
        <v>9</v>
      </c>
      <c r="K29" s="10">
        <f t="shared" si="2"/>
        <v>0</v>
      </c>
      <c r="L29" s="10"/>
      <c r="M29" s="10"/>
      <c r="N29" s="10"/>
      <c r="O29" s="10">
        <f t="shared" si="3"/>
        <v>1.8</v>
      </c>
      <c r="P29" s="12"/>
      <c r="Q29" s="12"/>
      <c r="R29" s="12"/>
      <c r="S29" s="12"/>
      <c r="T29" s="10"/>
      <c r="U29" s="10">
        <f t="shared" si="7"/>
        <v>0</v>
      </c>
      <c r="V29" s="10">
        <f t="shared" si="4"/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2" t="s">
        <v>134</v>
      </c>
      <c r="AC29" s="10">
        <f t="shared" si="16"/>
        <v>0</v>
      </c>
      <c r="AD29" s="10">
        <f t="shared" si="5"/>
        <v>0</v>
      </c>
      <c r="AE29" s="1"/>
      <c r="AF29" s="1">
        <f t="shared" si="6"/>
        <v>9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0" t="s">
        <v>57</v>
      </c>
      <c r="B30" s="10" t="s">
        <v>33</v>
      </c>
      <c r="C30" s="10"/>
      <c r="D30" s="10">
        <v>22.248999999999999</v>
      </c>
      <c r="E30" s="10">
        <v>3.1419999999999999</v>
      </c>
      <c r="F30" s="10"/>
      <c r="G30" s="11">
        <v>0</v>
      </c>
      <c r="H30" s="10" t="e">
        <v>#N/A</v>
      </c>
      <c r="I30" s="10"/>
      <c r="J30" s="10">
        <v>21.106999999999999</v>
      </c>
      <c r="K30" s="10">
        <f t="shared" si="2"/>
        <v>-17.965</v>
      </c>
      <c r="L30" s="10"/>
      <c r="M30" s="10"/>
      <c r="N30" s="10"/>
      <c r="O30" s="10">
        <f t="shared" si="3"/>
        <v>0.62839999999999996</v>
      </c>
      <c r="P30" s="12"/>
      <c r="Q30" s="12"/>
      <c r="R30" s="12"/>
      <c r="S30" s="12"/>
      <c r="T30" s="10"/>
      <c r="U30" s="10">
        <f t="shared" si="7"/>
        <v>0</v>
      </c>
      <c r="V30" s="10">
        <f t="shared" si="4"/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22" t="s">
        <v>134</v>
      </c>
      <c r="AC30" s="10">
        <f t="shared" si="16"/>
        <v>0</v>
      </c>
      <c r="AD30" s="10">
        <f t="shared" si="5"/>
        <v>0</v>
      </c>
      <c r="AE30" s="1"/>
      <c r="AF30" s="1">
        <f t="shared" si="6"/>
        <v>-14.823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58</v>
      </c>
      <c r="B31" s="1" t="s">
        <v>31</v>
      </c>
      <c r="C31" s="1">
        <v>14</v>
      </c>
      <c r="D31" s="1">
        <v>128</v>
      </c>
      <c r="E31" s="1">
        <v>43</v>
      </c>
      <c r="F31" s="1">
        <v>80</v>
      </c>
      <c r="G31" s="6">
        <v>0.4</v>
      </c>
      <c r="H31" s="1">
        <v>45</v>
      </c>
      <c r="I31" s="1"/>
      <c r="J31" s="1">
        <v>87</v>
      </c>
      <c r="K31" s="1">
        <f t="shared" si="2"/>
        <v>-44</v>
      </c>
      <c r="L31" s="1"/>
      <c r="M31" s="1"/>
      <c r="N31" s="1"/>
      <c r="O31" s="1">
        <f t="shared" si="3"/>
        <v>8.6</v>
      </c>
      <c r="P31" s="5">
        <f t="shared" ref="P31" si="25">ROUND(13*O31-F31,0)</f>
        <v>32</v>
      </c>
      <c r="Q31" s="5">
        <v>50</v>
      </c>
      <c r="R31" s="5"/>
      <c r="S31" s="15">
        <v>50</v>
      </c>
      <c r="T31" s="16"/>
      <c r="U31" s="1">
        <f t="shared" ref="U31:U32" si="26">(F31+Q31+R31)/O31</f>
        <v>15.116279069767442</v>
      </c>
      <c r="V31" s="1">
        <f t="shared" si="4"/>
        <v>9.3023255813953494</v>
      </c>
      <c r="W31" s="1">
        <v>10.4</v>
      </c>
      <c r="X31" s="1">
        <v>7.8</v>
      </c>
      <c r="Y31" s="1">
        <v>6.6</v>
      </c>
      <c r="Z31" s="1">
        <v>5</v>
      </c>
      <c r="AA31" s="1">
        <v>8.6</v>
      </c>
      <c r="AB31" s="20"/>
      <c r="AC31" s="1">
        <f t="shared" ref="AC31:AC32" si="27">Q31*G31</f>
        <v>20</v>
      </c>
      <c r="AD31" s="1">
        <f t="shared" si="5"/>
        <v>0</v>
      </c>
      <c r="AE31" s="1"/>
      <c r="AF31" s="1">
        <f t="shared" si="6"/>
        <v>-33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59</v>
      </c>
      <c r="B32" s="1" t="s">
        <v>33</v>
      </c>
      <c r="C32" s="1">
        <v>37.061</v>
      </c>
      <c r="D32" s="1">
        <v>207.74600000000001</v>
      </c>
      <c r="E32" s="1">
        <v>10.265000000000001</v>
      </c>
      <c r="F32" s="1">
        <v>203.68899999999999</v>
      </c>
      <c r="G32" s="6">
        <v>1</v>
      </c>
      <c r="H32" s="1">
        <v>45</v>
      </c>
      <c r="I32" s="1"/>
      <c r="J32" s="1">
        <v>89.456999999999994</v>
      </c>
      <c r="K32" s="1">
        <f t="shared" si="2"/>
        <v>-79.191999999999993</v>
      </c>
      <c r="L32" s="1"/>
      <c r="M32" s="1"/>
      <c r="N32" s="1"/>
      <c r="O32" s="1">
        <f t="shared" si="3"/>
        <v>2.0529999999999999</v>
      </c>
      <c r="P32" s="5"/>
      <c r="Q32" s="5">
        <f>P32-R32</f>
        <v>0</v>
      </c>
      <c r="R32" s="5"/>
      <c r="S32" s="5"/>
      <c r="T32" s="1"/>
      <c r="U32" s="1">
        <f t="shared" si="26"/>
        <v>99.215294690696538</v>
      </c>
      <c r="V32" s="1">
        <f t="shared" si="4"/>
        <v>99.215294690696538</v>
      </c>
      <c r="W32" s="1">
        <v>17.363199999999999</v>
      </c>
      <c r="X32" s="1">
        <v>7.0703999999999994</v>
      </c>
      <c r="Y32" s="1">
        <v>9.3475999999999999</v>
      </c>
      <c r="Z32" s="1">
        <v>8.6579999999999995</v>
      </c>
      <c r="AA32" s="1">
        <v>5.7308000000000003</v>
      </c>
      <c r="AB32" s="20"/>
      <c r="AC32" s="1">
        <f t="shared" si="27"/>
        <v>0</v>
      </c>
      <c r="AD32" s="1">
        <f t="shared" si="5"/>
        <v>0</v>
      </c>
      <c r="AE32" s="1"/>
      <c r="AF32" s="1">
        <f t="shared" si="6"/>
        <v>-68.926999999999992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0" t="s">
        <v>60</v>
      </c>
      <c r="B33" s="10" t="s">
        <v>31</v>
      </c>
      <c r="C33" s="10"/>
      <c r="D33" s="10">
        <v>2</v>
      </c>
      <c r="E33" s="10">
        <v>2</v>
      </c>
      <c r="F33" s="10"/>
      <c r="G33" s="11">
        <v>0</v>
      </c>
      <c r="H33" s="10" t="e">
        <v>#N/A</v>
      </c>
      <c r="I33" s="10"/>
      <c r="J33" s="10">
        <v>2</v>
      </c>
      <c r="K33" s="10">
        <f t="shared" si="2"/>
        <v>0</v>
      </c>
      <c r="L33" s="10"/>
      <c r="M33" s="10"/>
      <c r="N33" s="10"/>
      <c r="O33" s="10">
        <f t="shared" si="3"/>
        <v>0.4</v>
      </c>
      <c r="P33" s="12"/>
      <c r="Q33" s="12"/>
      <c r="R33" s="12"/>
      <c r="S33" s="12"/>
      <c r="T33" s="10"/>
      <c r="U33" s="10">
        <f t="shared" si="7"/>
        <v>0</v>
      </c>
      <c r="V33" s="10">
        <f t="shared" si="4"/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2" t="s">
        <v>134</v>
      </c>
      <c r="AC33" s="10">
        <f t="shared" si="16"/>
        <v>0</v>
      </c>
      <c r="AD33" s="10">
        <f t="shared" si="5"/>
        <v>0</v>
      </c>
      <c r="AE33" s="1"/>
      <c r="AF33" s="1">
        <f t="shared" si="6"/>
        <v>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61</v>
      </c>
      <c r="B34" s="1" t="s">
        <v>33</v>
      </c>
      <c r="C34" s="1">
        <v>632.12699999999995</v>
      </c>
      <c r="D34" s="1">
        <v>487.779</v>
      </c>
      <c r="E34" s="1">
        <v>646.35699999999997</v>
      </c>
      <c r="F34" s="1">
        <v>359.137</v>
      </c>
      <c r="G34" s="6">
        <v>1</v>
      </c>
      <c r="H34" s="1">
        <v>60</v>
      </c>
      <c r="I34" s="1"/>
      <c r="J34" s="1">
        <v>640.71</v>
      </c>
      <c r="K34" s="1">
        <f t="shared" si="2"/>
        <v>5.6469999999999345</v>
      </c>
      <c r="L34" s="1"/>
      <c r="M34" s="1"/>
      <c r="N34" s="1"/>
      <c r="O34" s="1">
        <f t="shared" si="3"/>
        <v>129.2714</v>
      </c>
      <c r="P34" s="5">
        <f>ROUND(11*O34-F34,0)</f>
        <v>1063</v>
      </c>
      <c r="Q34" s="5">
        <f>P34-R34</f>
        <v>663</v>
      </c>
      <c r="R34" s="5">
        <v>400</v>
      </c>
      <c r="S34" s="5"/>
      <c r="T34" s="1"/>
      <c r="U34" s="1">
        <f t="shared" ref="U34:U45" si="28">(F34+Q34+R34)/O34</f>
        <v>11.00117272652729</v>
      </c>
      <c r="V34" s="1">
        <f t="shared" si="4"/>
        <v>2.7781628418969704</v>
      </c>
      <c r="W34" s="1">
        <v>104.9752</v>
      </c>
      <c r="X34" s="1">
        <v>52.529400000000003</v>
      </c>
      <c r="Y34" s="1">
        <v>81.177199999999999</v>
      </c>
      <c r="Z34" s="1">
        <v>78.28540000000001</v>
      </c>
      <c r="AA34" s="1">
        <v>26.172999999999998</v>
      </c>
      <c r="AB34" s="20"/>
      <c r="AC34" s="1">
        <f t="shared" ref="AC34:AC45" si="29">Q34*G34</f>
        <v>663</v>
      </c>
      <c r="AD34" s="1">
        <f t="shared" si="5"/>
        <v>400</v>
      </c>
      <c r="AE34" s="1"/>
      <c r="AF34" s="1">
        <f t="shared" si="6"/>
        <v>-410.99600000000009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62</v>
      </c>
      <c r="B35" s="1" t="s">
        <v>31</v>
      </c>
      <c r="C35" s="1"/>
      <c r="D35" s="1">
        <v>20</v>
      </c>
      <c r="E35" s="1">
        <v>20</v>
      </c>
      <c r="F35" s="1"/>
      <c r="G35" s="6">
        <v>0.22</v>
      </c>
      <c r="H35" s="1">
        <f>VLOOKUP(A35,[1]Sheet!$A:$H,8,0)</f>
        <v>120</v>
      </c>
      <c r="I35" s="1"/>
      <c r="J35" s="1">
        <v>34</v>
      </c>
      <c r="K35" s="1">
        <f t="shared" si="2"/>
        <v>-14</v>
      </c>
      <c r="L35" s="1"/>
      <c r="M35" s="1"/>
      <c r="N35" s="1"/>
      <c r="O35" s="1">
        <f t="shared" si="3"/>
        <v>4</v>
      </c>
      <c r="P35" s="5">
        <f>ROUND(7*O35-F35,0)</f>
        <v>28</v>
      </c>
      <c r="Q35" s="5">
        <v>70</v>
      </c>
      <c r="R35" s="5"/>
      <c r="S35" s="15">
        <v>70</v>
      </c>
      <c r="T35" s="16"/>
      <c r="U35" s="1">
        <f t="shared" si="28"/>
        <v>17.5</v>
      </c>
      <c r="V35" s="1">
        <f t="shared" si="4"/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24" t="s">
        <v>63</v>
      </c>
      <c r="AC35" s="1">
        <f t="shared" si="29"/>
        <v>15.4</v>
      </c>
      <c r="AD35" s="1">
        <f t="shared" si="5"/>
        <v>0</v>
      </c>
      <c r="AE35" s="1"/>
      <c r="AF35" s="1">
        <f t="shared" si="6"/>
        <v>-22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64</v>
      </c>
      <c r="B36" s="1" t="s">
        <v>31</v>
      </c>
      <c r="C36" s="1"/>
      <c r="D36" s="1">
        <v>153</v>
      </c>
      <c r="E36" s="1">
        <v>133.714</v>
      </c>
      <c r="F36" s="1">
        <v>19</v>
      </c>
      <c r="G36" s="6">
        <v>0.4</v>
      </c>
      <c r="H36" s="1">
        <f>VLOOKUP(A36,[1]Sheet!$A:$H,8,0)</f>
        <v>60</v>
      </c>
      <c r="I36" s="1"/>
      <c r="J36" s="1">
        <v>133.5</v>
      </c>
      <c r="K36" s="1">
        <f t="shared" si="2"/>
        <v>0.21399999999999864</v>
      </c>
      <c r="L36" s="1"/>
      <c r="M36" s="1"/>
      <c r="N36" s="1"/>
      <c r="O36" s="1">
        <f t="shared" si="3"/>
        <v>26.742799999999999</v>
      </c>
      <c r="P36" s="5">
        <f>ROUND(8*O36-F36,0)</f>
        <v>195</v>
      </c>
      <c r="Q36" s="5">
        <v>400</v>
      </c>
      <c r="R36" s="5"/>
      <c r="S36" s="15">
        <v>400</v>
      </c>
      <c r="T36" s="16"/>
      <c r="U36" s="1">
        <f t="shared" si="28"/>
        <v>15.667768520872908</v>
      </c>
      <c r="V36" s="1">
        <f t="shared" si="4"/>
        <v>0.7104716035718025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25" t="s">
        <v>141</v>
      </c>
      <c r="AC36" s="1">
        <f t="shared" si="29"/>
        <v>160</v>
      </c>
      <c r="AD36" s="1">
        <f t="shared" si="5"/>
        <v>0</v>
      </c>
      <c r="AE36" s="1"/>
      <c r="AF36" s="1">
        <f t="shared" si="6"/>
        <v>-61.072000000000003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65</v>
      </c>
      <c r="B37" s="1" t="s">
        <v>33</v>
      </c>
      <c r="C37" s="1"/>
      <c r="D37" s="1">
        <v>708.90200000000004</v>
      </c>
      <c r="E37" s="1">
        <v>435.036</v>
      </c>
      <c r="F37" s="1">
        <v>269.48200000000003</v>
      </c>
      <c r="G37" s="6">
        <v>1</v>
      </c>
      <c r="H37" s="1">
        <f>VLOOKUP(A37,[1]Sheet!$A:$H,8,0)</f>
        <v>60</v>
      </c>
      <c r="I37" s="1"/>
      <c r="J37" s="1">
        <v>386.34</v>
      </c>
      <c r="K37" s="1">
        <f t="shared" si="2"/>
        <v>48.696000000000026</v>
      </c>
      <c r="L37" s="1"/>
      <c r="M37" s="1"/>
      <c r="N37" s="1"/>
      <c r="O37" s="1">
        <f t="shared" si="3"/>
        <v>87.007199999999997</v>
      </c>
      <c r="P37" s="5">
        <f>ROUND(10*O37-F37,0)</f>
        <v>601</v>
      </c>
      <c r="Q37" s="5">
        <v>500</v>
      </c>
      <c r="R37" s="5">
        <v>300</v>
      </c>
      <c r="S37" s="15">
        <v>800</v>
      </c>
      <c r="T37" s="16"/>
      <c r="U37" s="1">
        <f t="shared" si="28"/>
        <v>12.291879292748186</v>
      </c>
      <c r="V37" s="1">
        <f t="shared" si="4"/>
        <v>3.0972379297345509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24" t="s">
        <v>63</v>
      </c>
      <c r="AC37" s="1">
        <f t="shared" si="29"/>
        <v>500</v>
      </c>
      <c r="AD37" s="1">
        <f t="shared" si="5"/>
        <v>300</v>
      </c>
      <c r="AE37" s="1"/>
      <c r="AF37" s="1">
        <f t="shared" si="6"/>
        <v>-117.26799999999997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66</v>
      </c>
      <c r="B38" s="1" t="s">
        <v>33</v>
      </c>
      <c r="C38" s="1">
        <v>31.962</v>
      </c>
      <c r="D38" s="1">
        <v>20</v>
      </c>
      <c r="E38" s="14">
        <f>33.189+E100</f>
        <v>37.274000000000001</v>
      </c>
      <c r="F38" s="14">
        <f>13.131+F100</f>
        <v>27.195</v>
      </c>
      <c r="G38" s="6">
        <v>1</v>
      </c>
      <c r="H38" s="1">
        <v>60</v>
      </c>
      <c r="I38" s="1"/>
      <c r="J38" s="1">
        <v>32.015000000000001</v>
      </c>
      <c r="K38" s="1">
        <f t="shared" ref="K38:K64" si="30">E38-J38</f>
        <v>5.2590000000000003</v>
      </c>
      <c r="L38" s="1"/>
      <c r="M38" s="1"/>
      <c r="N38" s="1"/>
      <c r="O38" s="1">
        <f t="shared" si="3"/>
        <v>7.4548000000000005</v>
      </c>
      <c r="P38" s="5">
        <f>ROUND(11*O38-F38,0)</f>
        <v>55</v>
      </c>
      <c r="Q38" s="5">
        <f t="shared" ref="Q38:Q39" si="31">P38-R38</f>
        <v>55</v>
      </c>
      <c r="R38" s="5"/>
      <c r="S38" s="5"/>
      <c r="T38" s="1"/>
      <c r="U38" s="1">
        <f t="shared" si="28"/>
        <v>11.025782046466704</v>
      </c>
      <c r="V38" s="1">
        <f t="shared" si="4"/>
        <v>3.6479851907495839</v>
      </c>
      <c r="W38" s="1">
        <v>3.3936000000000002</v>
      </c>
      <c r="X38" s="1">
        <v>1.5134000000000001</v>
      </c>
      <c r="Y38" s="1">
        <v>4.5022000000000002</v>
      </c>
      <c r="Z38" s="1">
        <v>16.857800000000001</v>
      </c>
      <c r="AA38" s="1">
        <v>27.181799999999999</v>
      </c>
      <c r="AB38" s="26"/>
      <c r="AC38" s="1">
        <f t="shared" si="29"/>
        <v>55</v>
      </c>
      <c r="AD38" s="1">
        <f t="shared" si="5"/>
        <v>0</v>
      </c>
      <c r="AE38" s="1"/>
      <c r="AF38" s="1">
        <f t="shared" si="6"/>
        <v>-12.466999999999999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67</v>
      </c>
      <c r="B39" s="1" t="s">
        <v>31</v>
      </c>
      <c r="C39" s="1">
        <v>24</v>
      </c>
      <c r="D39" s="1">
        <v>372</v>
      </c>
      <c r="E39" s="1">
        <v>24</v>
      </c>
      <c r="F39" s="1">
        <v>342</v>
      </c>
      <c r="G39" s="6">
        <v>0.4</v>
      </c>
      <c r="H39" s="1">
        <v>45</v>
      </c>
      <c r="I39" s="1"/>
      <c r="J39" s="1">
        <v>61</v>
      </c>
      <c r="K39" s="1">
        <f t="shared" si="30"/>
        <v>-37</v>
      </c>
      <c r="L39" s="1"/>
      <c r="M39" s="1"/>
      <c r="N39" s="1"/>
      <c r="O39" s="1">
        <f t="shared" si="3"/>
        <v>4.8</v>
      </c>
      <c r="P39" s="5"/>
      <c r="Q39" s="5">
        <f t="shared" si="31"/>
        <v>0</v>
      </c>
      <c r="R39" s="5"/>
      <c r="S39" s="5"/>
      <c r="T39" s="1"/>
      <c r="U39" s="1">
        <f t="shared" si="28"/>
        <v>71.25</v>
      </c>
      <c r="V39" s="1">
        <f t="shared" si="4"/>
        <v>71.25</v>
      </c>
      <c r="W39" s="1">
        <v>26</v>
      </c>
      <c r="X39" s="1">
        <v>10</v>
      </c>
      <c r="Y39" s="1">
        <v>12.6</v>
      </c>
      <c r="Z39" s="1">
        <v>12.2</v>
      </c>
      <c r="AA39" s="1">
        <v>10.4</v>
      </c>
      <c r="AB39" s="20"/>
      <c r="AC39" s="1">
        <f t="shared" si="29"/>
        <v>0</v>
      </c>
      <c r="AD39" s="1">
        <f t="shared" si="5"/>
        <v>0</v>
      </c>
      <c r="AE39" s="1"/>
      <c r="AF39" s="1">
        <f t="shared" si="6"/>
        <v>-13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69</v>
      </c>
      <c r="B40" s="1" t="s">
        <v>33</v>
      </c>
      <c r="C40" s="1">
        <v>175.56</v>
      </c>
      <c r="D40" s="1">
        <v>1713.31</v>
      </c>
      <c r="E40" s="14">
        <f>305.631+E103</f>
        <v>762.66399999999999</v>
      </c>
      <c r="F40" s="14">
        <f>566.57+F103</f>
        <v>1133.1489999999999</v>
      </c>
      <c r="G40" s="6">
        <v>1</v>
      </c>
      <c r="H40" s="1">
        <v>45</v>
      </c>
      <c r="I40" s="1"/>
      <c r="J40" s="1">
        <v>294.28500000000003</v>
      </c>
      <c r="K40" s="1">
        <f t="shared" si="30"/>
        <v>468.37899999999996</v>
      </c>
      <c r="L40" s="1"/>
      <c r="M40" s="1"/>
      <c r="N40" s="1"/>
      <c r="O40" s="1">
        <f t="shared" si="3"/>
        <v>152.53280000000001</v>
      </c>
      <c r="P40" s="5">
        <f t="shared" ref="P40" si="32">ROUND(13*O40-F40,0)</f>
        <v>850</v>
      </c>
      <c r="Q40" s="5">
        <v>650</v>
      </c>
      <c r="R40" s="5">
        <v>300</v>
      </c>
      <c r="S40" s="15">
        <v>950</v>
      </c>
      <c r="T40" s="16"/>
      <c r="U40" s="1">
        <f t="shared" si="28"/>
        <v>13.657056056140055</v>
      </c>
      <c r="V40" s="1">
        <f t="shared" si="4"/>
        <v>7.428887426179811</v>
      </c>
      <c r="W40" s="1">
        <v>124.42659999999999</v>
      </c>
      <c r="X40" s="1">
        <v>90.866799999999998</v>
      </c>
      <c r="Y40" s="1">
        <v>92.020399999999995</v>
      </c>
      <c r="Z40" s="1">
        <v>93.80080000000001</v>
      </c>
      <c r="AA40" s="1">
        <v>30.493200000000002</v>
      </c>
      <c r="AB40" s="20" t="s">
        <v>144</v>
      </c>
      <c r="AC40" s="1">
        <f t="shared" si="29"/>
        <v>650</v>
      </c>
      <c r="AD40" s="1">
        <f t="shared" si="5"/>
        <v>300</v>
      </c>
      <c r="AE40" s="1"/>
      <c r="AF40" s="1">
        <f t="shared" si="6"/>
        <v>381.04299999999989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70</v>
      </c>
      <c r="B41" s="1" t="s">
        <v>33</v>
      </c>
      <c r="C41" s="1">
        <v>16.036999999999999</v>
      </c>
      <c r="D41" s="1">
        <v>695.053</v>
      </c>
      <c r="E41" s="1">
        <v>121.241</v>
      </c>
      <c r="F41" s="1">
        <v>529.10599999999999</v>
      </c>
      <c r="G41" s="6">
        <v>1</v>
      </c>
      <c r="H41" s="1">
        <v>45</v>
      </c>
      <c r="I41" s="1"/>
      <c r="J41" s="1">
        <v>157.24799999999999</v>
      </c>
      <c r="K41" s="1">
        <f t="shared" si="30"/>
        <v>-36.006999999999991</v>
      </c>
      <c r="L41" s="1"/>
      <c r="M41" s="1"/>
      <c r="N41" s="1"/>
      <c r="O41" s="1">
        <f t="shared" si="3"/>
        <v>24.248200000000001</v>
      </c>
      <c r="P41" s="5"/>
      <c r="Q41" s="5">
        <f t="shared" ref="Q41:Q43" si="33">P41-R41</f>
        <v>0</v>
      </c>
      <c r="R41" s="5"/>
      <c r="S41" s="5"/>
      <c r="T41" s="1"/>
      <c r="U41" s="1">
        <f t="shared" si="28"/>
        <v>21.820423784033455</v>
      </c>
      <c r="V41" s="1">
        <f t="shared" si="4"/>
        <v>21.820423784033455</v>
      </c>
      <c r="W41" s="1">
        <v>39.141599999999997</v>
      </c>
      <c r="X41" s="1">
        <v>14.528</v>
      </c>
      <c r="Y41" s="1">
        <v>16.9192</v>
      </c>
      <c r="Z41" s="1">
        <v>17.745200000000001</v>
      </c>
      <c r="AA41" s="1">
        <v>13.962199999999999</v>
      </c>
      <c r="AB41" s="20"/>
      <c r="AC41" s="1">
        <f t="shared" si="29"/>
        <v>0</v>
      </c>
      <c r="AD41" s="1">
        <f t="shared" si="5"/>
        <v>0</v>
      </c>
      <c r="AE41" s="1"/>
      <c r="AF41" s="1">
        <f t="shared" si="6"/>
        <v>85.234000000000009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71</v>
      </c>
      <c r="B42" s="1" t="s">
        <v>31</v>
      </c>
      <c r="C42" s="1">
        <v>151</v>
      </c>
      <c r="D42" s="1">
        <v>112</v>
      </c>
      <c r="E42" s="1">
        <v>168</v>
      </c>
      <c r="F42" s="1">
        <v>69</v>
      </c>
      <c r="G42" s="6">
        <v>0.36</v>
      </c>
      <c r="H42" s="1">
        <f>VLOOKUP(A42,[1]Sheet!$A:$H,8,0)</f>
        <v>45</v>
      </c>
      <c r="I42" s="1"/>
      <c r="J42" s="1">
        <v>172</v>
      </c>
      <c r="K42" s="1">
        <f t="shared" si="30"/>
        <v>-4</v>
      </c>
      <c r="L42" s="1"/>
      <c r="M42" s="1"/>
      <c r="N42" s="1"/>
      <c r="O42" s="1">
        <f t="shared" si="3"/>
        <v>33.6</v>
      </c>
      <c r="P42" s="5">
        <v>300</v>
      </c>
      <c r="Q42" s="5">
        <f t="shared" si="33"/>
        <v>300</v>
      </c>
      <c r="R42" s="5"/>
      <c r="S42" s="5"/>
      <c r="T42" s="1"/>
      <c r="U42" s="1">
        <f t="shared" si="28"/>
        <v>10.982142857142856</v>
      </c>
      <c r="V42" s="1">
        <f t="shared" si="4"/>
        <v>2.0535714285714284</v>
      </c>
      <c r="W42" s="1">
        <v>18.8</v>
      </c>
      <c r="X42" s="1">
        <v>22</v>
      </c>
      <c r="Y42" s="1">
        <v>24.4</v>
      </c>
      <c r="Z42" s="1">
        <v>18</v>
      </c>
      <c r="AA42" s="1">
        <v>5</v>
      </c>
      <c r="AB42" s="20"/>
      <c r="AC42" s="1">
        <f t="shared" si="29"/>
        <v>108</v>
      </c>
      <c r="AD42" s="1">
        <f t="shared" si="5"/>
        <v>0</v>
      </c>
      <c r="AE42" s="1"/>
      <c r="AF42" s="1">
        <f t="shared" si="6"/>
        <v>-136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72</v>
      </c>
      <c r="B43" s="1" t="s">
        <v>31</v>
      </c>
      <c r="C43" s="1">
        <v>11</v>
      </c>
      <c r="D43" s="1">
        <v>83</v>
      </c>
      <c r="E43" s="1">
        <v>13</v>
      </c>
      <c r="F43" s="1">
        <v>79</v>
      </c>
      <c r="G43" s="6">
        <v>0.35</v>
      </c>
      <c r="H43" s="1">
        <v>45</v>
      </c>
      <c r="I43" s="1"/>
      <c r="J43" s="1">
        <v>16</v>
      </c>
      <c r="K43" s="1">
        <f t="shared" si="30"/>
        <v>-3</v>
      </c>
      <c r="L43" s="1"/>
      <c r="M43" s="1"/>
      <c r="N43" s="1"/>
      <c r="O43" s="1">
        <f t="shared" si="3"/>
        <v>2.6</v>
      </c>
      <c r="P43" s="5"/>
      <c r="Q43" s="5">
        <f t="shared" si="33"/>
        <v>0</v>
      </c>
      <c r="R43" s="5"/>
      <c r="S43" s="5"/>
      <c r="T43" s="1"/>
      <c r="U43" s="1">
        <f t="shared" si="28"/>
        <v>30.384615384615383</v>
      </c>
      <c r="V43" s="1">
        <f t="shared" si="4"/>
        <v>30.384615384615383</v>
      </c>
      <c r="W43" s="1">
        <v>6</v>
      </c>
      <c r="X43" s="1">
        <v>1.6</v>
      </c>
      <c r="Y43" s="1">
        <v>2.6</v>
      </c>
      <c r="Z43" s="1">
        <v>5.2</v>
      </c>
      <c r="AA43" s="1">
        <v>2.8</v>
      </c>
      <c r="AB43" s="20"/>
      <c r="AC43" s="1">
        <f t="shared" si="29"/>
        <v>0</v>
      </c>
      <c r="AD43" s="1">
        <f t="shared" si="5"/>
        <v>0</v>
      </c>
      <c r="AE43" s="1"/>
      <c r="AF43" s="1">
        <f t="shared" si="6"/>
        <v>10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73</v>
      </c>
      <c r="B44" s="1" t="s">
        <v>33</v>
      </c>
      <c r="C44" s="1">
        <v>27.864999999999998</v>
      </c>
      <c r="D44" s="1">
        <v>126.91500000000001</v>
      </c>
      <c r="E44" s="1">
        <v>130.57300000000001</v>
      </c>
      <c r="F44" s="1"/>
      <c r="G44" s="6">
        <v>1</v>
      </c>
      <c r="H44" s="1">
        <v>60</v>
      </c>
      <c r="I44" s="1"/>
      <c r="J44" s="1">
        <v>191.155</v>
      </c>
      <c r="K44" s="1">
        <f t="shared" si="30"/>
        <v>-60.581999999999994</v>
      </c>
      <c r="L44" s="1"/>
      <c r="M44" s="1"/>
      <c r="N44" s="1"/>
      <c r="O44" s="1">
        <f t="shared" si="3"/>
        <v>26.114600000000003</v>
      </c>
      <c r="P44" s="5">
        <f>ROUND(8*O44-F44,0)</f>
        <v>209</v>
      </c>
      <c r="Q44" s="5">
        <v>300</v>
      </c>
      <c r="R44" s="5">
        <v>300</v>
      </c>
      <c r="S44" s="15">
        <v>600</v>
      </c>
      <c r="T44" s="16"/>
      <c r="U44" s="1">
        <f t="shared" si="28"/>
        <v>22.975653465877322</v>
      </c>
      <c r="V44" s="1">
        <f t="shared" si="4"/>
        <v>0</v>
      </c>
      <c r="W44" s="1">
        <v>34.8748</v>
      </c>
      <c r="X44" s="1">
        <v>22.4068</v>
      </c>
      <c r="Y44" s="1">
        <v>18.135999999999999</v>
      </c>
      <c r="Z44" s="1">
        <v>32.066400000000002</v>
      </c>
      <c r="AA44" s="1">
        <v>11.6402</v>
      </c>
      <c r="AB44" s="20" t="s">
        <v>140</v>
      </c>
      <c r="AC44" s="1">
        <f t="shared" si="29"/>
        <v>300</v>
      </c>
      <c r="AD44" s="1">
        <f t="shared" si="5"/>
        <v>300</v>
      </c>
      <c r="AE44" s="1"/>
      <c r="AF44" s="1">
        <f t="shared" si="6"/>
        <v>-139.00899999999999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74</v>
      </c>
      <c r="B45" s="1" t="s">
        <v>31</v>
      </c>
      <c r="C45" s="1">
        <v>85</v>
      </c>
      <c r="D45" s="1">
        <v>252</v>
      </c>
      <c r="E45" s="1">
        <v>155</v>
      </c>
      <c r="F45" s="1">
        <v>143</v>
      </c>
      <c r="G45" s="6">
        <v>0.3</v>
      </c>
      <c r="H45" s="1">
        <f>VLOOKUP(A45,[1]Sheet!$A:$H,8,0)</f>
        <v>45</v>
      </c>
      <c r="I45" s="1"/>
      <c r="J45" s="1">
        <v>165</v>
      </c>
      <c r="K45" s="1">
        <f t="shared" si="30"/>
        <v>-10</v>
      </c>
      <c r="L45" s="1"/>
      <c r="M45" s="1"/>
      <c r="N45" s="1"/>
      <c r="O45" s="1">
        <f t="shared" si="3"/>
        <v>31</v>
      </c>
      <c r="P45" s="5">
        <f>ROUND(12*O45-F45,0)</f>
        <v>229</v>
      </c>
      <c r="Q45" s="5">
        <f>P45-R45</f>
        <v>229</v>
      </c>
      <c r="R45" s="5"/>
      <c r="S45" s="5"/>
      <c r="T45" s="1"/>
      <c r="U45" s="1">
        <f t="shared" si="28"/>
        <v>12</v>
      </c>
      <c r="V45" s="1">
        <f t="shared" si="4"/>
        <v>4.612903225806452</v>
      </c>
      <c r="W45" s="1">
        <v>18.2</v>
      </c>
      <c r="X45" s="1">
        <v>31.8</v>
      </c>
      <c r="Y45" s="1">
        <v>25.8</v>
      </c>
      <c r="Z45" s="1">
        <v>25.2</v>
      </c>
      <c r="AA45" s="1">
        <v>17.600000000000001</v>
      </c>
      <c r="AB45" s="26"/>
      <c r="AC45" s="1">
        <f t="shared" si="29"/>
        <v>68.7</v>
      </c>
      <c r="AD45" s="1">
        <f t="shared" si="5"/>
        <v>0</v>
      </c>
      <c r="AE45" s="1"/>
      <c r="AF45" s="1">
        <f t="shared" si="6"/>
        <v>-84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0" t="s">
        <v>75</v>
      </c>
      <c r="B46" s="10" t="s">
        <v>33</v>
      </c>
      <c r="C46" s="10"/>
      <c r="D46" s="10">
        <v>1</v>
      </c>
      <c r="E46" s="10">
        <v>1</v>
      </c>
      <c r="F46" s="10"/>
      <c r="G46" s="11">
        <v>0</v>
      </c>
      <c r="H46" s="10" t="e">
        <v>#N/A</v>
      </c>
      <c r="I46" s="10"/>
      <c r="J46" s="10">
        <v>2</v>
      </c>
      <c r="K46" s="10">
        <f t="shared" si="30"/>
        <v>-1</v>
      </c>
      <c r="L46" s="10"/>
      <c r="M46" s="10"/>
      <c r="N46" s="10"/>
      <c r="O46" s="10">
        <f t="shared" si="3"/>
        <v>0.2</v>
      </c>
      <c r="P46" s="12"/>
      <c r="Q46" s="12"/>
      <c r="R46" s="12"/>
      <c r="S46" s="12"/>
      <c r="T46" s="10"/>
      <c r="U46" s="10">
        <f t="shared" si="7"/>
        <v>0</v>
      </c>
      <c r="V46" s="10">
        <f t="shared" si="4"/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22" t="s">
        <v>134</v>
      </c>
      <c r="AC46" s="10">
        <f t="shared" si="16"/>
        <v>0</v>
      </c>
      <c r="AD46" s="10">
        <f t="shared" si="5"/>
        <v>0</v>
      </c>
      <c r="AE46" s="1"/>
      <c r="AF46" s="1">
        <f t="shared" si="6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76</v>
      </c>
      <c r="B47" s="1" t="s">
        <v>31</v>
      </c>
      <c r="C47" s="1">
        <v>147</v>
      </c>
      <c r="D47" s="1">
        <v>87</v>
      </c>
      <c r="E47" s="1">
        <v>115</v>
      </c>
      <c r="F47" s="1">
        <v>86</v>
      </c>
      <c r="G47" s="6">
        <v>0.27</v>
      </c>
      <c r="H47" s="1">
        <v>45</v>
      </c>
      <c r="I47" s="1"/>
      <c r="J47" s="1">
        <v>123</v>
      </c>
      <c r="K47" s="1">
        <f t="shared" si="30"/>
        <v>-8</v>
      </c>
      <c r="L47" s="1"/>
      <c r="M47" s="1"/>
      <c r="N47" s="1"/>
      <c r="O47" s="1">
        <f t="shared" si="3"/>
        <v>23</v>
      </c>
      <c r="P47" s="5">
        <v>220</v>
      </c>
      <c r="Q47" s="5">
        <f t="shared" ref="Q47:Q49" si="34">P47-R47</f>
        <v>220</v>
      </c>
      <c r="R47" s="5"/>
      <c r="S47" s="5"/>
      <c r="T47" s="1"/>
      <c r="U47" s="1">
        <f t="shared" ref="U47:U51" si="35">(F47+Q47+R47)/O47</f>
        <v>13.304347826086957</v>
      </c>
      <c r="V47" s="1">
        <f t="shared" si="4"/>
        <v>3.7391304347826089</v>
      </c>
      <c r="W47" s="1">
        <v>15.8</v>
      </c>
      <c r="X47" s="1">
        <v>14.6</v>
      </c>
      <c r="Y47" s="1">
        <v>20.8</v>
      </c>
      <c r="Z47" s="1">
        <v>15.4</v>
      </c>
      <c r="AA47" s="1">
        <v>17</v>
      </c>
      <c r="AB47" s="20"/>
      <c r="AC47" s="1">
        <f t="shared" ref="AC47:AC51" si="36">Q47*G47</f>
        <v>59.400000000000006</v>
      </c>
      <c r="AD47" s="1">
        <f t="shared" si="5"/>
        <v>0</v>
      </c>
      <c r="AE47" s="1"/>
      <c r="AF47" s="1">
        <f t="shared" si="6"/>
        <v>-113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77</v>
      </c>
      <c r="B48" s="1" t="s">
        <v>33</v>
      </c>
      <c r="C48" s="1">
        <v>247.50700000000001</v>
      </c>
      <c r="D48" s="1">
        <v>1347.9570000000001</v>
      </c>
      <c r="E48" s="1">
        <v>499.20699999999999</v>
      </c>
      <c r="F48" s="1">
        <v>925.68100000000004</v>
      </c>
      <c r="G48" s="6">
        <v>1</v>
      </c>
      <c r="H48" s="1">
        <v>45</v>
      </c>
      <c r="I48" s="1"/>
      <c r="J48" s="1">
        <v>458.31599999999997</v>
      </c>
      <c r="K48" s="1">
        <f t="shared" si="30"/>
        <v>40.89100000000002</v>
      </c>
      <c r="L48" s="1"/>
      <c r="M48" s="1"/>
      <c r="N48" s="1"/>
      <c r="O48" s="1">
        <f t="shared" si="3"/>
        <v>99.841399999999993</v>
      </c>
      <c r="P48" s="5">
        <v>600</v>
      </c>
      <c r="Q48" s="5">
        <f t="shared" si="34"/>
        <v>300</v>
      </c>
      <c r="R48" s="5">
        <v>300</v>
      </c>
      <c r="S48" s="5"/>
      <c r="T48" s="1"/>
      <c r="U48" s="1">
        <f t="shared" si="35"/>
        <v>15.281045738541328</v>
      </c>
      <c r="V48" s="1">
        <f t="shared" si="4"/>
        <v>9.2715146221907965</v>
      </c>
      <c r="W48" s="1">
        <v>90.977400000000003</v>
      </c>
      <c r="X48" s="1">
        <v>72.837999999999994</v>
      </c>
      <c r="Y48" s="1">
        <v>61.148800000000008</v>
      </c>
      <c r="Z48" s="1">
        <v>66.858000000000004</v>
      </c>
      <c r="AA48" s="1">
        <v>72.277200000000008</v>
      </c>
      <c r="AB48" s="20" t="s">
        <v>143</v>
      </c>
      <c r="AC48" s="1">
        <f t="shared" si="36"/>
        <v>300</v>
      </c>
      <c r="AD48" s="1">
        <f t="shared" si="5"/>
        <v>300</v>
      </c>
      <c r="AE48" s="1"/>
      <c r="AF48" s="1">
        <f t="shared" si="6"/>
        <v>-59.902000000000044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78</v>
      </c>
      <c r="B49" s="1" t="s">
        <v>33</v>
      </c>
      <c r="C49" s="1">
        <v>39.801000000000002</v>
      </c>
      <c r="D49" s="1">
        <v>183.96100000000001</v>
      </c>
      <c r="E49" s="1">
        <v>70.528000000000006</v>
      </c>
      <c r="F49" s="1">
        <v>130.04400000000001</v>
      </c>
      <c r="G49" s="6">
        <v>1</v>
      </c>
      <c r="H49" s="1">
        <v>45</v>
      </c>
      <c r="I49" s="1"/>
      <c r="J49" s="1">
        <v>94.082999999999998</v>
      </c>
      <c r="K49" s="1">
        <f t="shared" si="30"/>
        <v>-23.554999999999993</v>
      </c>
      <c r="L49" s="1"/>
      <c r="M49" s="1"/>
      <c r="N49" s="1"/>
      <c r="O49" s="1">
        <f t="shared" si="3"/>
        <v>14.105600000000001</v>
      </c>
      <c r="P49" s="5">
        <f t="shared" ref="P49" si="37">ROUND(13*O49-F49,0)</f>
        <v>53</v>
      </c>
      <c r="Q49" s="5">
        <f t="shared" si="34"/>
        <v>53</v>
      </c>
      <c r="R49" s="5"/>
      <c r="S49" s="5"/>
      <c r="T49" s="1"/>
      <c r="U49" s="1">
        <f t="shared" si="35"/>
        <v>12.976690108892923</v>
      </c>
      <c r="V49" s="1">
        <f t="shared" si="4"/>
        <v>9.2193171506352094</v>
      </c>
      <c r="W49" s="1">
        <v>15.643000000000001</v>
      </c>
      <c r="X49" s="1">
        <v>7.9212000000000007</v>
      </c>
      <c r="Y49" s="1">
        <v>11.0756</v>
      </c>
      <c r="Z49" s="1">
        <v>6.43</v>
      </c>
      <c r="AA49" s="1">
        <v>8.4563999999999986</v>
      </c>
      <c r="AB49" s="20"/>
      <c r="AC49" s="1">
        <f t="shared" si="36"/>
        <v>53</v>
      </c>
      <c r="AD49" s="1">
        <f t="shared" si="5"/>
        <v>0</v>
      </c>
      <c r="AE49" s="1"/>
      <c r="AF49" s="1">
        <f t="shared" si="6"/>
        <v>-6.0269999999999868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79</v>
      </c>
      <c r="B50" s="1" t="s">
        <v>31</v>
      </c>
      <c r="C50" s="1">
        <v>1</v>
      </c>
      <c r="D50" s="1">
        <v>528</v>
      </c>
      <c r="E50" s="1">
        <v>307</v>
      </c>
      <c r="F50" s="1">
        <v>204</v>
      </c>
      <c r="G50" s="6">
        <v>0.4</v>
      </c>
      <c r="H50" s="1">
        <v>60</v>
      </c>
      <c r="I50" s="1"/>
      <c r="J50" s="1">
        <v>317</v>
      </c>
      <c r="K50" s="1">
        <f t="shared" si="30"/>
        <v>-10</v>
      </c>
      <c r="L50" s="1"/>
      <c r="M50" s="1"/>
      <c r="N50" s="1"/>
      <c r="O50" s="1">
        <f t="shared" si="3"/>
        <v>61.4</v>
      </c>
      <c r="P50" s="5">
        <f>ROUND(11*O50-F50,0)</f>
        <v>471</v>
      </c>
      <c r="Q50" s="5">
        <v>400</v>
      </c>
      <c r="R50" s="5">
        <v>200</v>
      </c>
      <c r="S50" s="15">
        <v>600</v>
      </c>
      <c r="T50" s="16"/>
      <c r="U50" s="1">
        <f t="shared" si="35"/>
        <v>13.094462540716613</v>
      </c>
      <c r="V50" s="1">
        <f t="shared" si="4"/>
        <v>3.3224755700325734</v>
      </c>
      <c r="W50" s="1">
        <v>40.4</v>
      </c>
      <c r="X50" s="1">
        <v>51.8</v>
      </c>
      <c r="Y50" s="1">
        <v>31</v>
      </c>
      <c r="Z50" s="1">
        <v>40</v>
      </c>
      <c r="AA50" s="1">
        <v>36.6</v>
      </c>
      <c r="AB50" s="20"/>
      <c r="AC50" s="1">
        <f t="shared" si="36"/>
        <v>160</v>
      </c>
      <c r="AD50" s="1">
        <f t="shared" si="5"/>
        <v>80</v>
      </c>
      <c r="AE50" s="1"/>
      <c r="AF50" s="1">
        <f t="shared" si="6"/>
        <v>-174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80</v>
      </c>
      <c r="B51" s="1" t="s">
        <v>31</v>
      </c>
      <c r="C51" s="1">
        <v>78</v>
      </c>
      <c r="D51" s="1">
        <v>43</v>
      </c>
      <c r="E51" s="1">
        <v>77</v>
      </c>
      <c r="F51" s="1"/>
      <c r="G51" s="6">
        <v>0.4</v>
      </c>
      <c r="H51" s="1">
        <v>60</v>
      </c>
      <c r="I51" s="1"/>
      <c r="J51" s="1">
        <v>99</v>
      </c>
      <c r="K51" s="1">
        <f t="shared" si="30"/>
        <v>-22</v>
      </c>
      <c r="L51" s="1"/>
      <c r="M51" s="1"/>
      <c r="N51" s="1"/>
      <c r="O51" s="1">
        <f t="shared" si="3"/>
        <v>15.4</v>
      </c>
      <c r="P51" s="5">
        <f>ROUND(8*O51-F51,0)</f>
        <v>123</v>
      </c>
      <c r="Q51" s="5">
        <v>200</v>
      </c>
      <c r="R51" s="5">
        <v>50</v>
      </c>
      <c r="S51" s="15">
        <v>250</v>
      </c>
      <c r="T51" s="16"/>
      <c r="U51" s="1">
        <f t="shared" si="35"/>
        <v>16.233766233766232</v>
      </c>
      <c r="V51" s="1">
        <f t="shared" si="4"/>
        <v>0</v>
      </c>
      <c r="W51" s="1">
        <v>33.4</v>
      </c>
      <c r="X51" s="1">
        <v>18.399999999999999</v>
      </c>
      <c r="Y51" s="1">
        <v>20.399999999999999</v>
      </c>
      <c r="Z51" s="1">
        <v>31.2</v>
      </c>
      <c r="AA51" s="1">
        <v>17.600000000000001</v>
      </c>
      <c r="AB51" s="20"/>
      <c r="AC51" s="1">
        <f t="shared" si="36"/>
        <v>80</v>
      </c>
      <c r="AD51" s="1">
        <f t="shared" si="5"/>
        <v>20</v>
      </c>
      <c r="AE51" s="1"/>
      <c r="AF51" s="1">
        <f t="shared" si="6"/>
        <v>-68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0" t="s">
        <v>81</v>
      </c>
      <c r="B52" s="10" t="s">
        <v>31</v>
      </c>
      <c r="C52" s="10"/>
      <c r="D52" s="10">
        <v>2</v>
      </c>
      <c r="E52" s="10">
        <v>1</v>
      </c>
      <c r="F52" s="10"/>
      <c r="G52" s="11">
        <v>0</v>
      </c>
      <c r="H52" s="10" t="e">
        <v>#N/A</v>
      </c>
      <c r="I52" s="10"/>
      <c r="J52" s="10">
        <v>10</v>
      </c>
      <c r="K52" s="10">
        <f t="shared" si="30"/>
        <v>-9</v>
      </c>
      <c r="L52" s="10"/>
      <c r="M52" s="10"/>
      <c r="N52" s="10"/>
      <c r="O52" s="10">
        <f t="shared" si="3"/>
        <v>0.2</v>
      </c>
      <c r="P52" s="12"/>
      <c r="Q52" s="12"/>
      <c r="R52" s="12"/>
      <c r="S52" s="12"/>
      <c r="T52" s="10"/>
      <c r="U52" s="10">
        <f t="shared" si="7"/>
        <v>0</v>
      </c>
      <c r="V52" s="10">
        <f t="shared" si="4"/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22" t="s">
        <v>134</v>
      </c>
      <c r="AC52" s="10">
        <f t="shared" ref="AC52:AC79" si="38">P52*G52</f>
        <v>0</v>
      </c>
      <c r="AD52" s="10">
        <f t="shared" si="5"/>
        <v>0</v>
      </c>
      <c r="AE52" s="1"/>
      <c r="AF52" s="1">
        <f t="shared" si="6"/>
        <v>-8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0" t="s">
        <v>82</v>
      </c>
      <c r="B53" s="10" t="s">
        <v>31</v>
      </c>
      <c r="C53" s="10"/>
      <c r="D53" s="10">
        <v>6</v>
      </c>
      <c r="E53" s="10">
        <v>6</v>
      </c>
      <c r="F53" s="10"/>
      <c r="G53" s="11">
        <v>0</v>
      </c>
      <c r="H53" s="10" t="e">
        <v>#N/A</v>
      </c>
      <c r="I53" s="10"/>
      <c r="J53" s="10">
        <v>6</v>
      </c>
      <c r="K53" s="10">
        <f t="shared" si="30"/>
        <v>0</v>
      </c>
      <c r="L53" s="10"/>
      <c r="M53" s="10"/>
      <c r="N53" s="10"/>
      <c r="O53" s="10">
        <f t="shared" si="3"/>
        <v>1.2</v>
      </c>
      <c r="P53" s="12"/>
      <c r="Q53" s="12"/>
      <c r="R53" s="12"/>
      <c r="S53" s="12"/>
      <c r="T53" s="10"/>
      <c r="U53" s="10">
        <f t="shared" si="7"/>
        <v>0</v>
      </c>
      <c r="V53" s="10">
        <f t="shared" si="4"/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22" t="s">
        <v>134</v>
      </c>
      <c r="AC53" s="10">
        <f t="shared" si="38"/>
        <v>0</v>
      </c>
      <c r="AD53" s="10">
        <f t="shared" si="5"/>
        <v>0</v>
      </c>
      <c r="AE53" s="1"/>
      <c r="AF53" s="1">
        <f t="shared" si="6"/>
        <v>6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0" t="s">
        <v>83</v>
      </c>
      <c r="B54" s="10" t="s">
        <v>31</v>
      </c>
      <c r="C54" s="10"/>
      <c r="D54" s="10">
        <v>2</v>
      </c>
      <c r="E54" s="10">
        <v>2</v>
      </c>
      <c r="F54" s="10"/>
      <c r="G54" s="11">
        <v>0</v>
      </c>
      <c r="H54" s="10" t="e">
        <v>#N/A</v>
      </c>
      <c r="I54" s="10"/>
      <c r="J54" s="10">
        <v>2</v>
      </c>
      <c r="K54" s="10">
        <f t="shared" si="30"/>
        <v>0</v>
      </c>
      <c r="L54" s="10"/>
      <c r="M54" s="10"/>
      <c r="N54" s="10"/>
      <c r="O54" s="10">
        <f t="shared" si="3"/>
        <v>0.4</v>
      </c>
      <c r="P54" s="12"/>
      <c r="Q54" s="12"/>
      <c r="R54" s="12"/>
      <c r="S54" s="12"/>
      <c r="T54" s="10"/>
      <c r="U54" s="10">
        <f t="shared" si="7"/>
        <v>0</v>
      </c>
      <c r="V54" s="10">
        <f t="shared" si="4"/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22" t="s">
        <v>134</v>
      </c>
      <c r="AC54" s="10">
        <f t="shared" si="38"/>
        <v>0</v>
      </c>
      <c r="AD54" s="10">
        <f t="shared" si="5"/>
        <v>0</v>
      </c>
      <c r="AE54" s="1"/>
      <c r="AF54" s="1">
        <f t="shared" si="6"/>
        <v>2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0" t="s">
        <v>84</v>
      </c>
      <c r="B55" s="10" t="s">
        <v>31</v>
      </c>
      <c r="C55" s="10"/>
      <c r="D55" s="10">
        <v>7</v>
      </c>
      <c r="E55" s="10">
        <v>7</v>
      </c>
      <c r="F55" s="10"/>
      <c r="G55" s="11">
        <v>0</v>
      </c>
      <c r="H55" s="10" t="e">
        <v>#N/A</v>
      </c>
      <c r="I55" s="10"/>
      <c r="J55" s="10">
        <v>19</v>
      </c>
      <c r="K55" s="10">
        <f t="shared" si="30"/>
        <v>-12</v>
      </c>
      <c r="L55" s="10"/>
      <c r="M55" s="10"/>
      <c r="N55" s="10"/>
      <c r="O55" s="10">
        <f t="shared" si="3"/>
        <v>1.4</v>
      </c>
      <c r="P55" s="12"/>
      <c r="Q55" s="12"/>
      <c r="R55" s="12"/>
      <c r="S55" s="12"/>
      <c r="T55" s="10"/>
      <c r="U55" s="10">
        <f t="shared" si="7"/>
        <v>0</v>
      </c>
      <c r="V55" s="10">
        <f t="shared" si="4"/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22" t="s">
        <v>134</v>
      </c>
      <c r="AC55" s="10">
        <f t="shared" si="38"/>
        <v>0</v>
      </c>
      <c r="AD55" s="10">
        <f t="shared" si="5"/>
        <v>0</v>
      </c>
      <c r="AE55" s="1"/>
      <c r="AF55" s="1">
        <f t="shared" si="6"/>
        <v>-5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85</v>
      </c>
      <c r="B56" s="1" t="s">
        <v>31</v>
      </c>
      <c r="C56" s="1">
        <v>53</v>
      </c>
      <c r="D56" s="1">
        <v>186</v>
      </c>
      <c r="E56" s="1">
        <v>91</v>
      </c>
      <c r="F56" s="1">
        <v>135</v>
      </c>
      <c r="G56" s="6">
        <v>0.4</v>
      </c>
      <c r="H56" s="1">
        <v>60</v>
      </c>
      <c r="I56" s="1"/>
      <c r="J56" s="1">
        <v>95</v>
      </c>
      <c r="K56" s="1">
        <f t="shared" si="30"/>
        <v>-4</v>
      </c>
      <c r="L56" s="1"/>
      <c r="M56" s="1"/>
      <c r="N56" s="1"/>
      <c r="O56" s="1">
        <f t="shared" si="3"/>
        <v>18.2</v>
      </c>
      <c r="P56" s="5">
        <f t="shared" ref="P56:P57" si="39">ROUND(13*O56-F56,0)</f>
        <v>102</v>
      </c>
      <c r="Q56" s="5">
        <f t="shared" ref="Q56:Q57" si="40">P56-R56</f>
        <v>102</v>
      </c>
      <c r="R56" s="5"/>
      <c r="S56" s="5"/>
      <c r="T56" s="1"/>
      <c r="U56" s="1">
        <f t="shared" ref="U56:U57" si="41">(F56+Q56+R56)/O56</f>
        <v>13.021978021978022</v>
      </c>
      <c r="V56" s="1">
        <f t="shared" si="4"/>
        <v>7.4175824175824179</v>
      </c>
      <c r="W56" s="1">
        <v>17.2</v>
      </c>
      <c r="X56" s="1">
        <v>21</v>
      </c>
      <c r="Y56" s="1">
        <v>14.8</v>
      </c>
      <c r="Z56" s="1">
        <v>15.6</v>
      </c>
      <c r="AA56" s="1">
        <v>15.815799999999999</v>
      </c>
      <c r="AB56" s="20"/>
      <c r="AC56" s="1">
        <f t="shared" ref="AC56:AC57" si="42">Q56*G56</f>
        <v>40.800000000000004</v>
      </c>
      <c r="AD56" s="1">
        <f t="shared" si="5"/>
        <v>0</v>
      </c>
      <c r="AE56" s="1"/>
      <c r="AF56" s="1">
        <f t="shared" si="6"/>
        <v>-15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86</v>
      </c>
      <c r="B57" s="1" t="s">
        <v>31</v>
      </c>
      <c r="C57" s="1">
        <v>277</v>
      </c>
      <c r="D57" s="1">
        <v>300</v>
      </c>
      <c r="E57" s="1">
        <v>239</v>
      </c>
      <c r="F57" s="1">
        <v>290</v>
      </c>
      <c r="G57" s="6">
        <v>0.1</v>
      </c>
      <c r="H57" s="1">
        <v>60</v>
      </c>
      <c r="I57" s="1"/>
      <c r="J57" s="1">
        <v>242</v>
      </c>
      <c r="K57" s="1">
        <f t="shared" si="30"/>
        <v>-3</v>
      </c>
      <c r="L57" s="1"/>
      <c r="M57" s="1"/>
      <c r="N57" s="1"/>
      <c r="O57" s="1">
        <f t="shared" si="3"/>
        <v>47.8</v>
      </c>
      <c r="P57" s="5">
        <f t="shared" si="39"/>
        <v>331</v>
      </c>
      <c r="Q57" s="5">
        <f t="shared" si="40"/>
        <v>331</v>
      </c>
      <c r="R57" s="5"/>
      <c r="S57" s="5"/>
      <c r="T57" s="1"/>
      <c r="U57" s="1">
        <f t="shared" si="41"/>
        <v>12.99163179916318</v>
      </c>
      <c r="V57" s="1">
        <f t="shared" si="4"/>
        <v>6.0669456066945608</v>
      </c>
      <c r="W57" s="1">
        <v>39.6</v>
      </c>
      <c r="X57" s="1">
        <v>25.2</v>
      </c>
      <c r="Y57" s="1">
        <v>38.6</v>
      </c>
      <c r="Z57" s="1">
        <v>38.4</v>
      </c>
      <c r="AA57" s="1">
        <v>23.6</v>
      </c>
      <c r="AB57" s="20"/>
      <c r="AC57" s="1">
        <f t="shared" si="42"/>
        <v>33.1</v>
      </c>
      <c r="AD57" s="1">
        <f t="shared" si="5"/>
        <v>0</v>
      </c>
      <c r="AE57" s="1"/>
      <c r="AF57" s="1">
        <f t="shared" si="6"/>
        <v>-95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0" t="s">
        <v>87</v>
      </c>
      <c r="B58" s="10" t="s">
        <v>31</v>
      </c>
      <c r="C58" s="10">
        <v>14</v>
      </c>
      <c r="D58" s="10">
        <v>2</v>
      </c>
      <c r="E58" s="10">
        <v>-4</v>
      </c>
      <c r="F58" s="10"/>
      <c r="G58" s="11">
        <v>0</v>
      </c>
      <c r="H58" s="10">
        <v>120</v>
      </c>
      <c r="I58" s="10"/>
      <c r="J58" s="10">
        <v>160</v>
      </c>
      <c r="K58" s="10">
        <f t="shared" si="30"/>
        <v>-164</v>
      </c>
      <c r="L58" s="10"/>
      <c r="M58" s="10"/>
      <c r="N58" s="10"/>
      <c r="O58" s="10">
        <f t="shared" si="3"/>
        <v>-0.8</v>
      </c>
      <c r="P58" s="12"/>
      <c r="Q58" s="12"/>
      <c r="R58" s="12"/>
      <c r="S58" s="12"/>
      <c r="T58" s="10"/>
      <c r="U58" s="10">
        <f t="shared" si="7"/>
        <v>0</v>
      </c>
      <c r="V58" s="10">
        <f t="shared" si="4"/>
        <v>0</v>
      </c>
      <c r="W58" s="10">
        <v>37.4</v>
      </c>
      <c r="X58" s="10">
        <v>28.2</v>
      </c>
      <c r="Y58" s="10">
        <v>41</v>
      </c>
      <c r="Z58" s="10">
        <v>41.2</v>
      </c>
      <c r="AA58" s="10">
        <v>31.8</v>
      </c>
      <c r="AB58" s="23" t="s">
        <v>68</v>
      </c>
      <c r="AC58" s="10">
        <f t="shared" si="38"/>
        <v>0</v>
      </c>
      <c r="AD58" s="10">
        <f t="shared" si="5"/>
        <v>0</v>
      </c>
      <c r="AE58" s="1"/>
      <c r="AF58" s="1">
        <f t="shared" si="6"/>
        <v>-168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88</v>
      </c>
      <c r="B59" s="1" t="s">
        <v>31</v>
      </c>
      <c r="C59" s="1"/>
      <c r="D59" s="1">
        <v>98</v>
      </c>
      <c r="E59" s="1">
        <v>22</v>
      </c>
      <c r="F59" s="1">
        <v>76</v>
      </c>
      <c r="G59" s="6">
        <v>0.1</v>
      </c>
      <c r="H59" s="1">
        <f>VLOOKUP(A59,[1]Sheet!$A:$H,8,0)</f>
        <v>60</v>
      </c>
      <c r="I59" s="1"/>
      <c r="J59" s="1">
        <v>23</v>
      </c>
      <c r="K59" s="1">
        <f t="shared" si="30"/>
        <v>-1</v>
      </c>
      <c r="L59" s="1"/>
      <c r="M59" s="1"/>
      <c r="N59" s="1"/>
      <c r="O59" s="1">
        <f t="shared" si="3"/>
        <v>4.4000000000000004</v>
      </c>
      <c r="P59" s="5"/>
      <c r="Q59" s="5">
        <f t="shared" ref="Q59:Q62" si="43">P59-R59</f>
        <v>0</v>
      </c>
      <c r="R59" s="5"/>
      <c r="S59" s="5"/>
      <c r="T59" s="1"/>
      <c r="U59" s="1">
        <f t="shared" ref="U59:U62" si="44">(F59+Q59+R59)/O59</f>
        <v>17.27272727272727</v>
      </c>
      <c r="V59" s="1">
        <f t="shared" si="4"/>
        <v>17.27272727272727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24" t="s">
        <v>63</v>
      </c>
      <c r="AC59" s="1">
        <f t="shared" ref="AC59:AC62" si="45">Q59*G59</f>
        <v>0</v>
      </c>
      <c r="AD59" s="1">
        <f t="shared" si="5"/>
        <v>0</v>
      </c>
      <c r="AE59" s="1"/>
      <c r="AF59" s="1">
        <f t="shared" si="6"/>
        <v>21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89</v>
      </c>
      <c r="B60" s="1" t="s">
        <v>31</v>
      </c>
      <c r="C60" s="1">
        <v>106</v>
      </c>
      <c r="D60" s="1">
        <v>340</v>
      </c>
      <c r="E60" s="1">
        <v>77</v>
      </c>
      <c r="F60" s="1">
        <v>330</v>
      </c>
      <c r="G60" s="6">
        <v>0.1</v>
      </c>
      <c r="H60" s="1">
        <v>120</v>
      </c>
      <c r="I60" s="1"/>
      <c r="J60" s="1">
        <v>168</v>
      </c>
      <c r="K60" s="1">
        <f t="shared" si="30"/>
        <v>-91</v>
      </c>
      <c r="L60" s="1"/>
      <c r="M60" s="1"/>
      <c r="N60" s="1"/>
      <c r="O60" s="1">
        <f t="shared" si="3"/>
        <v>15.4</v>
      </c>
      <c r="P60" s="5"/>
      <c r="Q60" s="5">
        <f t="shared" si="43"/>
        <v>0</v>
      </c>
      <c r="R60" s="5"/>
      <c r="S60" s="5"/>
      <c r="T60" s="1"/>
      <c r="U60" s="1">
        <f t="shared" si="44"/>
        <v>21.428571428571427</v>
      </c>
      <c r="V60" s="1">
        <f t="shared" si="4"/>
        <v>21.428571428571427</v>
      </c>
      <c r="W60" s="1">
        <v>33.6</v>
      </c>
      <c r="X60" s="1">
        <v>16.600000000000001</v>
      </c>
      <c r="Y60" s="1">
        <v>22.6</v>
      </c>
      <c r="Z60" s="1">
        <v>20.6</v>
      </c>
      <c r="AA60" s="1">
        <v>16.8</v>
      </c>
      <c r="AB60" s="20"/>
      <c r="AC60" s="1">
        <f t="shared" si="45"/>
        <v>0</v>
      </c>
      <c r="AD60" s="1">
        <f t="shared" si="5"/>
        <v>0</v>
      </c>
      <c r="AE60" s="1"/>
      <c r="AF60" s="1">
        <f t="shared" si="6"/>
        <v>-14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90</v>
      </c>
      <c r="B61" s="1" t="s">
        <v>31</v>
      </c>
      <c r="C61" s="1">
        <v>6</v>
      </c>
      <c r="D61" s="1">
        <v>180</v>
      </c>
      <c r="E61" s="1">
        <v>91</v>
      </c>
      <c r="F61" s="1">
        <v>63</v>
      </c>
      <c r="G61" s="6">
        <v>0.4</v>
      </c>
      <c r="H61" s="1">
        <v>45</v>
      </c>
      <c r="I61" s="1"/>
      <c r="J61" s="1">
        <v>96</v>
      </c>
      <c r="K61" s="1">
        <f t="shared" si="30"/>
        <v>-5</v>
      </c>
      <c r="L61" s="1"/>
      <c r="M61" s="1"/>
      <c r="N61" s="1"/>
      <c r="O61" s="1">
        <f t="shared" si="3"/>
        <v>18.2</v>
      </c>
      <c r="P61" s="5">
        <f>ROUND(11*O61-F61,0)</f>
        <v>137</v>
      </c>
      <c r="Q61" s="5">
        <f t="shared" si="43"/>
        <v>137</v>
      </c>
      <c r="R61" s="5"/>
      <c r="S61" s="5"/>
      <c r="T61" s="1"/>
      <c r="U61" s="1">
        <f t="shared" si="44"/>
        <v>10.989010989010989</v>
      </c>
      <c r="V61" s="1">
        <f t="shared" si="4"/>
        <v>3.4615384615384617</v>
      </c>
      <c r="W61" s="1">
        <v>12.4</v>
      </c>
      <c r="X61" s="1">
        <v>13</v>
      </c>
      <c r="Y61" s="1">
        <v>0.6</v>
      </c>
      <c r="Z61" s="1">
        <v>11.8</v>
      </c>
      <c r="AA61" s="1">
        <v>0</v>
      </c>
      <c r="AB61" s="20"/>
      <c r="AC61" s="1">
        <f t="shared" si="45"/>
        <v>54.800000000000004</v>
      </c>
      <c r="AD61" s="1">
        <f t="shared" si="5"/>
        <v>0</v>
      </c>
      <c r="AE61" s="1"/>
      <c r="AF61" s="1">
        <f t="shared" si="6"/>
        <v>-51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91</v>
      </c>
      <c r="B62" s="1" t="s">
        <v>33</v>
      </c>
      <c r="C62" s="1">
        <v>73.774000000000001</v>
      </c>
      <c r="D62" s="1">
        <v>373.43</v>
      </c>
      <c r="E62" s="1">
        <v>175.40600000000001</v>
      </c>
      <c r="F62" s="1">
        <v>228.08799999999999</v>
      </c>
      <c r="G62" s="6">
        <v>1</v>
      </c>
      <c r="H62" s="1">
        <v>60</v>
      </c>
      <c r="I62" s="1"/>
      <c r="J62" s="1">
        <v>182.4</v>
      </c>
      <c r="K62" s="1">
        <f t="shared" si="30"/>
        <v>-6.9939999999999998</v>
      </c>
      <c r="L62" s="1"/>
      <c r="M62" s="1"/>
      <c r="N62" s="1"/>
      <c r="O62" s="1">
        <f t="shared" si="3"/>
        <v>35.081200000000003</v>
      </c>
      <c r="P62" s="5">
        <f t="shared" ref="P62" si="46">ROUND(13*O62-F62,0)</f>
        <v>228</v>
      </c>
      <c r="Q62" s="5">
        <f t="shared" si="43"/>
        <v>128</v>
      </c>
      <c r="R62" s="5">
        <v>100</v>
      </c>
      <c r="S62" s="5"/>
      <c r="T62" s="1"/>
      <c r="U62" s="1">
        <f t="shared" si="44"/>
        <v>13.000923571599602</v>
      </c>
      <c r="V62" s="1">
        <f t="shared" si="4"/>
        <v>6.5017160188362988</v>
      </c>
      <c r="W62" s="1">
        <v>31.524000000000001</v>
      </c>
      <c r="X62" s="1">
        <v>26.355399999999999</v>
      </c>
      <c r="Y62" s="1">
        <v>20.582799999999999</v>
      </c>
      <c r="Z62" s="1">
        <v>14.7288</v>
      </c>
      <c r="AA62" s="1">
        <v>4.2720000000000002</v>
      </c>
      <c r="AB62" s="20"/>
      <c r="AC62" s="1">
        <f t="shared" si="45"/>
        <v>128</v>
      </c>
      <c r="AD62" s="1">
        <f t="shared" si="5"/>
        <v>100</v>
      </c>
      <c r="AE62" s="1"/>
      <c r="AF62" s="1">
        <f t="shared" si="6"/>
        <v>-59.587999999999994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0" t="s">
        <v>92</v>
      </c>
      <c r="B63" s="10" t="s">
        <v>31</v>
      </c>
      <c r="C63" s="10"/>
      <c r="D63" s="10">
        <v>2</v>
      </c>
      <c r="E63" s="10">
        <v>2</v>
      </c>
      <c r="F63" s="10"/>
      <c r="G63" s="11">
        <v>0</v>
      </c>
      <c r="H63" s="10" t="e">
        <v>#N/A</v>
      </c>
      <c r="I63" s="10"/>
      <c r="J63" s="10"/>
      <c r="K63" s="10">
        <f t="shared" si="30"/>
        <v>2</v>
      </c>
      <c r="L63" s="10"/>
      <c r="M63" s="10"/>
      <c r="N63" s="10"/>
      <c r="O63" s="10">
        <f t="shared" si="3"/>
        <v>0.4</v>
      </c>
      <c r="P63" s="12"/>
      <c r="Q63" s="12"/>
      <c r="R63" s="12"/>
      <c r="S63" s="12"/>
      <c r="T63" s="10"/>
      <c r="U63" s="10">
        <f t="shared" si="7"/>
        <v>0</v>
      </c>
      <c r="V63" s="10">
        <f t="shared" si="4"/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22" t="s">
        <v>134</v>
      </c>
      <c r="AC63" s="10">
        <f t="shared" si="38"/>
        <v>0</v>
      </c>
      <c r="AD63" s="10">
        <f t="shared" si="5"/>
        <v>0</v>
      </c>
      <c r="AE63" s="1"/>
      <c r="AF63" s="1">
        <f t="shared" si="6"/>
        <v>4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93</v>
      </c>
      <c r="B64" s="1" t="s">
        <v>33</v>
      </c>
      <c r="C64" s="1">
        <v>4.8220000000000001</v>
      </c>
      <c r="D64" s="1">
        <v>116.003</v>
      </c>
      <c r="E64" s="1">
        <v>28.588999999999999</v>
      </c>
      <c r="F64" s="1">
        <v>77.381</v>
      </c>
      <c r="G64" s="6">
        <v>1</v>
      </c>
      <c r="H64" s="1">
        <v>45</v>
      </c>
      <c r="I64" s="1"/>
      <c r="J64" s="1">
        <v>69.778000000000006</v>
      </c>
      <c r="K64" s="1">
        <f t="shared" si="30"/>
        <v>-41.189000000000007</v>
      </c>
      <c r="L64" s="1"/>
      <c r="M64" s="1"/>
      <c r="N64" s="1"/>
      <c r="O64" s="1">
        <f t="shared" si="3"/>
        <v>5.7177999999999995</v>
      </c>
      <c r="P64" s="5"/>
      <c r="Q64" s="5">
        <f t="shared" ref="Q64:Q66" si="47">P64-R64</f>
        <v>0</v>
      </c>
      <c r="R64" s="5"/>
      <c r="S64" s="5"/>
      <c r="T64" s="1"/>
      <c r="U64" s="1">
        <f t="shared" ref="U64:U66" si="48">(F64+Q64+R64)/O64</f>
        <v>13.533351988527057</v>
      </c>
      <c r="V64" s="1">
        <f t="shared" si="4"/>
        <v>13.533351988527057</v>
      </c>
      <c r="W64" s="1">
        <v>9.2379999999999995</v>
      </c>
      <c r="X64" s="1">
        <v>6.1630000000000003</v>
      </c>
      <c r="Y64" s="1">
        <v>4.0561999999999996</v>
      </c>
      <c r="Z64" s="1">
        <v>8.8908000000000005</v>
      </c>
      <c r="AA64" s="1">
        <v>4.7810000000000006</v>
      </c>
      <c r="AB64" s="20"/>
      <c r="AC64" s="1">
        <f t="shared" ref="AC64:AC66" si="49">Q64*G64</f>
        <v>0</v>
      </c>
      <c r="AD64" s="1">
        <f t="shared" si="5"/>
        <v>0</v>
      </c>
      <c r="AE64" s="1"/>
      <c r="AF64" s="1">
        <f t="shared" si="6"/>
        <v>-12.600000000000009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94</v>
      </c>
      <c r="B65" s="1" t="s">
        <v>33</v>
      </c>
      <c r="C65" s="1">
        <v>78.796999999999997</v>
      </c>
      <c r="D65" s="1">
        <v>343.74</v>
      </c>
      <c r="E65" s="1">
        <v>57.35</v>
      </c>
      <c r="F65" s="1">
        <v>333.58699999999999</v>
      </c>
      <c r="G65" s="6">
        <v>1</v>
      </c>
      <c r="H65" s="1" t="e">
        <f>VLOOKUP(A65,[1]Sheet!$A:$H,8,0)</f>
        <v>#N/A</v>
      </c>
      <c r="I65" s="1"/>
      <c r="J65" s="1">
        <v>77.584000000000003</v>
      </c>
      <c r="K65" s="1">
        <f t="shared" ref="K65:K96" si="50">E65-J65</f>
        <v>-20.234000000000002</v>
      </c>
      <c r="L65" s="1"/>
      <c r="M65" s="1"/>
      <c r="N65" s="1"/>
      <c r="O65" s="1">
        <f t="shared" si="3"/>
        <v>11.47</v>
      </c>
      <c r="P65" s="5"/>
      <c r="Q65" s="5">
        <f t="shared" si="47"/>
        <v>0</v>
      </c>
      <c r="R65" s="5"/>
      <c r="S65" s="5"/>
      <c r="T65" s="1"/>
      <c r="U65" s="1">
        <f t="shared" si="48"/>
        <v>29.083435047951173</v>
      </c>
      <c r="V65" s="1">
        <f t="shared" si="4"/>
        <v>29.083435047951173</v>
      </c>
      <c r="W65" s="1">
        <v>23.138999999999999</v>
      </c>
      <c r="X65" s="1">
        <v>2.895</v>
      </c>
      <c r="Y65" s="1">
        <v>17.022200000000002</v>
      </c>
      <c r="Z65" s="1">
        <v>7.0096000000000007</v>
      </c>
      <c r="AA65" s="1">
        <v>6.3845999999999998</v>
      </c>
      <c r="AB65" s="20"/>
      <c r="AC65" s="1">
        <f t="shared" si="49"/>
        <v>0</v>
      </c>
      <c r="AD65" s="1">
        <f t="shared" si="5"/>
        <v>0</v>
      </c>
      <c r="AE65" s="1"/>
      <c r="AF65" s="1">
        <f t="shared" si="6"/>
        <v>37.116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95</v>
      </c>
      <c r="B66" s="1" t="s">
        <v>31</v>
      </c>
      <c r="C66" s="1"/>
      <c r="D66" s="1">
        <v>100</v>
      </c>
      <c r="E66" s="1">
        <v>64</v>
      </c>
      <c r="F66" s="1">
        <v>36</v>
      </c>
      <c r="G66" s="6">
        <v>0.1</v>
      </c>
      <c r="H66" s="1">
        <f>VLOOKUP(A66,[1]Sheet!$A:$H,8,0)</f>
        <v>60</v>
      </c>
      <c r="I66" s="1"/>
      <c r="J66" s="1">
        <v>64</v>
      </c>
      <c r="K66" s="1">
        <f t="shared" si="50"/>
        <v>0</v>
      </c>
      <c r="L66" s="1"/>
      <c r="M66" s="1"/>
      <c r="N66" s="1"/>
      <c r="O66" s="1">
        <f t="shared" ref="O66:O103" si="51">E66/5</f>
        <v>12.8</v>
      </c>
      <c r="P66" s="5">
        <f>ROUND(10*O66-F66,0)</f>
        <v>92</v>
      </c>
      <c r="Q66" s="5">
        <f t="shared" si="47"/>
        <v>92</v>
      </c>
      <c r="R66" s="5"/>
      <c r="S66" s="5"/>
      <c r="T66" s="1"/>
      <c r="U66" s="1">
        <f t="shared" si="48"/>
        <v>10</v>
      </c>
      <c r="V66" s="1">
        <f t="shared" si="4"/>
        <v>2.8125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24" t="s">
        <v>63</v>
      </c>
      <c r="AC66" s="1">
        <f t="shared" si="49"/>
        <v>9.2000000000000011</v>
      </c>
      <c r="AD66" s="1">
        <f t="shared" si="5"/>
        <v>0</v>
      </c>
      <c r="AE66" s="1"/>
      <c r="AF66" s="1">
        <f t="shared" si="6"/>
        <v>-28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0" t="s">
        <v>96</v>
      </c>
      <c r="B67" s="10" t="s">
        <v>31</v>
      </c>
      <c r="C67" s="10">
        <v>63</v>
      </c>
      <c r="D67" s="10">
        <v>20</v>
      </c>
      <c r="E67" s="10">
        <v>26</v>
      </c>
      <c r="F67" s="10">
        <v>53</v>
      </c>
      <c r="G67" s="11">
        <v>0</v>
      </c>
      <c r="H67" s="10">
        <v>45</v>
      </c>
      <c r="I67" s="10"/>
      <c r="J67" s="10">
        <v>25</v>
      </c>
      <c r="K67" s="10">
        <f t="shared" si="50"/>
        <v>1</v>
      </c>
      <c r="L67" s="10"/>
      <c r="M67" s="10"/>
      <c r="N67" s="10"/>
      <c r="O67" s="10">
        <f t="shared" si="51"/>
        <v>5.2</v>
      </c>
      <c r="P67" s="12"/>
      <c r="Q67" s="12"/>
      <c r="R67" s="12"/>
      <c r="S67" s="12"/>
      <c r="T67" s="10"/>
      <c r="U67" s="10">
        <f t="shared" si="7"/>
        <v>10.192307692307692</v>
      </c>
      <c r="V67" s="10">
        <f t="shared" si="4"/>
        <v>10.192307692307692</v>
      </c>
      <c r="W67" s="10">
        <v>7.8</v>
      </c>
      <c r="X67" s="10">
        <v>4.5999999999999996</v>
      </c>
      <c r="Y67" s="10">
        <v>7.2</v>
      </c>
      <c r="Z67" s="10">
        <v>3.2</v>
      </c>
      <c r="AA67" s="10">
        <v>1.8</v>
      </c>
      <c r="AB67" s="23" t="s">
        <v>97</v>
      </c>
      <c r="AC67" s="10">
        <f t="shared" si="38"/>
        <v>0</v>
      </c>
      <c r="AD67" s="10">
        <f t="shared" si="5"/>
        <v>0</v>
      </c>
      <c r="AE67" s="1"/>
      <c r="AF67" s="1">
        <f t="shared" si="6"/>
        <v>27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98</v>
      </c>
      <c r="B68" s="1" t="s">
        <v>33</v>
      </c>
      <c r="C68" s="1"/>
      <c r="D68" s="1">
        <v>309.13600000000002</v>
      </c>
      <c r="E68" s="1">
        <v>108.774</v>
      </c>
      <c r="F68" s="1">
        <v>200.36199999999999</v>
      </c>
      <c r="G68" s="6">
        <v>1</v>
      </c>
      <c r="H68" s="1">
        <v>45</v>
      </c>
      <c r="I68" s="1"/>
      <c r="J68" s="1">
        <v>114.6</v>
      </c>
      <c r="K68" s="1">
        <f t="shared" si="50"/>
        <v>-5.8259999999999934</v>
      </c>
      <c r="L68" s="1"/>
      <c r="M68" s="1"/>
      <c r="N68" s="1"/>
      <c r="O68" s="1">
        <f t="shared" si="51"/>
        <v>21.754799999999999</v>
      </c>
      <c r="P68" s="5">
        <f t="shared" ref="P68:P70" si="52">ROUND(13*O68-F68,0)</f>
        <v>82</v>
      </c>
      <c r="Q68" s="5">
        <f t="shared" ref="Q68:Q71" si="53">P68-R68</f>
        <v>82</v>
      </c>
      <c r="R68" s="5"/>
      <c r="S68" s="5"/>
      <c r="T68" s="1"/>
      <c r="U68" s="1">
        <f t="shared" ref="U68:U71" si="54">(F68+Q68+R68)/O68</f>
        <v>12.979296523066173</v>
      </c>
      <c r="V68" s="1">
        <f t="shared" si="4"/>
        <v>9.2100134223251882</v>
      </c>
      <c r="W68" s="1">
        <v>23.026399999999999</v>
      </c>
      <c r="X68" s="1">
        <v>19.3398</v>
      </c>
      <c r="Y68" s="1">
        <v>14.166600000000001</v>
      </c>
      <c r="Z68" s="1">
        <v>10.3666</v>
      </c>
      <c r="AA68" s="1">
        <v>16.351400000000002</v>
      </c>
      <c r="AB68" s="20"/>
      <c r="AC68" s="1">
        <f t="shared" ref="AC68:AC71" si="55">Q68*G68</f>
        <v>82</v>
      </c>
      <c r="AD68" s="1">
        <f t="shared" si="5"/>
        <v>0</v>
      </c>
      <c r="AE68" s="1"/>
      <c r="AF68" s="1">
        <f t="shared" si="6"/>
        <v>20.948000000000008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99</v>
      </c>
      <c r="B69" s="1" t="s">
        <v>31</v>
      </c>
      <c r="C69" s="1"/>
      <c r="D69" s="1">
        <v>142</v>
      </c>
      <c r="E69" s="1">
        <v>4</v>
      </c>
      <c r="F69" s="1">
        <v>132</v>
      </c>
      <c r="G69" s="6">
        <v>0.09</v>
      </c>
      <c r="H69" s="1">
        <v>45</v>
      </c>
      <c r="I69" s="1"/>
      <c r="J69" s="1">
        <v>14</v>
      </c>
      <c r="K69" s="1">
        <f t="shared" si="50"/>
        <v>-10</v>
      </c>
      <c r="L69" s="1"/>
      <c r="M69" s="1"/>
      <c r="N69" s="1"/>
      <c r="O69" s="1">
        <f t="shared" si="51"/>
        <v>0.8</v>
      </c>
      <c r="P69" s="5"/>
      <c r="Q69" s="5">
        <f t="shared" si="53"/>
        <v>0</v>
      </c>
      <c r="R69" s="5"/>
      <c r="S69" s="5"/>
      <c r="T69" s="1"/>
      <c r="U69" s="1">
        <f t="shared" si="54"/>
        <v>165</v>
      </c>
      <c r="V69" s="1">
        <f t="shared" si="4"/>
        <v>165</v>
      </c>
      <c r="W69" s="1">
        <v>11</v>
      </c>
      <c r="X69" s="1">
        <v>4.4000000000000004</v>
      </c>
      <c r="Y69" s="1">
        <v>7</v>
      </c>
      <c r="Z69" s="1">
        <v>6.8</v>
      </c>
      <c r="AA69" s="1">
        <v>0.4</v>
      </c>
      <c r="AB69" s="20"/>
      <c r="AC69" s="1">
        <f t="shared" si="55"/>
        <v>0</v>
      </c>
      <c r="AD69" s="1">
        <f t="shared" si="5"/>
        <v>0</v>
      </c>
      <c r="AE69" s="1"/>
      <c r="AF69" s="1">
        <f t="shared" si="6"/>
        <v>-6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100</v>
      </c>
      <c r="B70" s="1" t="s">
        <v>33</v>
      </c>
      <c r="C70" s="1">
        <v>20.509</v>
      </c>
      <c r="D70" s="1">
        <v>32.6</v>
      </c>
      <c r="E70" s="1">
        <v>17.532</v>
      </c>
      <c r="F70" s="1">
        <v>33.954000000000001</v>
      </c>
      <c r="G70" s="6">
        <v>1</v>
      </c>
      <c r="H70" s="1">
        <v>60</v>
      </c>
      <c r="I70" s="1"/>
      <c r="J70" s="1">
        <v>23.6</v>
      </c>
      <c r="K70" s="1">
        <f t="shared" si="50"/>
        <v>-6.0680000000000014</v>
      </c>
      <c r="L70" s="1"/>
      <c r="M70" s="1"/>
      <c r="N70" s="1"/>
      <c r="O70" s="1">
        <f t="shared" si="51"/>
        <v>3.5064000000000002</v>
      </c>
      <c r="P70" s="5">
        <f t="shared" si="52"/>
        <v>12</v>
      </c>
      <c r="Q70" s="5">
        <f t="shared" si="53"/>
        <v>12</v>
      </c>
      <c r="R70" s="5"/>
      <c r="S70" s="5"/>
      <c r="T70" s="1"/>
      <c r="U70" s="1">
        <f t="shared" si="54"/>
        <v>13.105749486652977</v>
      </c>
      <c r="V70" s="1">
        <f t="shared" si="4"/>
        <v>9.6834360027378512</v>
      </c>
      <c r="W70" s="1">
        <v>4.0453999999999999</v>
      </c>
      <c r="X70" s="1">
        <v>1.8874</v>
      </c>
      <c r="Y70" s="1">
        <v>1.0853999999999999</v>
      </c>
      <c r="Z70" s="1">
        <v>5.4569999999999999</v>
      </c>
      <c r="AA70" s="1">
        <v>0.8076000000000001</v>
      </c>
      <c r="AB70" s="20"/>
      <c r="AC70" s="1">
        <f t="shared" si="55"/>
        <v>12</v>
      </c>
      <c r="AD70" s="1">
        <f t="shared" si="5"/>
        <v>0</v>
      </c>
      <c r="AE70" s="1"/>
      <c r="AF70" s="1">
        <f t="shared" si="6"/>
        <v>-0.53600000000000136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101</v>
      </c>
      <c r="B71" s="1" t="s">
        <v>33</v>
      </c>
      <c r="C71" s="1">
        <v>24.484999999999999</v>
      </c>
      <c r="D71" s="1">
        <v>111.083</v>
      </c>
      <c r="E71" s="1">
        <v>27.355</v>
      </c>
      <c r="F71" s="1">
        <v>106.85899999999999</v>
      </c>
      <c r="G71" s="6">
        <v>1</v>
      </c>
      <c r="H71" s="1">
        <v>60</v>
      </c>
      <c r="I71" s="1"/>
      <c r="J71" s="1">
        <v>31</v>
      </c>
      <c r="K71" s="1">
        <f t="shared" si="50"/>
        <v>-3.6449999999999996</v>
      </c>
      <c r="L71" s="1"/>
      <c r="M71" s="1"/>
      <c r="N71" s="1"/>
      <c r="O71" s="1">
        <f t="shared" si="51"/>
        <v>5.4710000000000001</v>
      </c>
      <c r="P71" s="5"/>
      <c r="Q71" s="5">
        <f t="shared" si="53"/>
        <v>0</v>
      </c>
      <c r="R71" s="5"/>
      <c r="S71" s="5"/>
      <c r="T71" s="1"/>
      <c r="U71" s="1">
        <f t="shared" si="54"/>
        <v>19.531895448729664</v>
      </c>
      <c r="V71" s="1">
        <f t="shared" ref="V71:V103" si="56">F71/O71</f>
        <v>19.531895448729664</v>
      </c>
      <c r="W71" s="1">
        <v>9.456999999999999</v>
      </c>
      <c r="X71" s="1">
        <v>5.5518000000000001</v>
      </c>
      <c r="Y71" s="1">
        <v>5.9969999999999999</v>
      </c>
      <c r="Z71" s="1">
        <v>5.9694000000000003</v>
      </c>
      <c r="AA71" s="1">
        <v>2.2795999999999998</v>
      </c>
      <c r="AB71" s="20"/>
      <c r="AC71" s="1">
        <f t="shared" si="55"/>
        <v>0</v>
      </c>
      <c r="AD71" s="1">
        <f t="shared" ref="AD71:AD104" si="57">R71*G71</f>
        <v>0</v>
      </c>
      <c r="AE71" s="1"/>
      <c r="AF71" s="1">
        <f t="shared" ref="AF71:AF103" si="58">E71*2-J71-P71</f>
        <v>23.71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0" t="s">
        <v>102</v>
      </c>
      <c r="B72" s="10" t="s">
        <v>33</v>
      </c>
      <c r="C72" s="10">
        <v>2.6720000000000002</v>
      </c>
      <c r="D72" s="10">
        <v>0.02</v>
      </c>
      <c r="E72" s="10">
        <v>7.0000000000000001E-3</v>
      </c>
      <c r="F72" s="10"/>
      <c r="G72" s="11">
        <v>0</v>
      </c>
      <c r="H72" s="10">
        <v>60</v>
      </c>
      <c r="I72" s="10"/>
      <c r="J72" s="10">
        <v>13.4</v>
      </c>
      <c r="K72" s="10">
        <f t="shared" si="50"/>
        <v>-13.393000000000001</v>
      </c>
      <c r="L72" s="10"/>
      <c r="M72" s="10"/>
      <c r="N72" s="10"/>
      <c r="O72" s="10">
        <f t="shared" si="51"/>
        <v>1.4E-3</v>
      </c>
      <c r="P72" s="12"/>
      <c r="Q72" s="12"/>
      <c r="R72" s="12"/>
      <c r="S72" s="12"/>
      <c r="T72" s="10"/>
      <c r="U72" s="10">
        <f t="shared" ref="U72:U103" si="59">(F72+P72)/O72</f>
        <v>0</v>
      </c>
      <c r="V72" s="10">
        <f t="shared" si="56"/>
        <v>0</v>
      </c>
      <c r="W72" s="10">
        <v>3.7744</v>
      </c>
      <c r="X72" s="10">
        <v>3.2972000000000001</v>
      </c>
      <c r="Y72" s="10">
        <v>1.0586</v>
      </c>
      <c r="Z72" s="10">
        <v>3.512</v>
      </c>
      <c r="AA72" s="10">
        <v>2.4154</v>
      </c>
      <c r="AB72" s="23" t="s">
        <v>97</v>
      </c>
      <c r="AC72" s="10">
        <f t="shared" si="38"/>
        <v>0</v>
      </c>
      <c r="AD72" s="10">
        <f t="shared" si="57"/>
        <v>0</v>
      </c>
      <c r="AE72" s="1"/>
      <c r="AF72" s="1">
        <f t="shared" si="58"/>
        <v>-13.386000000000001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103</v>
      </c>
      <c r="B73" s="1" t="s">
        <v>31</v>
      </c>
      <c r="C73" s="1">
        <v>125</v>
      </c>
      <c r="D73" s="1">
        <v>123</v>
      </c>
      <c r="E73" s="1">
        <v>86</v>
      </c>
      <c r="F73" s="1">
        <v>125</v>
      </c>
      <c r="G73" s="6">
        <v>0.35</v>
      </c>
      <c r="H73" s="1">
        <v>45</v>
      </c>
      <c r="I73" s="1"/>
      <c r="J73" s="1">
        <v>93</v>
      </c>
      <c r="K73" s="1">
        <f t="shared" si="50"/>
        <v>-7</v>
      </c>
      <c r="L73" s="1"/>
      <c r="M73" s="1"/>
      <c r="N73" s="1"/>
      <c r="O73" s="1">
        <f t="shared" si="51"/>
        <v>17.2</v>
      </c>
      <c r="P73" s="5">
        <f>ROUND(13*O73-F73,0)</f>
        <v>99</v>
      </c>
      <c r="Q73" s="5">
        <f>P73-R73</f>
        <v>99</v>
      </c>
      <c r="R73" s="5"/>
      <c r="S73" s="5"/>
      <c r="T73" s="1"/>
      <c r="U73" s="1">
        <f>(F73+Q73+R73)/O73</f>
        <v>13.023255813953488</v>
      </c>
      <c r="V73" s="1">
        <f t="shared" si="56"/>
        <v>7.2674418604651168</v>
      </c>
      <c r="W73" s="1">
        <v>16.399999999999999</v>
      </c>
      <c r="X73" s="1">
        <v>12</v>
      </c>
      <c r="Y73" s="1">
        <v>17.2</v>
      </c>
      <c r="Z73" s="1">
        <v>11</v>
      </c>
      <c r="AA73" s="1">
        <v>11.8</v>
      </c>
      <c r="AB73" s="20" t="s">
        <v>145</v>
      </c>
      <c r="AC73" s="1">
        <f>Q73*G73</f>
        <v>34.65</v>
      </c>
      <c r="AD73" s="1">
        <f t="shared" si="57"/>
        <v>0</v>
      </c>
      <c r="AE73" s="1"/>
      <c r="AF73" s="1">
        <f t="shared" si="58"/>
        <v>-20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0" t="s">
        <v>104</v>
      </c>
      <c r="B74" s="10" t="s">
        <v>33</v>
      </c>
      <c r="C74" s="10"/>
      <c r="D74" s="10">
        <v>0.99</v>
      </c>
      <c r="E74" s="10">
        <v>0.99</v>
      </c>
      <c r="F74" s="10"/>
      <c r="G74" s="11">
        <v>0</v>
      </c>
      <c r="H74" s="10" t="e">
        <v>#N/A</v>
      </c>
      <c r="I74" s="10"/>
      <c r="J74" s="10">
        <v>1</v>
      </c>
      <c r="K74" s="10">
        <f t="shared" si="50"/>
        <v>-1.0000000000000009E-2</v>
      </c>
      <c r="L74" s="10"/>
      <c r="M74" s="10"/>
      <c r="N74" s="10"/>
      <c r="O74" s="10">
        <f t="shared" si="51"/>
        <v>0.19800000000000001</v>
      </c>
      <c r="P74" s="12"/>
      <c r="Q74" s="12"/>
      <c r="R74" s="12"/>
      <c r="S74" s="12"/>
      <c r="T74" s="10"/>
      <c r="U74" s="10">
        <f t="shared" si="59"/>
        <v>0</v>
      </c>
      <c r="V74" s="10">
        <f t="shared" si="56"/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22" t="s">
        <v>134</v>
      </c>
      <c r="AC74" s="10">
        <f t="shared" si="38"/>
        <v>0</v>
      </c>
      <c r="AD74" s="10">
        <f t="shared" si="57"/>
        <v>0</v>
      </c>
      <c r="AE74" s="1"/>
      <c r="AF74" s="1">
        <f t="shared" si="58"/>
        <v>0.98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105</v>
      </c>
      <c r="B75" s="1" t="s">
        <v>33</v>
      </c>
      <c r="C75" s="1">
        <v>138.78800000000001</v>
      </c>
      <c r="D75" s="1">
        <v>657.46699999999998</v>
      </c>
      <c r="E75" s="1">
        <v>105.50700000000001</v>
      </c>
      <c r="F75" s="1">
        <v>612.66099999999994</v>
      </c>
      <c r="G75" s="6">
        <v>1</v>
      </c>
      <c r="H75" s="1">
        <v>45</v>
      </c>
      <c r="I75" s="1"/>
      <c r="J75" s="1">
        <v>197.65600000000001</v>
      </c>
      <c r="K75" s="1">
        <f t="shared" si="50"/>
        <v>-92.149000000000001</v>
      </c>
      <c r="L75" s="1"/>
      <c r="M75" s="1"/>
      <c r="N75" s="1"/>
      <c r="O75" s="1">
        <f t="shared" si="51"/>
        <v>21.101400000000002</v>
      </c>
      <c r="P75" s="5"/>
      <c r="Q75" s="5">
        <f t="shared" ref="Q75:Q76" si="60">P75-R75</f>
        <v>0</v>
      </c>
      <c r="R75" s="5"/>
      <c r="S75" s="5"/>
      <c r="T75" s="1"/>
      <c r="U75" s="1">
        <f t="shared" ref="U75:U76" si="61">(F75+Q75+R75)/O75</f>
        <v>29.03413991488716</v>
      </c>
      <c r="V75" s="1">
        <f t="shared" si="56"/>
        <v>29.03413991488716</v>
      </c>
      <c r="W75" s="1">
        <v>44.641800000000003</v>
      </c>
      <c r="X75" s="1">
        <v>13.923999999999999</v>
      </c>
      <c r="Y75" s="1">
        <v>30.2044</v>
      </c>
      <c r="Z75" s="1">
        <v>12.2468</v>
      </c>
      <c r="AA75" s="1">
        <v>28.729399999999998</v>
      </c>
      <c r="AB75" s="20"/>
      <c r="AC75" s="1">
        <f t="shared" ref="AC75:AC76" si="62">Q75*G75</f>
        <v>0</v>
      </c>
      <c r="AD75" s="1">
        <f t="shared" si="57"/>
        <v>0</v>
      </c>
      <c r="AE75" s="1"/>
      <c r="AF75" s="1">
        <f t="shared" si="58"/>
        <v>13.358000000000004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106</v>
      </c>
      <c r="B76" s="1" t="s">
        <v>31</v>
      </c>
      <c r="C76" s="1">
        <v>22</v>
      </c>
      <c r="D76" s="1">
        <v>36</v>
      </c>
      <c r="E76" s="1">
        <v>17</v>
      </c>
      <c r="F76" s="1">
        <v>27</v>
      </c>
      <c r="G76" s="6">
        <v>0.4</v>
      </c>
      <c r="H76" s="1">
        <v>45</v>
      </c>
      <c r="I76" s="1"/>
      <c r="J76" s="1">
        <v>25</v>
      </c>
      <c r="K76" s="1">
        <f t="shared" si="50"/>
        <v>-8</v>
      </c>
      <c r="L76" s="1"/>
      <c r="M76" s="1"/>
      <c r="N76" s="1"/>
      <c r="O76" s="1">
        <f t="shared" si="51"/>
        <v>3.4</v>
      </c>
      <c r="P76" s="5">
        <f t="shared" ref="P76" si="63">ROUND(13*O76-F76,0)</f>
        <v>17</v>
      </c>
      <c r="Q76" s="5">
        <f t="shared" si="60"/>
        <v>17</v>
      </c>
      <c r="R76" s="5"/>
      <c r="S76" s="5"/>
      <c r="T76" s="1"/>
      <c r="U76" s="1">
        <f t="shared" si="61"/>
        <v>12.941176470588236</v>
      </c>
      <c r="V76" s="1">
        <f t="shared" si="56"/>
        <v>7.9411764705882355</v>
      </c>
      <c r="W76" s="1">
        <v>4.4000000000000004</v>
      </c>
      <c r="X76" s="1">
        <v>3.6</v>
      </c>
      <c r="Y76" s="1">
        <v>4.4000000000000004</v>
      </c>
      <c r="Z76" s="1">
        <v>5.2</v>
      </c>
      <c r="AA76" s="1">
        <v>4.1926000000000014</v>
      </c>
      <c r="AB76" s="20"/>
      <c r="AC76" s="1">
        <f t="shared" si="62"/>
        <v>6.8000000000000007</v>
      </c>
      <c r="AD76" s="1">
        <f t="shared" si="57"/>
        <v>0</v>
      </c>
      <c r="AE76" s="1"/>
      <c r="AF76" s="1">
        <f t="shared" si="58"/>
        <v>-8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0" t="s">
        <v>107</v>
      </c>
      <c r="B77" s="10" t="s">
        <v>33</v>
      </c>
      <c r="C77" s="10"/>
      <c r="D77" s="10">
        <v>2.5259999999999998</v>
      </c>
      <c r="E77" s="10">
        <v>2.5259999999999998</v>
      </c>
      <c r="F77" s="10"/>
      <c r="G77" s="11">
        <v>0</v>
      </c>
      <c r="H77" s="10" t="e">
        <v>#N/A</v>
      </c>
      <c r="I77" s="10"/>
      <c r="J77" s="10">
        <v>2.1</v>
      </c>
      <c r="K77" s="10">
        <f t="shared" si="50"/>
        <v>0.42599999999999971</v>
      </c>
      <c r="L77" s="10"/>
      <c r="M77" s="10"/>
      <c r="N77" s="10"/>
      <c r="O77" s="10">
        <f t="shared" si="51"/>
        <v>0.50519999999999998</v>
      </c>
      <c r="P77" s="12"/>
      <c r="Q77" s="12"/>
      <c r="R77" s="12"/>
      <c r="S77" s="12"/>
      <c r="T77" s="10"/>
      <c r="U77" s="10">
        <f t="shared" si="59"/>
        <v>0</v>
      </c>
      <c r="V77" s="10">
        <f t="shared" si="56"/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22" t="s">
        <v>134</v>
      </c>
      <c r="AC77" s="10">
        <f t="shared" si="38"/>
        <v>0</v>
      </c>
      <c r="AD77" s="10">
        <f t="shared" si="57"/>
        <v>0</v>
      </c>
      <c r="AE77" s="1"/>
      <c r="AF77" s="1">
        <f t="shared" si="58"/>
        <v>2.9519999999999995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0" t="s">
        <v>108</v>
      </c>
      <c r="B78" s="10" t="s">
        <v>31</v>
      </c>
      <c r="C78" s="10"/>
      <c r="D78" s="10">
        <v>3</v>
      </c>
      <c r="E78" s="10">
        <v>3</v>
      </c>
      <c r="F78" s="10"/>
      <c r="G78" s="11">
        <v>0</v>
      </c>
      <c r="H78" s="10" t="e">
        <v>#N/A</v>
      </c>
      <c r="I78" s="10"/>
      <c r="J78" s="10">
        <v>3</v>
      </c>
      <c r="K78" s="10">
        <f t="shared" si="50"/>
        <v>0</v>
      </c>
      <c r="L78" s="10"/>
      <c r="M78" s="10"/>
      <c r="N78" s="10"/>
      <c r="O78" s="10">
        <f t="shared" si="51"/>
        <v>0.6</v>
      </c>
      <c r="P78" s="12"/>
      <c r="Q78" s="12"/>
      <c r="R78" s="12"/>
      <c r="S78" s="12"/>
      <c r="T78" s="10"/>
      <c r="U78" s="10">
        <f t="shared" si="59"/>
        <v>0</v>
      </c>
      <c r="V78" s="10">
        <f t="shared" si="56"/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22" t="s">
        <v>134</v>
      </c>
      <c r="AC78" s="10">
        <f t="shared" si="38"/>
        <v>0</v>
      </c>
      <c r="AD78" s="10">
        <f t="shared" si="57"/>
        <v>0</v>
      </c>
      <c r="AE78" s="1"/>
      <c r="AF78" s="1">
        <f t="shared" si="58"/>
        <v>3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0" t="s">
        <v>109</v>
      </c>
      <c r="B79" s="10" t="s">
        <v>31</v>
      </c>
      <c r="C79" s="10">
        <v>14</v>
      </c>
      <c r="D79" s="10"/>
      <c r="E79" s="10">
        <v>12</v>
      </c>
      <c r="F79" s="10"/>
      <c r="G79" s="11">
        <v>0</v>
      </c>
      <c r="H79" s="10">
        <v>45</v>
      </c>
      <c r="I79" s="10"/>
      <c r="J79" s="10">
        <v>18</v>
      </c>
      <c r="K79" s="10">
        <f t="shared" si="50"/>
        <v>-6</v>
      </c>
      <c r="L79" s="10"/>
      <c r="M79" s="10"/>
      <c r="N79" s="10"/>
      <c r="O79" s="10">
        <f t="shared" si="51"/>
        <v>2.4</v>
      </c>
      <c r="P79" s="12"/>
      <c r="Q79" s="12"/>
      <c r="R79" s="12"/>
      <c r="S79" s="12"/>
      <c r="T79" s="10"/>
      <c r="U79" s="10">
        <f t="shared" si="59"/>
        <v>0</v>
      </c>
      <c r="V79" s="10">
        <f t="shared" si="56"/>
        <v>0</v>
      </c>
      <c r="W79" s="10">
        <v>1</v>
      </c>
      <c r="X79" s="10">
        <v>-0.2</v>
      </c>
      <c r="Y79" s="10">
        <v>0.6</v>
      </c>
      <c r="Z79" s="10">
        <v>1.4</v>
      </c>
      <c r="AA79" s="10">
        <v>0.2</v>
      </c>
      <c r="AB79" s="23" t="s">
        <v>45</v>
      </c>
      <c r="AC79" s="10">
        <f t="shared" si="38"/>
        <v>0</v>
      </c>
      <c r="AD79" s="10">
        <f t="shared" si="57"/>
        <v>0</v>
      </c>
      <c r="AE79" s="1"/>
      <c r="AF79" s="1">
        <f t="shared" si="58"/>
        <v>6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110</v>
      </c>
      <c r="B80" s="1" t="s">
        <v>31</v>
      </c>
      <c r="C80" s="1">
        <v>79</v>
      </c>
      <c r="D80" s="1">
        <v>281</v>
      </c>
      <c r="E80" s="1">
        <v>58</v>
      </c>
      <c r="F80" s="1">
        <v>271</v>
      </c>
      <c r="G80" s="6">
        <v>0.28000000000000003</v>
      </c>
      <c r="H80" s="1">
        <v>45</v>
      </c>
      <c r="I80" s="1"/>
      <c r="J80" s="1">
        <v>107</v>
      </c>
      <c r="K80" s="1">
        <f t="shared" si="50"/>
        <v>-49</v>
      </c>
      <c r="L80" s="1"/>
      <c r="M80" s="1"/>
      <c r="N80" s="1"/>
      <c r="O80" s="1">
        <f t="shared" si="51"/>
        <v>11.6</v>
      </c>
      <c r="P80" s="5"/>
      <c r="Q80" s="5">
        <f t="shared" ref="Q80:Q87" si="64">P80-R80</f>
        <v>0</v>
      </c>
      <c r="R80" s="5"/>
      <c r="S80" s="5"/>
      <c r="T80" s="1"/>
      <c r="U80" s="1">
        <f t="shared" ref="U80:U91" si="65">(F80+Q80+R80)/O80</f>
        <v>23.362068965517242</v>
      </c>
      <c r="V80" s="1">
        <f t="shared" si="56"/>
        <v>23.362068965517242</v>
      </c>
      <c r="W80" s="1">
        <v>23.4</v>
      </c>
      <c r="X80" s="1">
        <v>13.6</v>
      </c>
      <c r="Y80" s="1">
        <v>17.600000000000001</v>
      </c>
      <c r="Z80" s="1">
        <v>17.2</v>
      </c>
      <c r="AA80" s="1">
        <v>4.5999999999999996</v>
      </c>
      <c r="AB80" s="20"/>
      <c r="AC80" s="1">
        <f t="shared" ref="AC80:AC104" si="66">Q80*G80</f>
        <v>0</v>
      </c>
      <c r="AD80" s="1">
        <f t="shared" si="57"/>
        <v>0</v>
      </c>
      <c r="AE80" s="1"/>
      <c r="AF80" s="1">
        <f t="shared" si="58"/>
        <v>9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111</v>
      </c>
      <c r="B81" s="1" t="s">
        <v>31</v>
      </c>
      <c r="C81" s="1">
        <v>134</v>
      </c>
      <c r="D81" s="1">
        <v>96</v>
      </c>
      <c r="E81" s="1">
        <v>119</v>
      </c>
      <c r="F81" s="1">
        <v>95</v>
      </c>
      <c r="G81" s="6">
        <v>0.28000000000000003</v>
      </c>
      <c r="H81" s="1">
        <v>45</v>
      </c>
      <c r="I81" s="1"/>
      <c r="J81" s="1">
        <v>132</v>
      </c>
      <c r="K81" s="1">
        <f t="shared" si="50"/>
        <v>-13</v>
      </c>
      <c r="L81" s="1"/>
      <c r="M81" s="1"/>
      <c r="N81" s="1"/>
      <c r="O81" s="1">
        <f t="shared" si="51"/>
        <v>23.8</v>
      </c>
      <c r="P81" s="5">
        <f>ROUND(12*O81-F81,0)</f>
        <v>191</v>
      </c>
      <c r="Q81" s="5">
        <f t="shared" si="64"/>
        <v>191</v>
      </c>
      <c r="R81" s="5"/>
      <c r="S81" s="5"/>
      <c r="T81" s="1"/>
      <c r="U81" s="1">
        <f t="shared" si="65"/>
        <v>12.016806722689076</v>
      </c>
      <c r="V81" s="1">
        <f t="shared" si="56"/>
        <v>3.9915966386554622</v>
      </c>
      <c r="W81" s="1">
        <v>17</v>
      </c>
      <c r="X81" s="1">
        <v>7.8</v>
      </c>
      <c r="Y81" s="1">
        <v>16.8</v>
      </c>
      <c r="Z81" s="1">
        <v>12.2</v>
      </c>
      <c r="AA81" s="1">
        <v>12</v>
      </c>
      <c r="AB81" s="20"/>
      <c r="AC81" s="1">
        <f t="shared" si="66"/>
        <v>53.480000000000004</v>
      </c>
      <c r="AD81" s="1">
        <f t="shared" si="57"/>
        <v>0</v>
      </c>
      <c r="AE81" s="1"/>
      <c r="AF81" s="1">
        <f t="shared" si="58"/>
        <v>-85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112</v>
      </c>
      <c r="B82" s="1" t="s">
        <v>31</v>
      </c>
      <c r="C82" s="1">
        <v>165</v>
      </c>
      <c r="D82" s="1">
        <v>420</v>
      </c>
      <c r="E82" s="1">
        <v>125</v>
      </c>
      <c r="F82" s="1">
        <v>416</v>
      </c>
      <c r="G82" s="6">
        <v>0.35</v>
      </c>
      <c r="H82" s="1">
        <v>45</v>
      </c>
      <c r="I82" s="1"/>
      <c r="J82" s="1">
        <v>140</v>
      </c>
      <c r="K82" s="1">
        <f t="shared" si="50"/>
        <v>-15</v>
      </c>
      <c r="L82" s="1"/>
      <c r="M82" s="1"/>
      <c r="N82" s="1"/>
      <c r="O82" s="1">
        <f t="shared" si="51"/>
        <v>25</v>
      </c>
      <c r="P82" s="5"/>
      <c r="Q82" s="5">
        <f t="shared" si="64"/>
        <v>0</v>
      </c>
      <c r="R82" s="5"/>
      <c r="S82" s="5"/>
      <c r="T82" s="1"/>
      <c r="U82" s="1">
        <f t="shared" si="65"/>
        <v>16.64</v>
      </c>
      <c r="V82" s="1">
        <f t="shared" si="56"/>
        <v>16.64</v>
      </c>
      <c r="W82" s="1">
        <v>35.6</v>
      </c>
      <c r="X82" s="1">
        <v>14.6</v>
      </c>
      <c r="Y82" s="1">
        <v>26.2</v>
      </c>
      <c r="Z82" s="1">
        <v>25.2</v>
      </c>
      <c r="AA82" s="1">
        <v>6.2</v>
      </c>
      <c r="AB82" s="20"/>
      <c r="AC82" s="1">
        <f t="shared" si="66"/>
        <v>0</v>
      </c>
      <c r="AD82" s="1">
        <f t="shared" si="57"/>
        <v>0</v>
      </c>
      <c r="AE82" s="1"/>
      <c r="AF82" s="1">
        <f t="shared" si="58"/>
        <v>110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113</v>
      </c>
      <c r="B83" s="1" t="s">
        <v>31</v>
      </c>
      <c r="C83" s="1">
        <v>2</v>
      </c>
      <c r="D83" s="1">
        <v>288</v>
      </c>
      <c r="E83" s="1">
        <v>250</v>
      </c>
      <c r="F83" s="1">
        <v>8</v>
      </c>
      <c r="G83" s="6">
        <v>0.28000000000000003</v>
      </c>
      <c r="H83" s="1">
        <v>45</v>
      </c>
      <c r="I83" s="1"/>
      <c r="J83" s="1">
        <v>251</v>
      </c>
      <c r="K83" s="1">
        <f t="shared" si="50"/>
        <v>-1</v>
      </c>
      <c r="L83" s="1"/>
      <c r="M83" s="1"/>
      <c r="N83" s="1"/>
      <c r="O83" s="1">
        <f t="shared" si="51"/>
        <v>50</v>
      </c>
      <c r="P83" s="5">
        <f>ROUND(8*O83-F83,0)</f>
        <v>392</v>
      </c>
      <c r="Q83" s="5">
        <f t="shared" si="64"/>
        <v>392</v>
      </c>
      <c r="R83" s="5"/>
      <c r="S83" s="5"/>
      <c r="T83" s="1"/>
      <c r="U83" s="1">
        <f t="shared" si="65"/>
        <v>8</v>
      </c>
      <c r="V83" s="1">
        <f t="shared" si="56"/>
        <v>0.16</v>
      </c>
      <c r="W83" s="1">
        <v>18.600000000000001</v>
      </c>
      <c r="X83" s="1">
        <v>31.4</v>
      </c>
      <c r="Y83" s="1">
        <v>19</v>
      </c>
      <c r="Z83" s="1">
        <v>23.8</v>
      </c>
      <c r="AA83" s="1">
        <v>19</v>
      </c>
      <c r="AB83" s="20"/>
      <c r="AC83" s="1">
        <f t="shared" si="66"/>
        <v>109.76</v>
      </c>
      <c r="AD83" s="1">
        <f t="shared" si="57"/>
        <v>0</v>
      </c>
      <c r="AE83" s="1"/>
      <c r="AF83" s="1">
        <f t="shared" si="58"/>
        <v>-143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114</v>
      </c>
      <c r="B84" s="1" t="s">
        <v>31</v>
      </c>
      <c r="C84" s="1">
        <v>13</v>
      </c>
      <c r="D84" s="1">
        <v>776</v>
      </c>
      <c r="E84" s="1">
        <v>450.298</v>
      </c>
      <c r="F84" s="1">
        <v>280</v>
      </c>
      <c r="G84" s="6">
        <v>0.35</v>
      </c>
      <c r="H84" s="1">
        <v>45</v>
      </c>
      <c r="I84" s="1"/>
      <c r="J84" s="1">
        <v>446</v>
      </c>
      <c r="K84" s="1">
        <f t="shared" si="50"/>
        <v>4.2980000000000018</v>
      </c>
      <c r="L84" s="1"/>
      <c r="M84" s="1"/>
      <c r="N84" s="1"/>
      <c r="O84" s="1">
        <f t="shared" si="51"/>
        <v>90.059600000000003</v>
      </c>
      <c r="P84" s="5">
        <v>1000</v>
      </c>
      <c r="Q84" s="5">
        <f t="shared" si="64"/>
        <v>600</v>
      </c>
      <c r="R84" s="5">
        <v>400</v>
      </c>
      <c r="S84" s="5"/>
      <c r="T84" s="1"/>
      <c r="U84" s="1">
        <f t="shared" si="65"/>
        <v>14.212810183478496</v>
      </c>
      <c r="V84" s="1">
        <f t="shared" si="56"/>
        <v>3.1090522276359209</v>
      </c>
      <c r="W84" s="1">
        <v>53</v>
      </c>
      <c r="X84" s="1">
        <v>68.8</v>
      </c>
      <c r="Y84" s="1">
        <v>40.799999999999997</v>
      </c>
      <c r="Z84" s="1">
        <v>37.4</v>
      </c>
      <c r="AA84" s="1">
        <v>0</v>
      </c>
      <c r="AB84" s="20" t="s">
        <v>142</v>
      </c>
      <c r="AC84" s="1">
        <f t="shared" si="66"/>
        <v>210</v>
      </c>
      <c r="AD84" s="1">
        <f t="shared" si="57"/>
        <v>140</v>
      </c>
      <c r="AE84" s="1"/>
      <c r="AF84" s="1">
        <f t="shared" si="58"/>
        <v>-545.404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115</v>
      </c>
      <c r="B85" s="1" t="s">
        <v>31</v>
      </c>
      <c r="C85" s="1">
        <v>26</v>
      </c>
      <c r="D85" s="1">
        <v>320</v>
      </c>
      <c r="E85" s="1">
        <v>136</v>
      </c>
      <c r="F85" s="1">
        <v>174</v>
      </c>
      <c r="G85" s="6">
        <v>0.28000000000000003</v>
      </c>
      <c r="H85" s="1">
        <v>45</v>
      </c>
      <c r="I85" s="1"/>
      <c r="J85" s="1">
        <v>136</v>
      </c>
      <c r="K85" s="1">
        <f t="shared" si="50"/>
        <v>0</v>
      </c>
      <c r="L85" s="1"/>
      <c r="M85" s="1"/>
      <c r="N85" s="1"/>
      <c r="O85" s="1">
        <f t="shared" si="51"/>
        <v>27.2</v>
      </c>
      <c r="P85" s="5">
        <f t="shared" ref="P85:P94" si="67">ROUND(13*O85-F85,0)</f>
        <v>180</v>
      </c>
      <c r="Q85" s="5">
        <f t="shared" si="64"/>
        <v>180</v>
      </c>
      <c r="R85" s="5"/>
      <c r="S85" s="5"/>
      <c r="T85" s="1"/>
      <c r="U85" s="1">
        <f t="shared" si="65"/>
        <v>13.014705882352942</v>
      </c>
      <c r="V85" s="1">
        <f t="shared" si="56"/>
        <v>6.3970588235294121</v>
      </c>
      <c r="W85" s="1">
        <v>23</v>
      </c>
      <c r="X85" s="1">
        <v>19.600000000000001</v>
      </c>
      <c r="Y85" s="1">
        <v>15.4</v>
      </c>
      <c r="Z85" s="1">
        <v>17</v>
      </c>
      <c r="AA85" s="1">
        <v>17.600000000000001</v>
      </c>
      <c r="AB85" s="20"/>
      <c r="AC85" s="1">
        <f t="shared" si="66"/>
        <v>50.400000000000006</v>
      </c>
      <c r="AD85" s="1">
        <f t="shared" si="57"/>
        <v>0</v>
      </c>
      <c r="AE85" s="1"/>
      <c r="AF85" s="1">
        <f t="shared" si="58"/>
        <v>-44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116</v>
      </c>
      <c r="B86" s="1" t="s">
        <v>31</v>
      </c>
      <c r="C86" s="1">
        <v>326</v>
      </c>
      <c r="D86" s="1">
        <v>848</v>
      </c>
      <c r="E86" s="1">
        <v>246</v>
      </c>
      <c r="F86" s="1">
        <v>830</v>
      </c>
      <c r="G86" s="6">
        <v>0.35</v>
      </c>
      <c r="H86" s="1">
        <v>45</v>
      </c>
      <c r="I86" s="1"/>
      <c r="J86" s="1">
        <v>529</v>
      </c>
      <c r="K86" s="1">
        <f t="shared" si="50"/>
        <v>-283</v>
      </c>
      <c r="L86" s="1"/>
      <c r="M86" s="1"/>
      <c r="N86" s="1"/>
      <c r="O86" s="1">
        <f t="shared" si="51"/>
        <v>49.2</v>
      </c>
      <c r="P86" s="5"/>
      <c r="Q86" s="5">
        <f t="shared" si="64"/>
        <v>0</v>
      </c>
      <c r="R86" s="5"/>
      <c r="S86" s="5"/>
      <c r="T86" s="1"/>
      <c r="U86" s="1">
        <f t="shared" si="65"/>
        <v>16.869918699186989</v>
      </c>
      <c r="V86" s="1">
        <f t="shared" si="56"/>
        <v>16.869918699186989</v>
      </c>
      <c r="W86" s="1">
        <v>71.8</v>
      </c>
      <c r="X86" s="1">
        <v>33.4</v>
      </c>
      <c r="Y86" s="1">
        <v>55.4</v>
      </c>
      <c r="Z86" s="1">
        <v>62.6</v>
      </c>
      <c r="AA86" s="1">
        <v>44.744999999999997</v>
      </c>
      <c r="AB86" s="20"/>
      <c r="AC86" s="1">
        <f t="shared" si="66"/>
        <v>0</v>
      </c>
      <c r="AD86" s="1">
        <f t="shared" si="57"/>
        <v>0</v>
      </c>
      <c r="AE86" s="1"/>
      <c r="AF86" s="1">
        <f t="shared" si="58"/>
        <v>-37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117</v>
      </c>
      <c r="B87" s="1" t="s">
        <v>31</v>
      </c>
      <c r="C87" s="1"/>
      <c r="D87" s="1">
        <v>357</v>
      </c>
      <c r="E87" s="1">
        <v>234</v>
      </c>
      <c r="F87" s="1">
        <v>121</v>
      </c>
      <c r="G87" s="6">
        <v>0.41</v>
      </c>
      <c r="H87" s="1">
        <v>45</v>
      </c>
      <c r="I87" s="1"/>
      <c r="J87" s="1">
        <v>239</v>
      </c>
      <c r="K87" s="1">
        <f t="shared" si="50"/>
        <v>-5</v>
      </c>
      <c r="L87" s="1"/>
      <c r="M87" s="1"/>
      <c r="N87" s="1"/>
      <c r="O87" s="1">
        <f t="shared" si="51"/>
        <v>46.8</v>
      </c>
      <c r="P87" s="5">
        <f t="shared" ref="P87" si="68">ROUND(11*O87-F87,0)</f>
        <v>394</v>
      </c>
      <c r="Q87" s="5">
        <f t="shared" si="64"/>
        <v>394</v>
      </c>
      <c r="R87" s="5"/>
      <c r="S87" s="5"/>
      <c r="T87" s="1"/>
      <c r="U87" s="1">
        <f t="shared" si="65"/>
        <v>11.004273504273504</v>
      </c>
      <c r="V87" s="1">
        <f t="shared" si="56"/>
        <v>2.5854700854700856</v>
      </c>
      <c r="W87" s="1">
        <v>24</v>
      </c>
      <c r="X87" s="1">
        <v>38.4</v>
      </c>
      <c r="Y87" s="1">
        <v>22.2</v>
      </c>
      <c r="Z87" s="1">
        <v>25.4</v>
      </c>
      <c r="AA87" s="1">
        <v>28.8</v>
      </c>
      <c r="AB87" s="20"/>
      <c r="AC87" s="1">
        <f t="shared" si="66"/>
        <v>161.54</v>
      </c>
      <c r="AD87" s="1">
        <f t="shared" si="57"/>
        <v>0</v>
      </c>
      <c r="AE87" s="1"/>
      <c r="AF87" s="1">
        <f t="shared" si="58"/>
        <v>-165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118</v>
      </c>
      <c r="B88" s="1" t="s">
        <v>31</v>
      </c>
      <c r="C88" s="1">
        <v>124</v>
      </c>
      <c r="D88" s="1">
        <v>84</v>
      </c>
      <c r="E88" s="14">
        <f>156+E101</f>
        <v>181</v>
      </c>
      <c r="F88" s="14">
        <f>47+F101</f>
        <v>91</v>
      </c>
      <c r="G88" s="6">
        <v>0.5</v>
      </c>
      <c r="H88" s="1">
        <v>60</v>
      </c>
      <c r="I88" s="1"/>
      <c r="J88" s="1">
        <v>153</v>
      </c>
      <c r="K88" s="1">
        <f t="shared" si="50"/>
        <v>28</v>
      </c>
      <c r="L88" s="1"/>
      <c r="M88" s="1"/>
      <c r="N88" s="1"/>
      <c r="O88" s="1">
        <f t="shared" si="51"/>
        <v>36.200000000000003</v>
      </c>
      <c r="P88" s="5">
        <f>ROUND(10*O88-F88,0)</f>
        <v>271</v>
      </c>
      <c r="Q88" s="5">
        <v>150</v>
      </c>
      <c r="R88" s="5"/>
      <c r="S88" s="17">
        <v>150</v>
      </c>
      <c r="T88" s="18"/>
      <c r="U88" s="1">
        <f t="shared" si="65"/>
        <v>6.6574585635359114</v>
      </c>
      <c r="V88" s="1">
        <f t="shared" si="56"/>
        <v>2.5138121546961325</v>
      </c>
      <c r="W88" s="1">
        <v>15.8</v>
      </c>
      <c r="X88" s="1">
        <v>14.2</v>
      </c>
      <c r="Y88" s="1">
        <v>7</v>
      </c>
      <c r="Z88" s="1">
        <v>17.8</v>
      </c>
      <c r="AA88" s="1">
        <v>19.600000000000001</v>
      </c>
      <c r="AB88" s="26"/>
      <c r="AC88" s="1">
        <f t="shared" si="66"/>
        <v>75</v>
      </c>
      <c r="AD88" s="1">
        <f t="shared" si="57"/>
        <v>0</v>
      </c>
      <c r="AE88" s="1"/>
      <c r="AF88" s="1">
        <f t="shared" si="58"/>
        <v>-62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119</v>
      </c>
      <c r="B89" s="1" t="s">
        <v>31</v>
      </c>
      <c r="C89" s="1"/>
      <c r="D89" s="1">
        <v>540</v>
      </c>
      <c r="E89" s="14">
        <f>181+E102</f>
        <v>365</v>
      </c>
      <c r="F89" s="14">
        <f>93+F102</f>
        <v>147</v>
      </c>
      <c r="G89" s="6">
        <v>0.41</v>
      </c>
      <c r="H89" s="1">
        <v>45</v>
      </c>
      <c r="I89" s="1"/>
      <c r="J89" s="1">
        <v>185</v>
      </c>
      <c r="K89" s="1">
        <f t="shared" si="50"/>
        <v>180</v>
      </c>
      <c r="L89" s="1"/>
      <c r="M89" s="1"/>
      <c r="N89" s="1"/>
      <c r="O89" s="1">
        <f t="shared" si="51"/>
        <v>73</v>
      </c>
      <c r="P89" s="5">
        <f t="shared" ref="P89" si="69">ROUND(10*O89-F89,0)</f>
        <v>583</v>
      </c>
      <c r="Q89" s="5">
        <f t="shared" ref="Q89:Q91" si="70">P89-R89</f>
        <v>583</v>
      </c>
      <c r="R89" s="5"/>
      <c r="S89" s="5"/>
      <c r="T89" s="1"/>
      <c r="U89" s="1">
        <f t="shared" si="65"/>
        <v>10</v>
      </c>
      <c r="V89" s="1">
        <f t="shared" si="56"/>
        <v>2.0136986301369864</v>
      </c>
      <c r="W89" s="1">
        <v>37.799999999999997</v>
      </c>
      <c r="X89" s="1">
        <v>56</v>
      </c>
      <c r="Y89" s="1">
        <v>35.4</v>
      </c>
      <c r="Z89" s="1">
        <v>36</v>
      </c>
      <c r="AA89" s="1">
        <v>35.4</v>
      </c>
      <c r="AB89" s="20" t="s">
        <v>142</v>
      </c>
      <c r="AC89" s="1">
        <f t="shared" si="66"/>
        <v>239.02999999999997</v>
      </c>
      <c r="AD89" s="1">
        <f t="shared" si="57"/>
        <v>0</v>
      </c>
      <c r="AE89" s="1"/>
      <c r="AF89" s="1">
        <f t="shared" si="58"/>
        <v>-38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120</v>
      </c>
      <c r="B90" s="1" t="s">
        <v>31</v>
      </c>
      <c r="C90" s="1"/>
      <c r="D90" s="1">
        <v>100</v>
      </c>
      <c r="E90" s="1">
        <v>68</v>
      </c>
      <c r="F90" s="1">
        <v>29</v>
      </c>
      <c r="G90" s="6">
        <v>0.41</v>
      </c>
      <c r="H90" s="1">
        <f>VLOOKUP(A90,[1]Sheet!$A:$H,8,0)</f>
        <v>45</v>
      </c>
      <c r="I90" s="1"/>
      <c r="J90" s="1">
        <v>68</v>
      </c>
      <c r="K90" s="1">
        <f t="shared" si="50"/>
        <v>0</v>
      </c>
      <c r="L90" s="1"/>
      <c r="M90" s="1"/>
      <c r="N90" s="1"/>
      <c r="O90" s="1">
        <f t="shared" si="51"/>
        <v>13.6</v>
      </c>
      <c r="P90" s="5">
        <f>ROUND(9*O90-F90,0)</f>
        <v>93</v>
      </c>
      <c r="Q90" s="5">
        <f t="shared" si="70"/>
        <v>93</v>
      </c>
      <c r="R90" s="5"/>
      <c r="S90" s="5"/>
      <c r="T90" s="1"/>
      <c r="U90" s="1">
        <f t="shared" si="65"/>
        <v>8.9705882352941178</v>
      </c>
      <c r="V90" s="1">
        <f t="shared" si="56"/>
        <v>2.1323529411764706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24" t="s">
        <v>63</v>
      </c>
      <c r="AC90" s="1">
        <f t="shared" si="66"/>
        <v>38.129999999999995</v>
      </c>
      <c r="AD90" s="1">
        <f t="shared" si="57"/>
        <v>0</v>
      </c>
      <c r="AE90" s="1"/>
      <c r="AF90" s="1">
        <f t="shared" si="58"/>
        <v>-25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121</v>
      </c>
      <c r="B91" s="1" t="s">
        <v>31</v>
      </c>
      <c r="C91" s="1">
        <v>26</v>
      </c>
      <c r="D91" s="1">
        <v>56</v>
      </c>
      <c r="E91" s="1">
        <v>5</v>
      </c>
      <c r="F91" s="1">
        <v>56</v>
      </c>
      <c r="G91" s="6">
        <v>0.5</v>
      </c>
      <c r="H91" s="1">
        <v>60</v>
      </c>
      <c r="I91" s="1"/>
      <c r="J91" s="1">
        <v>38</v>
      </c>
      <c r="K91" s="1">
        <f t="shared" si="50"/>
        <v>-33</v>
      </c>
      <c r="L91" s="1"/>
      <c r="M91" s="1"/>
      <c r="N91" s="1"/>
      <c r="O91" s="1">
        <f t="shared" si="51"/>
        <v>1</v>
      </c>
      <c r="P91" s="5"/>
      <c r="Q91" s="5">
        <f t="shared" si="70"/>
        <v>0</v>
      </c>
      <c r="R91" s="5"/>
      <c r="S91" s="5"/>
      <c r="T91" s="1"/>
      <c r="U91" s="1">
        <f t="shared" si="65"/>
        <v>56</v>
      </c>
      <c r="V91" s="1">
        <f t="shared" si="56"/>
        <v>56</v>
      </c>
      <c r="W91" s="1">
        <v>6.6</v>
      </c>
      <c r="X91" s="1">
        <v>3.7955999999999999</v>
      </c>
      <c r="Y91" s="1">
        <v>1</v>
      </c>
      <c r="Z91" s="1">
        <v>1.8</v>
      </c>
      <c r="AA91" s="1">
        <v>7.4</v>
      </c>
      <c r="AB91" s="20"/>
      <c r="AC91" s="1">
        <f t="shared" si="66"/>
        <v>0</v>
      </c>
      <c r="AD91" s="1">
        <f t="shared" si="57"/>
        <v>0</v>
      </c>
      <c r="AE91" s="1"/>
      <c r="AF91" s="1">
        <f t="shared" si="58"/>
        <v>-28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0" t="s">
        <v>122</v>
      </c>
      <c r="B92" s="10" t="s">
        <v>31</v>
      </c>
      <c r="C92" s="10">
        <v>19</v>
      </c>
      <c r="D92" s="10">
        <v>50</v>
      </c>
      <c r="E92" s="10">
        <v>10</v>
      </c>
      <c r="F92" s="10">
        <v>48</v>
      </c>
      <c r="G92" s="11">
        <v>0</v>
      </c>
      <c r="H92" s="10">
        <v>45</v>
      </c>
      <c r="I92" s="10"/>
      <c r="J92" s="10">
        <v>12</v>
      </c>
      <c r="K92" s="10">
        <f t="shared" si="50"/>
        <v>-2</v>
      </c>
      <c r="L92" s="10"/>
      <c r="M92" s="10"/>
      <c r="N92" s="10"/>
      <c r="O92" s="10">
        <f t="shared" si="51"/>
        <v>2</v>
      </c>
      <c r="P92" s="12"/>
      <c r="Q92" s="12">
        <f t="shared" ref="Q92" si="71">P92</f>
        <v>0</v>
      </c>
      <c r="R92" s="12"/>
      <c r="S92" s="12"/>
      <c r="T92" s="10"/>
      <c r="U92" s="10">
        <f t="shared" ref="U92" si="72">(F92+Q92)/O92</f>
        <v>24</v>
      </c>
      <c r="V92" s="10">
        <f t="shared" si="56"/>
        <v>24</v>
      </c>
      <c r="W92" s="10">
        <v>4.5999999999999996</v>
      </c>
      <c r="X92" s="10">
        <v>3.2</v>
      </c>
      <c r="Y92" s="10">
        <v>5.2</v>
      </c>
      <c r="Z92" s="10">
        <v>4.4000000000000004</v>
      </c>
      <c r="AA92" s="10">
        <v>1.6</v>
      </c>
      <c r="AB92" s="23" t="s">
        <v>137</v>
      </c>
      <c r="AC92" s="10">
        <f t="shared" si="66"/>
        <v>0</v>
      </c>
      <c r="AD92" s="10">
        <f t="shared" si="57"/>
        <v>0</v>
      </c>
      <c r="AE92" s="1"/>
      <c r="AF92" s="1">
        <f t="shared" si="58"/>
        <v>8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123</v>
      </c>
      <c r="B93" s="1" t="s">
        <v>31</v>
      </c>
      <c r="C93" s="1"/>
      <c r="D93" s="1">
        <v>233</v>
      </c>
      <c r="E93" s="1">
        <v>113</v>
      </c>
      <c r="F93" s="1">
        <v>120</v>
      </c>
      <c r="G93" s="6">
        <v>0.4</v>
      </c>
      <c r="H93" s="1">
        <v>90</v>
      </c>
      <c r="I93" s="1"/>
      <c r="J93" s="1">
        <v>113</v>
      </c>
      <c r="K93" s="1">
        <f t="shared" si="50"/>
        <v>0</v>
      </c>
      <c r="L93" s="1"/>
      <c r="M93" s="1"/>
      <c r="N93" s="1"/>
      <c r="O93" s="1">
        <f t="shared" si="51"/>
        <v>22.6</v>
      </c>
      <c r="P93" s="5">
        <f t="shared" si="67"/>
        <v>174</v>
      </c>
      <c r="Q93" s="5">
        <f t="shared" ref="Q93:Q94" si="73">P93-R93</f>
        <v>174</v>
      </c>
      <c r="R93" s="5"/>
      <c r="S93" s="5"/>
      <c r="T93" s="1"/>
      <c r="U93" s="1">
        <f t="shared" ref="U93:U99" si="74">(F93+Q93+R93)/O93</f>
        <v>13.008849557522122</v>
      </c>
      <c r="V93" s="1">
        <f t="shared" si="56"/>
        <v>5.3097345132743357</v>
      </c>
      <c r="W93" s="1">
        <v>4.5999999999999996</v>
      </c>
      <c r="X93" s="1">
        <v>25.8</v>
      </c>
      <c r="Y93" s="1">
        <v>10.4</v>
      </c>
      <c r="Z93" s="1">
        <v>15.699</v>
      </c>
      <c r="AA93" s="1">
        <v>18.399999999999999</v>
      </c>
      <c r="AB93" s="20"/>
      <c r="AC93" s="1">
        <f t="shared" si="66"/>
        <v>69.600000000000009</v>
      </c>
      <c r="AD93" s="1">
        <f t="shared" si="57"/>
        <v>0</v>
      </c>
      <c r="AE93" s="1"/>
      <c r="AF93" s="1">
        <f t="shared" si="58"/>
        <v>-61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124</v>
      </c>
      <c r="B94" s="1" t="s">
        <v>33</v>
      </c>
      <c r="C94" s="1">
        <v>277.92099999999999</v>
      </c>
      <c r="D94" s="1">
        <v>138.29499999999999</v>
      </c>
      <c r="E94" s="1">
        <v>183.71700000000001</v>
      </c>
      <c r="F94" s="1">
        <v>185.16</v>
      </c>
      <c r="G94" s="6">
        <v>1</v>
      </c>
      <c r="H94" s="1">
        <v>90</v>
      </c>
      <c r="I94" s="1"/>
      <c r="J94" s="1">
        <v>177.04300000000001</v>
      </c>
      <c r="K94" s="1">
        <f t="shared" si="50"/>
        <v>6.6740000000000066</v>
      </c>
      <c r="L94" s="1"/>
      <c r="M94" s="1"/>
      <c r="N94" s="1"/>
      <c r="O94" s="1">
        <f t="shared" si="51"/>
        <v>36.743400000000001</v>
      </c>
      <c r="P94" s="5">
        <f t="shared" si="67"/>
        <v>293</v>
      </c>
      <c r="Q94" s="5">
        <f t="shared" si="73"/>
        <v>193</v>
      </c>
      <c r="R94" s="5">
        <v>100</v>
      </c>
      <c r="S94" s="5"/>
      <c r="T94" s="1"/>
      <c r="U94" s="1">
        <f t="shared" si="74"/>
        <v>13.013493579799364</v>
      </c>
      <c r="V94" s="1">
        <f t="shared" si="56"/>
        <v>5.0392723591175557</v>
      </c>
      <c r="W94" s="1">
        <v>28.000800000000002</v>
      </c>
      <c r="X94" s="1">
        <v>12.993600000000001</v>
      </c>
      <c r="Y94" s="1">
        <v>28.6098</v>
      </c>
      <c r="Z94" s="1">
        <v>33.690199999999997</v>
      </c>
      <c r="AA94" s="1">
        <v>3.05</v>
      </c>
      <c r="AB94" s="20"/>
      <c r="AC94" s="1">
        <f t="shared" si="66"/>
        <v>193</v>
      </c>
      <c r="AD94" s="1">
        <f t="shared" si="57"/>
        <v>100</v>
      </c>
      <c r="AE94" s="1"/>
      <c r="AF94" s="1">
        <f t="shared" si="58"/>
        <v>-102.60899999999998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125</v>
      </c>
      <c r="B95" s="1" t="s">
        <v>31</v>
      </c>
      <c r="C95" s="1"/>
      <c r="D95" s="1">
        <v>96</v>
      </c>
      <c r="E95" s="1">
        <v>94</v>
      </c>
      <c r="F95" s="1"/>
      <c r="G95" s="6">
        <v>0.35</v>
      </c>
      <c r="H95" s="1">
        <f>VLOOKUP(A95,[1]Sheet!$A:$H,8,0)</f>
        <v>45</v>
      </c>
      <c r="I95" s="1"/>
      <c r="J95" s="1">
        <v>148</v>
      </c>
      <c r="K95" s="1">
        <f t="shared" si="50"/>
        <v>-54</v>
      </c>
      <c r="L95" s="1"/>
      <c r="M95" s="1"/>
      <c r="N95" s="1"/>
      <c r="O95" s="1">
        <f t="shared" si="51"/>
        <v>18.8</v>
      </c>
      <c r="P95" s="5">
        <f t="shared" ref="P95:P97" si="75">ROUND(7*O95-F95,0)</f>
        <v>132</v>
      </c>
      <c r="Q95" s="5">
        <v>250</v>
      </c>
      <c r="R95" s="5"/>
      <c r="S95" s="5">
        <v>250</v>
      </c>
      <c r="T95" s="1"/>
      <c r="U95" s="1">
        <f t="shared" si="74"/>
        <v>13.297872340425531</v>
      </c>
      <c r="V95" s="1">
        <f t="shared" si="56"/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25" t="s">
        <v>146</v>
      </c>
      <c r="AC95" s="1">
        <f t="shared" si="66"/>
        <v>87.5</v>
      </c>
      <c r="AD95" s="1">
        <f t="shared" si="57"/>
        <v>0</v>
      </c>
      <c r="AE95" s="1"/>
      <c r="AF95" s="1">
        <f t="shared" si="58"/>
        <v>-92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126</v>
      </c>
      <c r="B96" s="1" t="s">
        <v>31</v>
      </c>
      <c r="C96" s="1"/>
      <c r="D96" s="1">
        <v>106</v>
      </c>
      <c r="E96" s="1">
        <v>106</v>
      </c>
      <c r="F96" s="1"/>
      <c r="G96" s="6">
        <v>0.4</v>
      </c>
      <c r="H96" s="1">
        <f>VLOOKUP(A96,[1]Sheet!$A:$H,8,0)</f>
        <v>45</v>
      </c>
      <c r="I96" s="1"/>
      <c r="J96" s="1">
        <v>138</v>
      </c>
      <c r="K96" s="1">
        <f t="shared" si="50"/>
        <v>-32</v>
      </c>
      <c r="L96" s="1"/>
      <c r="M96" s="1"/>
      <c r="N96" s="1"/>
      <c r="O96" s="1">
        <f t="shared" si="51"/>
        <v>21.2</v>
      </c>
      <c r="P96" s="5">
        <f t="shared" si="75"/>
        <v>148</v>
      </c>
      <c r="Q96" s="5">
        <v>250</v>
      </c>
      <c r="R96" s="5"/>
      <c r="S96" s="5">
        <v>250</v>
      </c>
      <c r="T96" s="1"/>
      <c r="U96" s="1">
        <f t="shared" si="74"/>
        <v>11.79245283018868</v>
      </c>
      <c r="V96" s="1">
        <f t="shared" si="56"/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25" t="s">
        <v>146</v>
      </c>
      <c r="AC96" s="1">
        <f t="shared" si="66"/>
        <v>100</v>
      </c>
      <c r="AD96" s="1">
        <f t="shared" si="57"/>
        <v>0</v>
      </c>
      <c r="AE96" s="1"/>
      <c r="AF96" s="1">
        <f t="shared" si="58"/>
        <v>-74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127</v>
      </c>
      <c r="B97" s="1" t="s">
        <v>31</v>
      </c>
      <c r="C97" s="1"/>
      <c r="D97" s="1">
        <v>96</v>
      </c>
      <c r="E97" s="1">
        <v>94</v>
      </c>
      <c r="F97" s="1"/>
      <c r="G97" s="6">
        <v>0.16</v>
      </c>
      <c r="H97" s="1">
        <f>VLOOKUP(A97,[1]Sheet!$A:$H,8,0)</f>
        <v>30</v>
      </c>
      <c r="I97" s="1"/>
      <c r="J97" s="1">
        <v>97</v>
      </c>
      <c r="K97" s="1">
        <f t="shared" ref="K97:K103" si="76">E97-J97</f>
        <v>-3</v>
      </c>
      <c r="L97" s="1"/>
      <c r="M97" s="1"/>
      <c r="N97" s="1"/>
      <c r="O97" s="1">
        <f t="shared" si="51"/>
        <v>18.8</v>
      </c>
      <c r="P97" s="5">
        <f t="shared" si="75"/>
        <v>132</v>
      </c>
      <c r="Q97" s="5">
        <v>180</v>
      </c>
      <c r="R97" s="5">
        <v>70</v>
      </c>
      <c r="S97" s="5">
        <v>250</v>
      </c>
      <c r="T97" s="1"/>
      <c r="U97" s="1">
        <f t="shared" si="74"/>
        <v>13.297872340425531</v>
      </c>
      <c r="V97" s="1">
        <f t="shared" si="56"/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25" t="s">
        <v>146</v>
      </c>
      <c r="AC97" s="1">
        <f t="shared" si="66"/>
        <v>28.8</v>
      </c>
      <c r="AD97" s="1">
        <f t="shared" si="57"/>
        <v>11.200000000000001</v>
      </c>
      <c r="AE97" s="1"/>
      <c r="AF97" s="1">
        <f t="shared" si="58"/>
        <v>-41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128</v>
      </c>
      <c r="B98" s="1" t="s">
        <v>31</v>
      </c>
      <c r="C98" s="1"/>
      <c r="D98" s="1">
        <v>50</v>
      </c>
      <c r="E98" s="1">
        <v>44</v>
      </c>
      <c r="F98" s="1">
        <v>6</v>
      </c>
      <c r="G98" s="6">
        <v>0.75</v>
      </c>
      <c r="H98" s="1">
        <v>60</v>
      </c>
      <c r="I98" s="1"/>
      <c r="J98" s="1">
        <v>44</v>
      </c>
      <c r="K98" s="1">
        <f t="shared" si="76"/>
        <v>0</v>
      </c>
      <c r="L98" s="1"/>
      <c r="M98" s="1"/>
      <c r="N98" s="1"/>
      <c r="O98" s="1">
        <f t="shared" si="51"/>
        <v>8.8000000000000007</v>
      </c>
      <c r="P98" s="5">
        <f>ROUND(8*O98-F98,0)</f>
        <v>64</v>
      </c>
      <c r="Q98" s="5">
        <v>100</v>
      </c>
      <c r="R98" s="5">
        <v>50</v>
      </c>
      <c r="S98" s="15">
        <v>150</v>
      </c>
      <c r="T98" s="16"/>
      <c r="U98" s="1">
        <f t="shared" si="74"/>
        <v>17.727272727272727</v>
      </c>
      <c r="V98" s="1">
        <f t="shared" si="56"/>
        <v>0.68181818181818177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24" t="s">
        <v>63</v>
      </c>
      <c r="AC98" s="1">
        <f t="shared" si="66"/>
        <v>75</v>
      </c>
      <c r="AD98" s="1">
        <f t="shared" si="57"/>
        <v>37.5</v>
      </c>
      <c r="AE98" s="1"/>
      <c r="AF98" s="1">
        <f t="shared" si="58"/>
        <v>-20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129</v>
      </c>
      <c r="B99" s="1" t="s">
        <v>31</v>
      </c>
      <c r="C99" s="1"/>
      <c r="D99" s="1">
        <v>96</v>
      </c>
      <c r="E99" s="1"/>
      <c r="F99" s="1">
        <v>96</v>
      </c>
      <c r="G99" s="6">
        <v>0.36</v>
      </c>
      <c r="H99" s="1" t="e">
        <f>VLOOKUP(A99,[1]Sheet!$A:$H,8,0)</f>
        <v>#N/A</v>
      </c>
      <c r="I99" s="1"/>
      <c r="J99" s="1"/>
      <c r="K99" s="1">
        <f t="shared" si="76"/>
        <v>0</v>
      </c>
      <c r="L99" s="1"/>
      <c r="M99" s="1"/>
      <c r="N99" s="1"/>
      <c r="O99" s="1">
        <f t="shared" si="51"/>
        <v>0</v>
      </c>
      <c r="P99" s="5"/>
      <c r="Q99" s="5">
        <f>P99-R99</f>
        <v>0</v>
      </c>
      <c r="R99" s="5"/>
      <c r="S99" s="5"/>
      <c r="T99" s="1"/>
      <c r="U99" s="1" t="e">
        <f t="shared" si="74"/>
        <v>#DIV/0!</v>
      </c>
      <c r="V99" s="1" t="e">
        <f t="shared" si="56"/>
        <v>#DIV/0!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24" t="s">
        <v>63</v>
      </c>
      <c r="AC99" s="1">
        <f t="shared" si="66"/>
        <v>0</v>
      </c>
      <c r="AD99" s="1">
        <f t="shared" si="57"/>
        <v>0</v>
      </c>
      <c r="AE99" s="1"/>
      <c r="AF99" s="1">
        <f t="shared" si="58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3" t="s">
        <v>130</v>
      </c>
      <c r="B100" s="1" t="s">
        <v>33</v>
      </c>
      <c r="C100" s="1">
        <v>38.149000000000001</v>
      </c>
      <c r="D100" s="1"/>
      <c r="E100" s="14">
        <v>4.085</v>
      </c>
      <c r="F100" s="14">
        <v>14.064</v>
      </c>
      <c r="G100" s="6">
        <v>0</v>
      </c>
      <c r="H100" s="1" t="e">
        <v>#N/A</v>
      </c>
      <c r="I100" s="1"/>
      <c r="J100" s="1">
        <v>3.6</v>
      </c>
      <c r="K100" s="1">
        <f t="shared" si="76"/>
        <v>0.48499999999999988</v>
      </c>
      <c r="L100" s="1"/>
      <c r="M100" s="1"/>
      <c r="N100" s="1"/>
      <c r="O100" s="1">
        <f t="shared" si="51"/>
        <v>0.81699999999999995</v>
      </c>
      <c r="P100" s="5"/>
      <c r="Q100" s="5"/>
      <c r="R100" s="5"/>
      <c r="S100" s="5"/>
      <c r="T100" s="1"/>
      <c r="U100" s="1">
        <f t="shared" si="59"/>
        <v>17.214198286413708</v>
      </c>
      <c r="V100" s="1">
        <f t="shared" si="56"/>
        <v>17.214198286413708</v>
      </c>
      <c r="W100" s="1">
        <v>0.54679999999999995</v>
      </c>
      <c r="X100" s="1">
        <v>0.81759999999999999</v>
      </c>
      <c r="Y100" s="1">
        <v>0.27260000000000001</v>
      </c>
      <c r="Z100" s="1">
        <v>1.35</v>
      </c>
      <c r="AA100" s="1">
        <v>0.53780000000000006</v>
      </c>
      <c r="AB100" s="20"/>
      <c r="AC100" s="1">
        <f t="shared" si="66"/>
        <v>0</v>
      </c>
      <c r="AD100" s="1">
        <f t="shared" si="57"/>
        <v>0</v>
      </c>
      <c r="AE100" s="1"/>
      <c r="AF100" s="1">
        <f t="shared" si="58"/>
        <v>4.57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131</v>
      </c>
      <c r="B101" s="1" t="s">
        <v>31</v>
      </c>
      <c r="C101" s="1">
        <v>124</v>
      </c>
      <c r="D101" s="1"/>
      <c r="E101" s="14">
        <v>25</v>
      </c>
      <c r="F101" s="14">
        <v>44</v>
      </c>
      <c r="G101" s="6">
        <v>0</v>
      </c>
      <c r="H101" s="1" t="e">
        <v>#N/A</v>
      </c>
      <c r="I101" s="1"/>
      <c r="J101" s="1">
        <v>25</v>
      </c>
      <c r="K101" s="1">
        <f t="shared" si="76"/>
        <v>0</v>
      </c>
      <c r="L101" s="1"/>
      <c r="M101" s="1"/>
      <c r="N101" s="1"/>
      <c r="O101" s="1">
        <f t="shared" si="51"/>
        <v>5</v>
      </c>
      <c r="P101" s="5"/>
      <c r="Q101" s="5"/>
      <c r="R101" s="5"/>
      <c r="S101" s="5"/>
      <c r="T101" s="1"/>
      <c r="U101" s="1">
        <f t="shared" si="59"/>
        <v>8.8000000000000007</v>
      </c>
      <c r="V101" s="1">
        <f t="shared" si="56"/>
        <v>8.8000000000000007</v>
      </c>
      <c r="W101" s="1">
        <v>1.8</v>
      </c>
      <c r="X101" s="1">
        <v>2.6</v>
      </c>
      <c r="Y101" s="1">
        <v>0.4</v>
      </c>
      <c r="Z101" s="1">
        <v>2.2000000000000002</v>
      </c>
      <c r="AA101" s="1">
        <v>3.6</v>
      </c>
      <c r="AB101" s="20"/>
      <c r="AC101" s="1">
        <f t="shared" si="66"/>
        <v>0</v>
      </c>
      <c r="AD101" s="1">
        <f t="shared" si="57"/>
        <v>0</v>
      </c>
      <c r="AE101" s="1"/>
      <c r="AF101" s="1">
        <f t="shared" si="58"/>
        <v>25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3" t="s">
        <v>132</v>
      </c>
      <c r="B102" s="1" t="s">
        <v>31</v>
      </c>
      <c r="C102" s="1">
        <v>3</v>
      </c>
      <c r="D102" s="1">
        <v>250</v>
      </c>
      <c r="E102" s="14">
        <v>184</v>
      </c>
      <c r="F102" s="14">
        <v>54</v>
      </c>
      <c r="G102" s="6">
        <v>0</v>
      </c>
      <c r="H102" s="1">
        <v>45</v>
      </c>
      <c r="I102" s="1"/>
      <c r="J102" s="1">
        <v>191</v>
      </c>
      <c r="K102" s="1">
        <f t="shared" si="76"/>
        <v>-7</v>
      </c>
      <c r="L102" s="1"/>
      <c r="M102" s="1"/>
      <c r="N102" s="1"/>
      <c r="O102" s="1">
        <f t="shared" si="51"/>
        <v>36.799999999999997</v>
      </c>
      <c r="P102" s="5"/>
      <c r="Q102" s="5"/>
      <c r="R102" s="5"/>
      <c r="S102" s="5"/>
      <c r="T102" s="1"/>
      <c r="U102" s="1">
        <f t="shared" si="59"/>
        <v>1.4673913043478262</v>
      </c>
      <c r="V102" s="1">
        <f t="shared" si="56"/>
        <v>1.4673913043478262</v>
      </c>
      <c r="W102" s="1">
        <v>23.2</v>
      </c>
      <c r="X102" s="1">
        <v>34.4</v>
      </c>
      <c r="Y102" s="1">
        <v>12.4</v>
      </c>
      <c r="Z102" s="1">
        <v>18.600000000000001</v>
      </c>
      <c r="AA102" s="1">
        <v>14</v>
      </c>
      <c r="AB102" s="20"/>
      <c r="AC102" s="1">
        <f t="shared" si="66"/>
        <v>0</v>
      </c>
      <c r="AD102" s="1">
        <f t="shared" si="57"/>
        <v>0</v>
      </c>
      <c r="AE102" s="1"/>
      <c r="AF102" s="1">
        <f t="shared" si="58"/>
        <v>177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3" t="s">
        <v>133</v>
      </c>
      <c r="B103" s="1" t="s">
        <v>33</v>
      </c>
      <c r="C103" s="1">
        <v>170.929</v>
      </c>
      <c r="D103" s="1">
        <v>933.73400000000004</v>
      </c>
      <c r="E103" s="14">
        <v>457.03300000000002</v>
      </c>
      <c r="F103" s="14">
        <v>566.57899999999995</v>
      </c>
      <c r="G103" s="6">
        <v>0</v>
      </c>
      <c r="H103" s="1">
        <v>45</v>
      </c>
      <c r="I103" s="1"/>
      <c r="J103" s="1">
        <v>452.685</v>
      </c>
      <c r="K103" s="1">
        <f t="shared" si="76"/>
        <v>4.3480000000000132</v>
      </c>
      <c r="L103" s="1"/>
      <c r="M103" s="1"/>
      <c r="N103" s="1"/>
      <c r="O103" s="1">
        <f t="shared" si="51"/>
        <v>91.406599999999997</v>
      </c>
      <c r="P103" s="5"/>
      <c r="Q103" s="5"/>
      <c r="R103" s="5"/>
      <c r="S103" s="5"/>
      <c r="T103" s="1"/>
      <c r="U103" s="1">
        <f t="shared" si="59"/>
        <v>6.198447376885257</v>
      </c>
      <c r="V103" s="1">
        <f t="shared" si="56"/>
        <v>6.198447376885257</v>
      </c>
      <c r="W103" s="1">
        <v>82.095799999999997</v>
      </c>
      <c r="X103" s="1">
        <v>64.900999999999996</v>
      </c>
      <c r="Y103" s="1">
        <v>31.5184</v>
      </c>
      <c r="Z103" s="1">
        <v>47.2746</v>
      </c>
      <c r="AA103" s="1">
        <v>24.0166</v>
      </c>
      <c r="AB103" s="20"/>
      <c r="AC103" s="1">
        <f t="shared" si="66"/>
        <v>0</v>
      </c>
      <c r="AD103" s="1">
        <f t="shared" si="57"/>
        <v>0</v>
      </c>
      <c r="AE103" s="1"/>
      <c r="AF103" s="1">
        <f t="shared" si="58"/>
        <v>461.38100000000003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136</v>
      </c>
      <c r="B104" s="1" t="s">
        <v>33</v>
      </c>
      <c r="C104" s="1"/>
      <c r="D104" s="1"/>
      <c r="E104" s="1"/>
      <c r="F104" s="1"/>
      <c r="G104" s="6">
        <v>1</v>
      </c>
      <c r="H104" s="1" t="e">
        <v>#N/A</v>
      </c>
      <c r="I104" s="1"/>
      <c r="J104" s="1"/>
      <c r="K104" s="1"/>
      <c r="L104" s="1"/>
      <c r="M104" s="1"/>
      <c r="N104" s="1"/>
      <c r="O104" s="1"/>
      <c r="P104" s="1"/>
      <c r="Q104" s="5">
        <v>200</v>
      </c>
      <c r="R104" s="19"/>
      <c r="S104" s="1"/>
      <c r="T104" s="1"/>
      <c r="U104" s="1"/>
      <c r="V104" s="1"/>
      <c r="W104" s="1"/>
      <c r="X104" s="1"/>
      <c r="Y104" s="1"/>
      <c r="Z104" s="1"/>
      <c r="AA104" s="1"/>
      <c r="AB104" s="20"/>
      <c r="AC104" s="1">
        <f t="shared" si="66"/>
        <v>200</v>
      </c>
      <c r="AD104" s="1">
        <f t="shared" si="57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20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20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20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20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20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20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20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20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20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20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20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20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20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20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20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20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20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20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20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20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20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20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20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20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20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20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20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20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20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20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20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20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20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20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20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20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20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20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20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20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20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20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20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20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20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20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20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20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20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20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20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20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20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20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20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20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20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20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20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20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20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20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20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20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20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20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20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20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20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20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20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20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20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20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20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20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20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20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20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20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20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20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20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20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20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20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20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20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20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20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20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20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20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20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20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20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20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20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20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20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20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20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20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20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20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20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20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20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20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20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20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20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20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20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20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20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20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20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20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20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20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20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20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20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20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20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20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20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20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20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20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20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20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20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20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20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20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20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20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20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20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20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20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20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20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20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20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20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20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20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20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20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20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20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20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20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20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20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20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20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20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20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20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20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20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20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20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20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20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20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20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20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20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20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20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20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20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20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20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20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20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20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20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20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20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20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20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20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20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20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20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20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20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20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20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20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20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20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20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20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20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20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20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20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20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20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20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20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20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20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20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20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20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20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20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20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20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20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20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20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20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20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20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20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20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20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20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20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20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20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20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20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20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20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20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20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20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20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20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20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20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20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20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20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20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20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20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20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20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20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20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20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20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20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20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20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20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20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20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20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20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20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20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20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20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20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20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20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20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20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20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20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20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20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20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20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20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20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20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20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20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20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20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20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20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20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20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20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20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20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20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20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20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20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20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20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20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20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20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20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20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20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20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20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20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20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20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20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20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20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20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20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20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20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20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20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20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20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20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20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20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20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20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20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20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20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20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20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20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20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20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20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20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20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20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20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20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20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20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20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20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20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20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20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20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20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20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20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20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20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20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20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20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20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20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20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20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20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20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20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20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20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20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20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20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20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20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20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20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20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20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20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20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20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20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20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20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20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20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20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20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20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20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20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20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20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20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20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20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20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</sheetData>
  <autoFilter ref="A3:AC104" xr:uid="{8DC56C5A-6355-41B7-B4F9-6C3DE053EA6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2024-04-23T10:42:02Z</dcterms:created>
  <dcterms:modified xsi:type="dcterms:W3CDTF">2024-04-26T11:41:40Z</dcterms:modified>
</cp:coreProperties>
</file>