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Ост КИ филиалы\"/>
    </mc:Choice>
  </mc:AlternateContent>
  <xr:revisionPtr revIDLastSave="0" documentId="13_ncr:1_{2C2798AA-F3A1-46FF-BA00-6B8FA2C335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E61" i="1"/>
  <c r="E93" i="1"/>
  <c r="F61" i="1"/>
  <c r="F55" i="1"/>
  <c r="AB28" i="1" l="1"/>
  <c r="AB39" i="1"/>
  <c r="AB49" i="1"/>
  <c r="AB51" i="1"/>
  <c r="AB64" i="1"/>
  <c r="AB66" i="1"/>
  <c r="AB72" i="1"/>
  <c r="AB77" i="1"/>
  <c r="AB81" i="1"/>
  <c r="AB86" i="1"/>
  <c r="AB99" i="1"/>
  <c r="AB102" i="1"/>
  <c r="AB103" i="1"/>
  <c r="AB104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Q21" i="1" s="1"/>
  <c r="P22" i="1"/>
  <c r="P23" i="1"/>
  <c r="P24" i="1"/>
  <c r="P25" i="1"/>
  <c r="P26" i="1"/>
  <c r="Q26" i="1" s="1"/>
  <c r="P27" i="1"/>
  <c r="P28" i="1"/>
  <c r="T28" i="1" s="1"/>
  <c r="P29" i="1"/>
  <c r="P30" i="1"/>
  <c r="Q30" i="1" s="1"/>
  <c r="P31" i="1"/>
  <c r="P32" i="1"/>
  <c r="Q32" i="1" s="1"/>
  <c r="P33" i="1"/>
  <c r="Q33" i="1" s="1"/>
  <c r="P34" i="1"/>
  <c r="Q34" i="1" s="1"/>
  <c r="P35" i="1"/>
  <c r="Q35" i="1" s="1"/>
  <c r="P36" i="1"/>
  <c r="P37" i="1"/>
  <c r="P38" i="1"/>
  <c r="Q38" i="1" s="1"/>
  <c r="P39" i="1"/>
  <c r="T39" i="1" s="1"/>
  <c r="P40" i="1"/>
  <c r="Q40" i="1" s="1"/>
  <c r="P41" i="1"/>
  <c r="P42" i="1"/>
  <c r="P43" i="1"/>
  <c r="P44" i="1"/>
  <c r="P45" i="1"/>
  <c r="P46" i="1"/>
  <c r="P47" i="1"/>
  <c r="P48" i="1"/>
  <c r="P49" i="1"/>
  <c r="T49" i="1" s="1"/>
  <c r="P50" i="1"/>
  <c r="P51" i="1"/>
  <c r="T51" i="1" s="1"/>
  <c r="P52" i="1"/>
  <c r="P53" i="1"/>
  <c r="P54" i="1"/>
  <c r="P55" i="1"/>
  <c r="P56" i="1"/>
  <c r="P57" i="1"/>
  <c r="Q57" i="1" s="1"/>
  <c r="P58" i="1"/>
  <c r="Q58" i="1" s="1"/>
  <c r="P59" i="1"/>
  <c r="P60" i="1"/>
  <c r="P61" i="1"/>
  <c r="Q61" i="1" s="1"/>
  <c r="P62" i="1"/>
  <c r="P63" i="1"/>
  <c r="P64" i="1"/>
  <c r="T64" i="1" s="1"/>
  <c r="P65" i="1"/>
  <c r="P66" i="1"/>
  <c r="T66" i="1" s="1"/>
  <c r="P67" i="1"/>
  <c r="Q67" i="1" s="1"/>
  <c r="P68" i="1"/>
  <c r="P69" i="1"/>
  <c r="P70" i="1"/>
  <c r="P71" i="1"/>
  <c r="P72" i="1"/>
  <c r="T72" i="1" s="1"/>
  <c r="P73" i="1"/>
  <c r="P74" i="1"/>
  <c r="Q74" i="1" s="1"/>
  <c r="P75" i="1"/>
  <c r="P76" i="1"/>
  <c r="P77" i="1"/>
  <c r="T77" i="1" s="1"/>
  <c r="P78" i="1"/>
  <c r="Q78" i="1" s="1"/>
  <c r="P79" i="1"/>
  <c r="P80" i="1"/>
  <c r="P81" i="1"/>
  <c r="T81" i="1" s="1"/>
  <c r="P82" i="1"/>
  <c r="P83" i="1"/>
  <c r="P84" i="1"/>
  <c r="Q84" i="1" s="1"/>
  <c r="P85" i="1"/>
  <c r="P86" i="1"/>
  <c r="T86" i="1" s="1"/>
  <c r="P87" i="1"/>
  <c r="P88" i="1"/>
  <c r="P89" i="1"/>
  <c r="P90" i="1"/>
  <c r="P91" i="1"/>
  <c r="P92" i="1"/>
  <c r="Q92" i="1" s="1"/>
  <c r="P93" i="1"/>
  <c r="P94" i="1"/>
  <c r="P95" i="1"/>
  <c r="P96" i="1"/>
  <c r="Q96" i="1" s="1"/>
  <c r="P97" i="1"/>
  <c r="Q97" i="1" s="1"/>
  <c r="P98" i="1"/>
  <c r="P99" i="1"/>
  <c r="U99" i="1" s="1"/>
  <c r="P100" i="1"/>
  <c r="Q100" i="1" s="1"/>
  <c r="P101" i="1"/>
  <c r="P102" i="1"/>
  <c r="U102" i="1" s="1"/>
  <c r="P103" i="1"/>
  <c r="U103" i="1" s="1"/>
  <c r="P104" i="1"/>
  <c r="U104" i="1" s="1"/>
  <c r="P6" i="1"/>
  <c r="U100" i="1" l="1"/>
  <c r="AB100" i="1"/>
  <c r="U98" i="1"/>
  <c r="AB98" i="1"/>
  <c r="U96" i="1"/>
  <c r="AB96" i="1"/>
  <c r="U94" i="1"/>
  <c r="Q94" i="1"/>
  <c r="AB94" i="1" s="1"/>
  <c r="U92" i="1"/>
  <c r="AB92" i="1"/>
  <c r="Q90" i="1"/>
  <c r="AB90" i="1" s="1"/>
  <c r="AB88" i="1"/>
  <c r="AB84" i="1"/>
  <c r="AB82" i="1"/>
  <c r="Q80" i="1"/>
  <c r="AB80" i="1" s="1"/>
  <c r="AB78" i="1"/>
  <c r="AB76" i="1"/>
  <c r="AB74" i="1"/>
  <c r="AB70" i="1"/>
  <c r="Q68" i="1"/>
  <c r="AB68" i="1" s="1"/>
  <c r="Q62" i="1"/>
  <c r="AB62" i="1" s="1"/>
  <c r="Q60" i="1"/>
  <c r="AB60" i="1" s="1"/>
  <c r="AB58" i="1"/>
  <c r="Q56" i="1"/>
  <c r="AB56" i="1" s="1"/>
  <c r="Q54" i="1"/>
  <c r="AB54" i="1" s="1"/>
  <c r="Q52" i="1"/>
  <c r="AB52" i="1" s="1"/>
  <c r="AB50" i="1"/>
  <c r="Q48" i="1"/>
  <c r="AB48" i="1" s="1"/>
  <c r="AB46" i="1"/>
  <c r="AB44" i="1"/>
  <c r="Q42" i="1"/>
  <c r="AB42" i="1" s="1"/>
  <c r="AB40" i="1"/>
  <c r="AB38" i="1"/>
  <c r="AB36" i="1"/>
  <c r="AB34" i="1"/>
  <c r="AB32" i="1"/>
  <c r="AB30" i="1"/>
  <c r="AB26" i="1"/>
  <c r="Q24" i="1"/>
  <c r="AB24" i="1" s="1"/>
  <c r="Q22" i="1"/>
  <c r="AB22" i="1" s="1"/>
  <c r="Q20" i="1"/>
  <c r="AB20" i="1" s="1"/>
  <c r="Q18" i="1"/>
  <c r="AB18" i="1" s="1"/>
  <c r="Q16" i="1"/>
  <c r="AB16" i="1" s="1"/>
  <c r="Q14" i="1"/>
  <c r="AB14" i="1" s="1"/>
  <c r="AB12" i="1"/>
  <c r="AB10" i="1"/>
  <c r="AB8" i="1"/>
  <c r="Q6" i="1"/>
  <c r="AB6" i="1" s="1"/>
  <c r="U101" i="1"/>
  <c r="AB101" i="1"/>
  <c r="U97" i="1"/>
  <c r="AB97" i="1"/>
  <c r="U95" i="1"/>
  <c r="AB95" i="1"/>
  <c r="U93" i="1"/>
  <c r="AB93" i="1"/>
  <c r="U91" i="1"/>
  <c r="Q91" i="1"/>
  <c r="AB91" i="1" s="1"/>
  <c r="AB89" i="1"/>
  <c r="Q87" i="1"/>
  <c r="AB87" i="1" s="1"/>
  <c r="Q85" i="1"/>
  <c r="AB85" i="1" s="1"/>
  <c r="Q83" i="1"/>
  <c r="AB83" i="1" s="1"/>
  <c r="Q79" i="1"/>
  <c r="AB79" i="1" s="1"/>
  <c r="Q75" i="1"/>
  <c r="AB75" i="1" s="1"/>
  <c r="Q73" i="1"/>
  <c r="AB73" i="1" s="1"/>
  <c r="Q71" i="1"/>
  <c r="AB71" i="1" s="1"/>
  <c r="Q69" i="1"/>
  <c r="AB69" i="1" s="1"/>
  <c r="AB67" i="1"/>
  <c r="Q65" i="1"/>
  <c r="AB65" i="1" s="1"/>
  <c r="AB63" i="1"/>
  <c r="AB61" i="1"/>
  <c r="Q59" i="1"/>
  <c r="AB59" i="1" s="1"/>
  <c r="AB57" i="1"/>
  <c r="Q55" i="1"/>
  <c r="AB55" i="1" s="1"/>
  <c r="Q53" i="1"/>
  <c r="AB53" i="1" s="1"/>
  <c r="Q47" i="1"/>
  <c r="AB47" i="1" s="1"/>
  <c r="AB45" i="1"/>
  <c r="Q43" i="1"/>
  <c r="AB43" i="1" s="1"/>
  <c r="Q41" i="1"/>
  <c r="AB41" i="1" s="1"/>
  <c r="AB37" i="1"/>
  <c r="AB35" i="1"/>
  <c r="AB33" i="1"/>
  <c r="AB31" i="1"/>
  <c r="AB29" i="1"/>
  <c r="Q27" i="1"/>
  <c r="AB27" i="1" s="1"/>
  <c r="Q25" i="1"/>
  <c r="AB25" i="1" s="1"/>
  <c r="AB23" i="1"/>
  <c r="AB21" i="1"/>
  <c r="AB19" i="1"/>
  <c r="Q17" i="1"/>
  <c r="AB17" i="1" s="1"/>
  <c r="AB15" i="1"/>
  <c r="AB13" i="1"/>
  <c r="Q11" i="1"/>
  <c r="AB11" i="1" s="1"/>
  <c r="AB9" i="1"/>
  <c r="AB7" i="1"/>
  <c r="U6" i="1"/>
  <c r="T98" i="1"/>
  <c r="T103" i="1"/>
  <c r="T104" i="1"/>
  <c r="T102" i="1"/>
  <c r="T101" i="1"/>
  <c r="T99" i="1"/>
  <c r="T93" i="1"/>
  <c r="U89" i="1"/>
  <c r="U87" i="1"/>
  <c r="U85" i="1"/>
  <c r="U83" i="1"/>
  <c r="U81" i="1"/>
  <c r="U79" i="1"/>
  <c r="U77" i="1"/>
  <c r="U75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0" i="1"/>
  <c r="U88" i="1"/>
  <c r="U86" i="1"/>
  <c r="U84" i="1"/>
  <c r="U82" i="1"/>
  <c r="U80" i="1"/>
  <c r="U78" i="1"/>
  <c r="U76" i="1"/>
  <c r="U74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7" i="1" l="1"/>
  <c r="Q5" i="1"/>
  <c r="T96" i="1"/>
  <c r="AB5" i="1"/>
  <c r="T91" i="1"/>
  <c r="T95" i="1"/>
  <c r="T92" i="1"/>
  <c r="T100" i="1"/>
  <c r="T94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41" i="1"/>
  <c r="T43" i="1"/>
  <c r="T45" i="1"/>
  <c r="T47" i="1"/>
  <c r="T53" i="1"/>
  <c r="T55" i="1"/>
  <c r="T57" i="1"/>
  <c r="T59" i="1"/>
  <c r="T61" i="1"/>
  <c r="T63" i="1"/>
  <c r="T65" i="1"/>
  <c r="T67" i="1"/>
  <c r="T69" i="1"/>
  <c r="T71" i="1"/>
  <c r="T73" i="1"/>
  <c r="T75" i="1"/>
  <c r="T79" i="1"/>
  <c r="T83" i="1"/>
  <c r="T85" i="1"/>
  <c r="T87" i="1"/>
  <c r="T89" i="1"/>
  <c r="T6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8" i="1"/>
  <c r="T70" i="1"/>
  <c r="T74" i="1"/>
  <c r="T76" i="1"/>
  <c r="T78" i="1"/>
  <c r="T80" i="1"/>
  <c r="T82" i="1"/>
  <c r="T84" i="1"/>
  <c r="T88" i="1"/>
  <c r="T90" i="1"/>
  <c r="K5" i="1"/>
</calcChain>
</file>

<file path=xl/sharedStrings.xml><?xml version="1.0" encoding="utf-8"?>
<sst xmlns="http://schemas.openxmlformats.org/spreadsheetml/2006/main" count="370" uniqueCount="157">
  <si>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</si>
  <si>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</si>
  <si>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</si>
  <si>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</si>
  <si>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</si>
  <si>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</si>
  <si>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</si>
  <si>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</si>
  <si>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</si>
  <si>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</si>
  <si>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</si>
  <si>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</si>
  <si>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</si>
  <si>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</si>
  <si>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</si>
  <si>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</si>
  <si>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</si>
  <si>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</si>
  <si>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</si>
  <si>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</si>
  <si>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</si>
  <si>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</si>
  <si>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</si>
  <si>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</si>
  <si>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</si>
  <si>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</si>
  <si>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</si>
  <si>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</si>
  <si>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</si>
  <si>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</si>
  <si>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</si>
  <si>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</si>
  <si>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</si>
  <si>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</si>
  <si>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</si>
  <si>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</si>
  <si>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</si>
  <si>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</si>
  <si>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</si>
  <si>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</si>
  <si>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</si>
  <si>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</si>
  <si>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</si>
  <si>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</si>
  <si>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</si>
  <si>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</si>
  <si>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</si>
  <si>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</si>
  <si>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</si>
  <si>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</si>
  <si>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</si>
  <si>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</si>
  <si>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</si>
  <si>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</si>
  <si>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</si>
  <si>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</si>
  <si>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</si>
  <si>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</si>
  <si>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</si>
  <si>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</si>
  <si>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</si>
  <si>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</si>
  <si>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</si>
  <si>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</si>
  <si>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</si>
  <si>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</si>
  <si>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</si>
  <si>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</si>
  <si>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</si>
  <si>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</si>
  <si>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</si>
  <si>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</si>
  <si>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</si>
  <si>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</si>
  <si>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</si>
  <si>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</si>
  <si>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</si>
  <si>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</si>
  <si>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</si>
  <si>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0.3кг 6шт_45с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</si>
  <si>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</si>
  <si>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</si>
  <si>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</si>
  <si>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</si>
  <si>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</si>
  <si>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</si>
  <si>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</si>
  <si>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</si>
  <si>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</si>
  <si>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</si>
  <si>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</si>
  <si>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</si>
  <si>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</si>
  <si>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</si>
  <si>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</si>
  <si>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</si>
  <si>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</si>
  <si>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</si>
  <si>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</si>
  <si>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</si>
  <si>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</si>
  <si>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</si>
  <si>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</si>
  <si>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</si>
  <si>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</si>
  <si>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</si>
  <si>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</si>
  <si>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</si>
  <si>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</si>
  <si>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</si>
  <si>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</si>
  <si>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</si>
  <si>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</si>
  <si>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</si>
  <si>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</si>
  <si>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</si>
  <si>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</si>
  <si>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</si>
  <si>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</si>
  <si>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</si>
  <si>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</si>
  <si>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</si>
  <si>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</si>
  <si>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</si>
  <si>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</si>
  <si>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</si>
  <si>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</si>
  <si>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</si>
  <si>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</si>
  <si>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</si>
  <si>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</si>
  <si>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</si>
  <si>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</si>
  <si>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</si>
  <si>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</si>
  <si>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</si>
  <si>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</si>
  <si>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</si>
  <si>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</si>
  <si>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</si>
  <si>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</si>
  <si>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</si>
  <si>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</si>
  <si>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</si>
  <si>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</si>
  <si>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</si>
  <si>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</si>
  <si>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</si>
  <si>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</si>
  <si>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ротация завода на 6931 (с 15,10,24 возврат на 6822)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</si>
  <si>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</si>
  <si>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дубль на 6834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</si>
  <si>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</si>
  <si>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</si>
  <si>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09,10,24 в уценку 47шт. / 02,10,24 в уценку 20шт.</t>
  </si>
  <si>
    <t>нужно увеличить продажи / новинка</t>
  </si>
  <si>
    <t>перемещение из Донецка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</si>
</sst>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  <xf numFmtId="164" fontId="1" fillId="0" borderId="1" xfId="1" applyNumberFormat="1" applyFont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S83" sqref="S83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6.28515625" bestFit="1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5.7109375" customWidth="1"/>
    <col min="22" max="26" width="6.28515625" customWidth="1"/>
    <col min="27" max="27" width="47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12268.698000000002</v>
      </c>
      <c r="F5" s="4">
        <f>SUM(F6:F498)</f>
        <v>14403.496000000001</v>
      </c>
      <c r="G5" s="6"/>
      <c r="H5" s="1"/>
      <c r="I5" s="1"/>
      <c r="J5" s="4">
        <f t="shared" ref="J5:R5" si="0">SUM(J6:J498)</f>
        <v>13122.665999999999</v>
      </c>
      <c r="K5" s="4">
        <f t="shared" si="0"/>
        <v>-853.96799999999985</v>
      </c>
      <c r="L5" s="4">
        <f t="shared" si="0"/>
        <v>0</v>
      </c>
      <c r="M5" s="4">
        <f t="shared" si="0"/>
        <v>0</v>
      </c>
      <c r="N5" s="4">
        <f t="shared" si="0"/>
        <v>790</v>
      </c>
      <c r="O5" s="4">
        <f t="shared" si="0"/>
        <v>3447</v>
      </c>
      <c r="P5" s="4">
        <f t="shared" si="0"/>
        <v>2453.7395999999994</v>
      </c>
      <c r="Q5" s="4">
        <f t="shared" si="0"/>
        <v>14547.762599999996</v>
      </c>
      <c r="R5" s="4">
        <f t="shared" si="0"/>
        <v>0</v>
      </c>
      <c r="S5" s="1"/>
      <c r="T5" s="1"/>
      <c r="U5" s="1"/>
      <c r="V5" s="4">
        <f>SUM(V6:V498)</f>
        <v>1946.8720000000008</v>
      </c>
      <c r="W5" s="4">
        <f>SUM(W6:W498)</f>
        <v>2318.1671999999994</v>
      </c>
      <c r="X5" s="4">
        <f>SUM(X6:X498)</f>
        <v>2950.8669999999988</v>
      </c>
      <c r="Y5" s="4">
        <f>SUM(Y6:Y498)</f>
        <v>2861.8606</v>
      </c>
      <c r="Z5" s="4">
        <f>SUM(Z6:Z498)</f>
        <v>3055.7791999999999</v>
      </c>
      <c r="AA5" s="1"/>
      <c r="AB5" s="4">
        <f>SUM(AB6:AB498)</f>
        <v>7121.9447440000013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693</v>
      </c>
      <c r="D6" s="1">
        <v>80</v>
      </c>
      <c r="E6" s="1">
        <v>299</v>
      </c>
      <c r="F6" s="1">
        <v>394</v>
      </c>
      <c r="G6" s="6">
        <v>0.4</v>
      </c>
      <c r="H6" s="1">
        <v>60</v>
      </c>
      <c r="I6" s="1" t="s">
        <v>33</v>
      </c>
      <c r="J6" s="1">
        <v>306</v>
      </c>
      <c r="K6" s="1">
        <f t="shared" ref="K6:K37" si="1">E6-J6</f>
        <v>-7</v>
      </c>
      <c r="L6" s="1"/>
      <c r="M6" s="1"/>
      <c r="N6" s="1">
        <v>70</v>
      </c>
      <c r="O6" s="1">
        <v>0</v>
      </c>
      <c r="P6" s="1">
        <f>E6/5</f>
        <v>59.8</v>
      </c>
      <c r="Q6" s="5">
        <f>13*P6-O6-N6-F6</f>
        <v>313.39999999999998</v>
      </c>
      <c r="R6" s="5"/>
      <c r="S6" s="1"/>
      <c r="T6" s="1">
        <f>(F6+N6+O6+Q6)/P6</f>
        <v>13</v>
      </c>
      <c r="U6" s="1">
        <f>(F6+N6+O6)/P6</f>
        <v>7.7591973244147159</v>
      </c>
      <c r="V6" s="1">
        <v>49.4</v>
      </c>
      <c r="W6" s="1">
        <v>66.2</v>
      </c>
      <c r="X6" s="1">
        <v>86</v>
      </c>
      <c r="Y6" s="1">
        <v>70.599999999999994</v>
      </c>
      <c r="Z6" s="1">
        <v>89.8</v>
      </c>
      <c r="AA6" s="1"/>
      <c r="AB6" s="1">
        <f>Q6*G6</f>
        <v>125.36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161.935</v>
      </c>
      <c r="D7" s="1"/>
      <c r="E7" s="1">
        <v>8.548</v>
      </c>
      <c r="F7" s="1">
        <v>153.387</v>
      </c>
      <c r="G7" s="6">
        <v>1</v>
      </c>
      <c r="H7" s="1">
        <v>120</v>
      </c>
      <c r="I7" s="1" t="s">
        <v>33</v>
      </c>
      <c r="J7" s="1">
        <v>8.5</v>
      </c>
      <c r="K7" s="1">
        <f t="shared" si="1"/>
        <v>4.8000000000000043E-2</v>
      </c>
      <c r="L7" s="1"/>
      <c r="M7" s="1"/>
      <c r="N7" s="1"/>
      <c r="O7" s="1">
        <v>0</v>
      </c>
      <c r="P7" s="1">
        <f t="shared" ref="P7:P70" si="2">E7/5</f>
        <v>1.7096</v>
      </c>
      <c r="Q7" s="5"/>
      <c r="R7" s="5"/>
      <c r="S7" s="1"/>
      <c r="T7" s="1">
        <f t="shared" ref="T7:T70" si="3">(F7+N7+O7+Q7)/P7</f>
        <v>89.720987365465604</v>
      </c>
      <c r="U7" s="1">
        <f t="shared" ref="U7:U70" si="4">(F7+N7+O7)/P7</f>
        <v>89.720987365465604</v>
      </c>
      <c r="V7" s="1">
        <v>1.6020000000000001</v>
      </c>
      <c r="W7" s="1">
        <v>2.327</v>
      </c>
      <c r="X7" s="1">
        <v>1.4488000000000001</v>
      </c>
      <c r="Y7" s="1">
        <v>8.1734000000000009</v>
      </c>
      <c r="Z7" s="1">
        <v>5.7873999999999999</v>
      </c>
      <c r="AA7" s="22" t="s">
        <v>36</v>
      </c>
      <c r="AB7" s="1">
        <f t="shared" ref="AB7:AB70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319.28100000000001</v>
      </c>
      <c r="D8" s="1">
        <v>112.988</v>
      </c>
      <c r="E8" s="1">
        <v>198.80500000000001</v>
      </c>
      <c r="F8" s="1">
        <v>194.85</v>
      </c>
      <c r="G8" s="6">
        <v>1</v>
      </c>
      <c r="H8" s="1">
        <v>45</v>
      </c>
      <c r="I8" s="1" t="s">
        <v>38</v>
      </c>
      <c r="J8" s="1">
        <v>194</v>
      </c>
      <c r="K8" s="1">
        <f t="shared" si="1"/>
        <v>4.8050000000000068</v>
      </c>
      <c r="L8" s="1"/>
      <c r="M8" s="1"/>
      <c r="N8" s="1">
        <v>60</v>
      </c>
      <c r="O8" s="1">
        <v>0</v>
      </c>
      <c r="P8" s="1">
        <f t="shared" si="2"/>
        <v>39.761000000000003</v>
      </c>
      <c r="Q8" s="5">
        <f>14*P8-O8-N8-F8</f>
        <v>301.80399999999997</v>
      </c>
      <c r="R8" s="5"/>
      <c r="S8" s="1"/>
      <c r="T8" s="1">
        <f t="shared" si="3"/>
        <v>13.999999999999998</v>
      </c>
      <c r="U8" s="1">
        <f t="shared" si="4"/>
        <v>6.4095470435854223</v>
      </c>
      <c r="V8" s="1">
        <v>33.464599999999997</v>
      </c>
      <c r="W8" s="1">
        <v>38.176200000000001</v>
      </c>
      <c r="X8" s="1">
        <v>43.085599999999999</v>
      </c>
      <c r="Y8" s="1">
        <v>55.584400000000002</v>
      </c>
      <c r="Z8" s="1">
        <v>42.558799999999998</v>
      </c>
      <c r="AA8" s="1"/>
      <c r="AB8" s="1">
        <f t="shared" si="5"/>
        <v>301.80399999999997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591.90499999999997</v>
      </c>
      <c r="D9" s="1">
        <v>176.45099999999999</v>
      </c>
      <c r="E9" s="1">
        <v>320.49099999999999</v>
      </c>
      <c r="F9" s="1">
        <v>379.80500000000001</v>
      </c>
      <c r="G9" s="6">
        <v>1</v>
      </c>
      <c r="H9" s="1">
        <v>60</v>
      </c>
      <c r="I9" s="1" t="s">
        <v>40</v>
      </c>
      <c r="J9" s="1">
        <v>325.3</v>
      </c>
      <c r="K9" s="1">
        <f t="shared" si="1"/>
        <v>-4.8090000000000259</v>
      </c>
      <c r="L9" s="1"/>
      <c r="M9" s="1"/>
      <c r="N9" s="1">
        <v>250</v>
      </c>
      <c r="O9" s="1">
        <v>0</v>
      </c>
      <c r="P9" s="1">
        <f t="shared" si="2"/>
        <v>64.098199999999991</v>
      </c>
      <c r="Q9" s="5">
        <f>14*P9-O9-N9-F9</f>
        <v>267.56979999999982</v>
      </c>
      <c r="R9" s="5"/>
      <c r="S9" s="1"/>
      <c r="T9" s="1">
        <f t="shared" si="3"/>
        <v>14</v>
      </c>
      <c r="U9" s="1">
        <f t="shared" si="4"/>
        <v>9.8256269286813076</v>
      </c>
      <c r="V9" s="1">
        <v>57.488</v>
      </c>
      <c r="W9" s="1">
        <v>70.645200000000003</v>
      </c>
      <c r="X9" s="1">
        <v>79.701400000000007</v>
      </c>
      <c r="Y9" s="1">
        <v>86.1708</v>
      </c>
      <c r="Z9" s="1">
        <v>104.7696</v>
      </c>
      <c r="AA9" s="1"/>
      <c r="AB9" s="1">
        <f t="shared" si="5"/>
        <v>267.56979999999982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83.343000000000004</v>
      </c>
      <c r="D10" s="1"/>
      <c r="E10" s="1">
        <v>8.16</v>
      </c>
      <c r="F10" s="1">
        <v>74.685000000000002</v>
      </c>
      <c r="G10" s="6">
        <v>1</v>
      </c>
      <c r="H10" s="1">
        <v>120</v>
      </c>
      <c r="I10" s="1" t="s">
        <v>33</v>
      </c>
      <c r="J10" s="1">
        <v>8</v>
      </c>
      <c r="K10" s="1">
        <f t="shared" si="1"/>
        <v>0.16000000000000014</v>
      </c>
      <c r="L10" s="1"/>
      <c r="M10" s="1"/>
      <c r="N10" s="1"/>
      <c r="O10" s="1">
        <v>0</v>
      </c>
      <c r="P10" s="1">
        <f t="shared" si="2"/>
        <v>1.6320000000000001</v>
      </c>
      <c r="Q10" s="5"/>
      <c r="R10" s="5"/>
      <c r="S10" s="1"/>
      <c r="T10" s="1">
        <f t="shared" si="3"/>
        <v>45.762867647058819</v>
      </c>
      <c r="U10" s="1">
        <f t="shared" si="4"/>
        <v>45.762867647058819</v>
      </c>
      <c r="V10" s="1">
        <v>2.0331999999999999</v>
      </c>
      <c r="W10" s="1">
        <v>2.2452000000000001</v>
      </c>
      <c r="X10" s="1">
        <v>2.3513999999999999</v>
      </c>
      <c r="Y10" s="1">
        <v>3.5910000000000002</v>
      </c>
      <c r="Z10" s="1">
        <v>4.0523999999999996</v>
      </c>
      <c r="AA10" s="22" t="s">
        <v>36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39.262999999999998</v>
      </c>
      <c r="D11" s="1">
        <v>21.75</v>
      </c>
      <c r="E11" s="1">
        <v>56.887</v>
      </c>
      <c r="F11" s="1">
        <v>4.1260000000000003</v>
      </c>
      <c r="G11" s="6">
        <v>1</v>
      </c>
      <c r="H11" s="1">
        <v>60</v>
      </c>
      <c r="I11" s="1" t="s">
        <v>33</v>
      </c>
      <c r="J11" s="1">
        <v>54.1</v>
      </c>
      <c r="K11" s="1">
        <f t="shared" si="1"/>
        <v>2.786999999999999</v>
      </c>
      <c r="L11" s="1"/>
      <c r="M11" s="1"/>
      <c r="N11" s="1"/>
      <c r="O11" s="1">
        <v>100</v>
      </c>
      <c r="P11" s="1">
        <f t="shared" si="2"/>
        <v>11.3774</v>
      </c>
      <c r="Q11" s="5">
        <f t="shared" ref="Q8:Q27" si="6">13*P11-O11-N11-F11</f>
        <v>43.780199999999986</v>
      </c>
      <c r="R11" s="5"/>
      <c r="S11" s="1"/>
      <c r="T11" s="1">
        <f t="shared" si="3"/>
        <v>12.999999999999998</v>
      </c>
      <c r="U11" s="1">
        <f t="shared" si="4"/>
        <v>9.152003093852727</v>
      </c>
      <c r="V11" s="1">
        <v>10.803599999999999</v>
      </c>
      <c r="W11" s="1">
        <v>3.2456</v>
      </c>
      <c r="X11" s="1">
        <v>0</v>
      </c>
      <c r="Y11" s="1">
        <v>0</v>
      </c>
      <c r="Z11" s="1">
        <v>0</v>
      </c>
      <c r="AA11" s="1" t="s">
        <v>43</v>
      </c>
      <c r="AB11" s="1">
        <f t="shared" si="5"/>
        <v>43.780199999999986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144.614</v>
      </c>
      <c r="D12" s="1">
        <v>40.662999999999997</v>
      </c>
      <c r="E12" s="1">
        <v>82.516000000000005</v>
      </c>
      <c r="F12" s="1">
        <v>91.778999999999996</v>
      </c>
      <c r="G12" s="6">
        <v>1</v>
      </c>
      <c r="H12" s="1">
        <v>60</v>
      </c>
      <c r="I12" s="1" t="s">
        <v>40</v>
      </c>
      <c r="J12" s="1">
        <v>78.665999999999997</v>
      </c>
      <c r="K12" s="1">
        <f t="shared" si="1"/>
        <v>3.8500000000000085</v>
      </c>
      <c r="L12" s="1"/>
      <c r="M12" s="1"/>
      <c r="N12" s="1"/>
      <c r="O12" s="1">
        <v>0</v>
      </c>
      <c r="P12" s="1">
        <f t="shared" si="2"/>
        <v>16.5032</v>
      </c>
      <c r="Q12" s="5">
        <f t="shared" ref="Q12:Q13" si="7">14*P12-O12-N12-F12</f>
        <v>139.26580000000001</v>
      </c>
      <c r="R12" s="5"/>
      <c r="S12" s="1"/>
      <c r="T12" s="1">
        <f t="shared" si="3"/>
        <v>14</v>
      </c>
      <c r="U12" s="1">
        <f t="shared" si="4"/>
        <v>5.5612850841049006</v>
      </c>
      <c r="V12" s="1">
        <v>11.8588</v>
      </c>
      <c r="W12" s="1">
        <v>15.650399999999999</v>
      </c>
      <c r="X12" s="1">
        <v>18.329599999999999</v>
      </c>
      <c r="Y12" s="1">
        <v>13.9474</v>
      </c>
      <c r="Z12" s="1">
        <v>18.844000000000001</v>
      </c>
      <c r="AA12" s="1"/>
      <c r="AB12" s="1">
        <f t="shared" si="5"/>
        <v>139.26580000000001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35</v>
      </c>
      <c r="C13" s="1">
        <v>711.18799999999999</v>
      </c>
      <c r="D13" s="1">
        <v>2.706</v>
      </c>
      <c r="E13" s="1">
        <v>238.197</v>
      </c>
      <c r="F13" s="1">
        <v>433.63099999999997</v>
      </c>
      <c r="G13" s="6">
        <v>1</v>
      </c>
      <c r="H13" s="1">
        <v>60</v>
      </c>
      <c r="I13" s="1" t="s">
        <v>40</v>
      </c>
      <c r="J13" s="1">
        <v>233</v>
      </c>
      <c r="K13" s="1">
        <f t="shared" si="1"/>
        <v>5.1970000000000027</v>
      </c>
      <c r="L13" s="1"/>
      <c r="M13" s="1"/>
      <c r="N13" s="1"/>
      <c r="O13" s="1">
        <v>0</v>
      </c>
      <c r="P13" s="1">
        <f t="shared" si="2"/>
        <v>47.639400000000002</v>
      </c>
      <c r="Q13" s="5">
        <f t="shared" si="7"/>
        <v>233.32060000000001</v>
      </c>
      <c r="R13" s="5"/>
      <c r="S13" s="1"/>
      <c r="T13" s="1">
        <f t="shared" si="3"/>
        <v>13.999999999999998</v>
      </c>
      <c r="U13" s="1">
        <f t="shared" si="4"/>
        <v>9.1023606510577366</v>
      </c>
      <c r="V13" s="1">
        <v>45.179400000000001</v>
      </c>
      <c r="W13" s="1">
        <v>45.138399999999997</v>
      </c>
      <c r="X13" s="1">
        <v>76.236599999999996</v>
      </c>
      <c r="Y13" s="1">
        <v>88.915400000000005</v>
      </c>
      <c r="Z13" s="1">
        <v>99.267799999999994</v>
      </c>
      <c r="AA13" s="1"/>
      <c r="AB13" s="1">
        <f t="shared" si="5"/>
        <v>233.32060000000001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193</v>
      </c>
      <c r="D14" s="1">
        <v>40</v>
      </c>
      <c r="E14" s="1">
        <v>157</v>
      </c>
      <c r="F14" s="1">
        <v>41</v>
      </c>
      <c r="G14" s="6">
        <v>0.25</v>
      </c>
      <c r="H14" s="1">
        <v>120</v>
      </c>
      <c r="I14" s="1" t="s">
        <v>33</v>
      </c>
      <c r="J14" s="1">
        <v>161</v>
      </c>
      <c r="K14" s="1">
        <f t="shared" si="1"/>
        <v>-4</v>
      </c>
      <c r="L14" s="1"/>
      <c r="M14" s="1"/>
      <c r="N14" s="1">
        <v>70</v>
      </c>
      <c r="O14" s="1">
        <v>180</v>
      </c>
      <c r="P14" s="1">
        <f t="shared" si="2"/>
        <v>31.4</v>
      </c>
      <c r="Q14" s="5">
        <f t="shared" si="6"/>
        <v>117.19999999999999</v>
      </c>
      <c r="R14" s="5"/>
      <c r="S14" s="1"/>
      <c r="T14" s="1">
        <f t="shared" si="3"/>
        <v>13</v>
      </c>
      <c r="U14" s="1">
        <f t="shared" si="4"/>
        <v>9.2675159235668794</v>
      </c>
      <c r="V14" s="1">
        <v>28.8</v>
      </c>
      <c r="W14" s="1">
        <v>24.6</v>
      </c>
      <c r="X14" s="1">
        <v>31.2</v>
      </c>
      <c r="Y14" s="1">
        <v>29.2</v>
      </c>
      <c r="Z14" s="1">
        <v>29</v>
      </c>
      <c r="AA14" s="1"/>
      <c r="AB14" s="1">
        <f t="shared" si="5"/>
        <v>29.299999999999997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288.3</v>
      </c>
      <c r="D15" s="1">
        <v>201.39099999999999</v>
      </c>
      <c r="E15" s="1">
        <v>233.16499999999999</v>
      </c>
      <c r="F15" s="1">
        <v>232.47</v>
      </c>
      <c r="G15" s="6">
        <v>1</v>
      </c>
      <c r="H15" s="1">
        <v>45</v>
      </c>
      <c r="I15" s="1" t="s">
        <v>38</v>
      </c>
      <c r="J15" s="1">
        <v>228.1</v>
      </c>
      <c r="K15" s="1">
        <f t="shared" si="1"/>
        <v>5.0649999999999977</v>
      </c>
      <c r="L15" s="1"/>
      <c r="M15" s="1"/>
      <c r="N15" s="1">
        <v>150</v>
      </c>
      <c r="O15" s="1">
        <v>0</v>
      </c>
      <c r="P15" s="1">
        <f t="shared" si="2"/>
        <v>46.632999999999996</v>
      </c>
      <c r="Q15" s="5">
        <f>14*P15-O15-N15-F15</f>
        <v>270.39199999999994</v>
      </c>
      <c r="R15" s="5"/>
      <c r="S15" s="1"/>
      <c r="T15" s="1">
        <f t="shared" si="3"/>
        <v>14</v>
      </c>
      <c r="U15" s="1">
        <f t="shared" si="4"/>
        <v>8.2017026569167779</v>
      </c>
      <c r="V15" s="1">
        <v>40.189800000000012</v>
      </c>
      <c r="W15" s="1">
        <v>44.481400000000001</v>
      </c>
      <c r="X15" s="1">
        <v>45.955199999999998</v>
      </c>
      <c r="Y15" s="1">
        <v>43.806600000000003</v>
      </c>
      <c r="Z15" s="1">
        <v>42.8202</v>
      </c>
      <c r="AA15" s="1"/>
      <c r="AB15" s="1">
        <f t="shared" si="5"/>
        <v>270.39199999999994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200.08099999999999</v>
      </c>
      <c r="D16" s="1">
        <v>47.668999999999997</v>
      </c>
      <c r="E16" s="1">
        <v>122.276</v>
      </c>
      <c r="F16" s="1">
        <v>116.922</v>
      </c>
      <c r="G16" s="6">
        <v>1</v>
      </c>
      <c r="H16" s="1">
        <v>60</v>
      </c>
      <c r="I16" s="1" t="s">
        <v>33</v>
      </c>
      <c r="J16" s="1">
        <v>119.7</v>
      </c>
      <c r="K16" s="1">
        <f t="shared" si="1"/>
        <v>2.5759999999999934</v>
      </c>
      <c r="L16" s="1"/>
      <c r="M16" s="1"/>
      <c r="N16" s="1">
        <v>40</v>
      </c>
      <c r="O16" s="1">
        <v>0</v>
      </c>
      <c r="P16" s="1">
        <f t="shared" si="2"/>
        <v>24.455199999999998</v>
      </c>
      <c r="Q16" s="5">
        <f t="shared" si="6"/>
        <v>160.9956</v>
      </c>
      <c r="R16" s="5"/>
      <c r="S16" s="1"/>
      <c r="T16" s="1">
        <f t="shared" si="3"/>
        <v>13</v>
      </c>
      <c r="U16" s="1">
        <f t="shared" si="4"/>
        <v>6.4167130099120024</v>
      </c>
      <c r="V16" s="1">
        <v>15.8682</v>
      </c>
      <c r="W16" s="1">
        <v>22.671399999999998</v>
      </c>
      <c r="X16" s="1">
        <v>18.386800000000001</v>
      </c>
      <c r="Y16" s="1">
        <v>28.9194</v>
      </c>
      <c r="Z16" s="1">
        <v>25.195599999999999</v>
      </c>
      <c r="AA16" s="1"/>
      <c r="AB16" s="1">
        <f t="shared" si="5"/>
        <v>160.9956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442</v>
      </c>
      <c r="D17" s="1">
        <v>19</v>
      </c>
      <c r="E17" s="1">
        <v>182.6</v>
      </c>
      <c r="F17" s="1">
        <v>225</v>
      </c>
      <c r="G17" s="6">
        <v>0.25</v>
      </c>
      <c r="H17" s="1">
        <v>120</v>
      </c>
      <c r="I17" s="1" t="s">
        <v>33</v>
      </c>
      <c r="J17" s="1">
        <v>190</v>
      </c>
      <c r="K17" s="1">
        <f t="shared" si="1"/>
        <v>-7.4000000000000057</v>
      </c>
      <c r="L17" s="1"/>
      <c r="M17" s="1"/>
      <c r="N17" s="1"/>
      <c r="O17" s="1">
        <v>0</v>
      </c>
      <c r="P17" s="1">
        <f t="shared" si="2"/>
        <v>36.519999999999996</v>
      </c>
      <c r="Q17" s="5">
        <f t="shared" si="6"/>
        <v>249.75999999999993</v>
      </c>
      <c r="R17" s="5"/>
      <c r="S17" s="1"/>
      <c r="T17" s="1">
        <f t="shared" si="3"/>
        <v>13</v>
      </c>
      <c r="U17" s="1">
        <f t="shared" si="4"/>
        <v>6.1610076670317637</v>
      </c>
      <c r="V17" s="1">
        <v>26.4</v>
      </c>
      <c r="W17" s="1">
        <v>31.4</v>
      </c>
      <c r="X17" s="1">
        <v>50</v>
      </c>
      <c r="Y17" s="1">
        <v>50.2</v>
      </c>
      <c r="Z17" s="1">
        <v>46.2</v>
      </c>
      <c r="AA17" s="1"/>
      <c r="AB17" s="1">
        <f t="shared" si="5"/>
        <v>62.439999999999984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74</v>
      </c>
      <c r="D18" s="1">
        <v>2</v>
      </c>
      <c r="E18" s="1">
        <v>26</v>
      </c>
      <c r="F18" s="1">
        <v>45</v>
      </c>
      <c r="G18" s="6">
        <v>0.4</v>
      </c>
      <c r="H18" s="1">
        <v>60</v>
      </c>
      <c r="I18" s="1" t="s">
        <v>33</v>
      </c>
      <c r="J18" s="1">
        <v>29</v>
      </c>
      <c r="K18" s="1">
        <f t="shared" si="1"/>
        <v>-3</v>
      </c>
      <c r="L18" s="1"/>
      <c r="M18" s="1"/>
      <c r="N18" s="1"/>
      <c r="O18" s="1">
        <v>0</v>
      </c>
      <c r="P18" s="1">
        <f t="shared" si="2"/>
        <v>5.2</v>
      </c>
      <c r="Q18" s="5">
        <f t="shared" si="6"/>
        <v>22.600000000000009</v>
      </c>
      <c r="R18" s="5"/>
      <c r="S18" s="1"/>
      <c r="T18" s="1">
        <f t="shared" si="3"/>
        <v>13.000000000000002</v>
      </c>
      <c r="U18" s="1">
        <f t="shared" si="4"/>
        <v>8.6538461538461533</v>
      </c>
      <c r="V18" s="1">
        <v>1.6</v>
      </c>
      <c r="W18" s="1">
        <v>4</v>
      </c>
      <c r="X18" s="1">
        <v>4.8</v>
      </c>
      <c r="Y18" s="1">
        <v>3.8</v>
      </c>
      <c r="Z18" s="1">
        <v>0.8</v>
      </c>
      <c r="AA18" s="1"/>
      <c r="AB18" s="1">
        <f t="shared" si="5"/>
        <v>9.0400000000000045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35</v>
      </c>
      <c r="C19" s="1">
        <v>502.02100000000002</v>
      </c>
      <c r="D19" s="1"/>
      <c r="E19" s="1">
        <v>223.821</v>
      </c>
      <c r="F19" s="1">
        <v>249.36199999999999</v>
      </c>
      <c r="G19" s="6">
        <v>1</v>
      </c>
      <c r="H19" s="1">
        <v>45</v>
      </c>
      <c r="I19" s="1" t="s">
        <v>38</v>
      </c>
      <c r="J19" s="1">
        <v>203.3</v>
      </c>
      <c r="K19" s="1">
        <f t="shared" si="1"/>
        <v>20.520999999999987</v>
      </c>
      <c r="L19" s="1"/>
      <c r="M19" s="1"/>
      <c r="N19" s="1"/>
      <c r="O19" s="1">
        <v>110</v>
      </c>
      <c r="P19" s="1">
        <f t="shared" si="2"/>
        <v>44.764200000000002</v>
      </c>
      <c r="Q19" s="5">
        <f>14*P19-O19-N19-F19</f>
        <v>267.33680000000004</v>
      </c>
      <c r="R19" s="5"/>
      <c r="S19" s="1"/>
      <c r="T19" s="1">
        <f t="shared" si="3"/>
        <v>14</v>
      </c>
      <c r="U19" s="1">
        <f t="shared" si="4"/>
        <v>8.0278883572140227</v>
      </c>
      <c r="V19" s="1">
        <v>41.542400000000001</v>
      </c>
      <c r="W19" s="1">
        <v>37.406599999999997</v>
      </c>
      <c r="X19" s="1">
        <v>59.311199999999999</v>
      </c>
      <c r="Y19" s="1">
        <v>68.313800000000001</v>
      </c>
      <c r="Z19" s="1">
        <v>57.788600000000002</v>
      </c>
      <c r="AA19" s="1"/>
      <c r="AB19" s="1">
        <f t="shared" si="5"/>
        <v>267.33680000000004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111</v>
      </c>
      <c r="D20" s="1">
        <v>48</v>
      </c>
      <c r="E20" s="1">
        <v>62</v>
      </c>
      <c r="F20" s="1">
        <v>92</v>
      </c>
      <c r="G20" s="6">
        <v>0.12</v>
      </c>
      <c r="H20" s="1">
        <v>60</v>
      </c>
      <c r="I20" s="1" t="s">
        <v>33</v>
      </c>
      <c r="J20" s="1">
        <v>66</v>
      </c>
      <c r="K20" s="1">
        <f t="shared" si="1"/>
        <v>-4</v>
      </c>
      <c r="L20" s="1"/>
      <c r="M20" s="1"/>
      <c r="N20" s="1"/>
      <c r="O20" s="1">
        <v>0</v>
      </c>
      <c r="P20" s="1">
        <f t="shared" si="2"/>
        <v>12.4</v>
      </c>
      <c r="Q20" s="5">
        <f t="shared" si="6"/>
        <v>69.200000000000017</v>
      </c>
      <c r="R20" s="5"/>
      <c r="S20" s="1"/>
      <c r="T20" s="1">
        <f t="shared" si="3"/>
        <v>13.000000000000002</v>
      </c>
      <c r="U20" s="1">
        <f t="shared" si="4"/>
        <v>7.419354838709677</v>
      </c>
      <c r="V20" s="1">
        <v>6.2</v>
      </c>
      <c r="W20" s="1">
        <v>13</v>
      </c>
      <c r="X20" s="1">
        <v>14.4</v>
      </c>
      <c r="Y20" s="1">
        <v>16.399999999999999</v>
      </c>
      <c r="Z20" s="1">
        <v>17.600000000000001</v>
      </c>
      <c r="AA20" s="1"/>
      <c r="AB20" s="1">
        <f t="shared" si="5"/>
        <v>8.304000000000002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>
        <v>152.405</v>
      </c>
      <c r="D21" s="1">
        <v>29.652000000000001</v>
      </c>
      <c r="E21" s="1">
        <v>98.007999999999996</v>
      </c>
      <c r="F21" s="1">
        <v>83.066000000000003</v>
      </c>
      <c r="G21" s="6">
        <v>1</v>
      </c>
      <c r="H21" s="1">
        <v>45</v>
      </c>
      <c r="I21" s="1" t="s">
        <v>38</v>
      </c>
      <c r="J21" s="1">
        <v>98</v>
      </c>
      <c r="K21" s="1">
        <f t="shared" si="1"/>
        <v>7.9999999999955662E-3</v>
      </c>
      <c r="L21" s="1"/>
      <c r="M21" s="1"/>
      <c r="N21" s="1"/>
      <c r="O21" s="1">
        <v>0</v>
      </c>
      <c r="P21" s="1">
        <f t="shared" si="2"/>
        <v>19.601599999999998</v>
      </c>
      <c r="Q21" s="5">
        <f>14*P21-O21-N21-F21</f>
        <v>191.35639999999998</v>
      </c>
      <c r="R21" s="5"/>
      <c r="S21" s="1"/>
      <c r="T21" s="1">
        <f t="shared" si="3"/>
        <v>14</v>
      </c>
      <c r="U21" s="1">
        <f t="shared" si="4"/>
        <v>4.2377152885478742</v>
      </c>
      <c r="V21" s="1">
        <v>11.1212</v>
      </c>
      <c r="W21" s="1">
        <v>14.433199999999999</v>
      </c>
      <c r="X21" s="1">
        <v>20.21</v>
      </c>
      <c r="Y21" s="1">
        <v>17.532599999999999</v>
      </c>
      <c r="Z21" s="1">
        <v>15.3238</v>
      </c>
      <c r="AA21" s="1"/>
      <c r="AB21" s="1">
        <f t="shared" si="5"/>
        <v>191.35639999999998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463</v>
      </c>
      <c r="D22" s="1">
        <v>31</v>
      </c>
      <c r="E22" s="1">
        <v>142</v>
      </c>
      <c r="F22" s="1">
        <v>308</v>
      </c>
      <c r="G22" s="6">
        <v>0.25</v>
      </c>
      <c r="H22" s="1">
        <v>120</v>
      </c>
      <c r="I22" s="1" t="s">
        <v>33</v>
      </c>
      <c r="J22" s="1">
        <v>159</v>
      </c>
      <c r="K22" s="1">
        <f t="shared" si="1"/>
        <v>-17</v>
      </c>
      <c r="L22" s="1"/>
      <c r="M22" s="1"/>
      <c r="N22" s="1"/>
      <c r="O22" s="1">
        <v>0</v>
      </c>
      <c r="P22" s="1">
        <f t="shared" si="2"/>
        <v>28.4</v>
      </c>
      <c r="Q22" s="5">
        <f t="shared" si="6"/>
        <v>61.199999999999989</v>
      </c>
      <c r="R22" s="5"/>
      <c r="S22" s="1"/>
      <c r="T22" s="1">
        <f t="shared" si="3"/>
        <v>13</v>
      </c>
      <c r="U22" s="1">
        <f t="shared" si="4"/>
        <v>10.845070422535212</v>
      </c>
      <c r="V22" s="1">
        <v>18.8</v>
      </c>
      <c r="W22" s="1">
        <v>30</v>
      </c>
      <c r="X22" s="1">
        <v>50.2</v>
      </c>
      <c r="Y22" s="1">
        <v>54.2</v>
      </c>
      <c r="Z22" s="1">
        <v>39.799999999999997</v>
      </c>
      <c r="AA22" s="1"/>
      <c r="AB22" s="1">
        <f t="shared" si="5"/>
        <v>15.299999999999997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77.95</v>
      </c>
      <c r="D23" s="1"/>
      <c r="E23" s="1">
        <v>8.5419999999999998</v>
      </c>
      <c r="F23" s="1">
        <v>69.408000000000001</v>
      </c>
      <c r="G23" s="6">
        <v>1</v>
      </c>
      <c r="H23" s="1">
        <v>120</v>
      </c>
      <c r="I23" s="1" t="s">
        <v>33</v>
      </c>
      <c r="J23" s="1">
        <v>8.5</v>
      </c>
      <c r="K23" s="1">
        <f t="shared" si="1"/>
        <v>4.1999999999999815E-2</v>
      </c>
      <c r="L23" s="1"/>
      <c r="M23" s="1"/>
      <c r="N23" s="1"/>
      <c r="O23" s="1">
        <v>0</v>
      </c>
      <c r="P23" s="1">
        <f t="shared" si="2"/>
        <v>1.7083999999999999</v>
      </c>
      <c r="Q23" s="5"/>
      <c r="R23" s="5"/>
      <c r="S23" s="1"/>
      <c r="T23" s="1">
        <f t="shared" si="3"/>
        <v>40.627487707796774</v>
      </c>
      <c r="U23" s="1">
        <f t="shared" si="4"/>
        <v>40.627487707796774</v>
      </c>
      <c r="V23" s="1">
        <v>1.2072000000000001</v>
      </c>
      <c r="W23" s="1">
        <v>3.3908</v>
      </c>
      <c r="X23" s="1">
        <v>2.3780000000000001</v>
      </c>
      <c r="Y23" s="1">
        <v>2.1642000000000001</v>
      </c>
      <c r="Z23" s="1">
        <v>5.2484000000000002</v>
      </c>
      <c r="AA23" s="22" t="s">
        <v>36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506</v>
      </c>
      <c r="D24" s="1"/>
      <c r="E24" s="1">
        <v>157</v>
      </c>
      <c r="F24" s="1">
        <v>323</v>
      </c>
      <c r="G24" s="6">
        <v>0.4</v>
      </c>
      <c r="H24" s="1">
        <v>45</v>
      </c>
      <c r="I24" s="1" t="s">
        <v>33</v>
      </c>
      <c r="J24" s="1">
        <v>162</v>
      </c>
      <c r="K24" s="1">
        <f t="shared" si="1"/>
        <v>-5</v>
      </c>
      <c r="L24" s="1"/>
      <c r="M24" s="1"/>
      <c r="N24" s="1"/>
      <c r="O24" s="1">
        <v>0</v>
      </c>
      <c r="P24" s="1">
        <f t="shared" si="2"/>
        <v>31.4</v>
      </c>
      <c r="Q24" s="5">
        <f t="shared" si="6"/>
        <v>85.199999999999989</v>
      </c>
      <c r="R24" s="5"/>
      <c r="S24" s="1"/>
      <c r="T24" s="1">
        <f t="shared" si="3"/>
        <v>13</v>
      </c>
      <c r="U24" s="1">
        <f t="shared" si="4"/>
        <v>10.286624203821656</v>
      </c>
      <c r="V24" s="1">
        <v>19</v>
      </c>
      <c r="W24" s="1">
        <v>22.8</v>
      </c>
      <c r="X24" s="1">
        <v>40.4</v>
      </c>
      <c r="Y24" s="1">
        <v>27.2</v>
      </c>
      <c r="Z24" s="1">
        <v>30</v>
      </c>
      <c r="AA24" s="1"/>
      <c r="AB24" s="1">
        <f t="shared" si="5"/>
        <v>34.08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226.65</v>
      </c>
      <c r="D25" s="1">
        <v>4.8479999999999999</v>
      </c>
      <c r="E25" s="1">
        <v>69.858999999999995</v>
      </c>
      <c r="F25" s="1">
        <v>145.15199999999999</v>
      </c>
      <c r="G25" s="6">
        <v>1</v>
      </c>
      <c r="H25" s="1">
        <v>45</v>
      </c>
      <c r="I25" s="1" t="s">
        <v>33</v>
      </c>
      <c r="J25" s="1">
        <v>70</v>
      </c>
      <c r="K25" s="1">
        <f t="shared" si="1"/>
        <v>-0.14100000000000534</v>
      </c>
      <c r="L25" s="1"/>
      <c r="M25" s="1"/>
      <c r="N25" s="1"/>
      <c r="O25" s="1">
        <v>0</v>
      </c>
      <c r="P25" s="1">
        <f t="shared" si="2"/>
        <v>13.971799999999998</v>
      </c>
      <c r="Q25" s="5">
        <f t="shared" si="6"/>
        <v>36.481399999999979</v>
      </c>
      <c r="R25" s="5"/>
      <c r="S25" s="1"/>
      <c r="T25" s="1">
        <f t="shared" si="3"/>
        <v>13</v>
      </c>
      <c r="U25" s="1">
        <f t="shared" si="4"/>
        <v>10.388926265763896</v>
      </c>
      <c r="V25" s="1">
        <v>12.3132</v>
      </c>
      <c r="W25" s="1">
        <v>11.5022</v>
      </c>
      <c r="X25" s="1">
        <v>24.335999999999999</v>
      </c>
      <c r="Y25" s="1">
        <v>21.116599999999998</v>
      </c>
      <c r="Z25" s="1">
        <v>26.1084</v>
      </c>
      <c r="AA25" s="1"/>
      <c r="AB25" s="1">
        <f t="shared" si="5"/>
        <v>36.481399999999979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371.49599999999998</v>
      </c>
      <c r="D26" s="1"/>
      <c r="E26" s="1">
        <v>149.428</v>
      </c>
      <c r="F26" s="1">
        <v>189.345</v>
      </c>
      <c r="G26" s="6">
        <v>1</v>
      </c>
      <c r="H26" s="1">
        <v>60</v>
      </c>
      <c r="I26" s="1" t="s">
        <v>40</v>
      </c>
      <c r="J26" s="1">
        <v>144</v>
      </c>
      <c r="K26" s="1">
        <f t="shared" si="1"/>
        <v>5.4279999999999973</v>
      </c>
      <c r="L26" s="1"/>
      <c r="M26" s="1"/>
      <c r="N26" s="1"/>
      <c r="O26" s="1">
        <v>200</v>
      </c>
      <c r="P26" s="1">
        <f t="shared" si="2"/>
        <v>29.8856</v>
      </c>
      <c r="Q26" s="5">
        <f>14*P26-O26-N26-F26</f>
        <v>29.053399999999982</v>
      </c>
      <c r="R26" s="5"/>
      <c r="S26" s="1"/>
      <c r="T26" s="1">
        <f t="shared" si="3"/>
        <v>14.000000000000002</v>
      </c>
      <c r="U26" s="1">
        <f t="shared" si="4"/>
        <v>13.027846186792303</v>
      </c>
      <c r="V26" s="1">
        <v>34.752800000000001</v>
      </c>
      <c r="W26" s="1">
        <v>32.165399999999998</v>
      </c>
      <c r="X26" s="1">
        <v>44.785400000000003</v>
      </c>
      <c r="Y26" s="1">
        <v>37.937199999999997</v>
      </c>
      <c r="Z26" s="1">
        <v>37.690199999999997</v>
      </c>
      <c r="AA26" s="1"/>
      <c r="AB26" s="1">
        <f t="shared" si="5"/>
        <v>29.053399999999982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382</v>
      </c>
      <c r="D27" s="1">
        <v>2</v>
      </c>
      <c r="E27" s="1">
        <v>120</v>
      </c>
      <c r="F27" s="1">
        <v>235</v>
      </c>
      <c r="G27" s="6">
        <v>0.22</v>
      </c>
      <c r="H27" s="1">
        <v>120</v>
      </c>
      <c r="I27" s="1" t="s">
        <v>33</v>
      </c>
      <c r="J27" s="1">
        <v>125</v>
      </c>
      <c r="K27" s="1">
        <f t="shared" si="1"/>
        <v>-5</v>
      </c>
      <c r="L27" s="1"/>
      <c r="M27" s="1"/>
      <c r="N27" s="1"/>
      <c r="O27" s="1">
        <v>0</v>
      </c>
      <c r="P27" s="1">
        <f t="shared" si="2"/>
        <v>24</v>
      </c>
      <c r="Q27" s="5">
        <f t="shared" si="6"/>
        <v>77</v>
      </c>
      <c r="R27" s="5"/>
      <c r="S27" s="1"/>
      <c r="T27" s="1">
        <f t="shared" si="3"/>
        <v>13</v>
      </c>
      <c r="U27" s="1">
        <f t="shared" si="4"/>
        <v>9.7916666666666661</v>
      </c>
      <c r="V27" s="1">
        <v>15.699199999999999</v>
      </c>
      <c r="W27" s="1">
        <v>22.4</v>
      </c>
      <c r="X27" s="1">
        <v>39.799999999999997</v>
      </c>
      <c r="Y27" s="1">
        <v>47</v>
      </c>
      <c r="Z27" s="1">
        <v>41</v>
      </c>
      <c r="AA27" s="1"/>
      <c r="AB27" s="1">
        <f t="shared" si="5"/>
        <v>16.940000000000001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60</v>
      </c>
      <c r="B28" s="11" t="s">
        <v>35</v>
      </c>
      <c r="C28" s="11">
        <v>107.26600000000001</v>
      </c>
      <c r="D28" s="11">
        <v>2.5219999999999998</v>
      </c>
      <c r="E28" s="11">
        <v>12.141999999999999</v>
      </c>
      <c r="F28" s="11">
        <v>93.63</v>
      </c>
      <c r="G28" s="12">
        <v>0</v>
      </c>
      <c r="H28" s="11">
        <v>60</v>
      </c>
      <c r="I28" s="11" t="s">
        <v>61</v>
      </c>
      <c r="J28" s="11">
        <v>13</v>
      </c>
      <c r="K28" s="11">
        <f t="shared" si="1"/>
        <v>-0.85800000000000054</v>
      </c>
      <c r="L28" s="11"/>
      <c r="M28" s="11"/>
      <c r="N28" s="11"/>
      <c r="O28" s="11"/>
      <c r="P28" s="11">
        <f t="shared" si="2"/>
        <v>2.4283999999999999</v>
      </c>
      <c r="Q28" s="13"/>
      <c r="R28" s="13"/>
      <c r="S28" s="11"/>
      <c r="T28" s="11">
        <f t="shared" si="3"/>
        <v>38.556251029484436</v>
      </c>
      <c r="U28" s="11">
        <f t="shared" si="4"/>
        <v>38.556251029484436</v>
      </c>
      <c r="V28" s="11">
        <v>3.234599999999999</v>
      </c>
      <c r="W28" s="11">
        <v>2.9586000000000001</v>
      </c>
      <c r="X28" s="11">
        <v>1.3433999999999999</v>
      </c>
      <c r="Y28" s="11">
        <v>5.665</v>
      </c>
      <c r="Z28" s="11">
        <v>2.7033999999999998</v>
      </c>
      <c r="AA28" s="15" t="s">
        <v>150</v>
      </c>
      <c r="AB28" s="1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64</v>
      </c>
      <c r="D29" s="1">
        <v>16</v>
      </c>
      <c r="E29" s="1">
        <v>15</v>
      </c>
      <c r="F29" s="1">
        <v>28</v>
      </c>
      <c r="G29" s="6">
        <v>0.33</v>
      </c>
      <c r="H29" s="1">
        <v>45</v>
      </c>
      <c r="I29" s="1" t="s">
        <v>33</v>
      </c>
      <c r="J29" s="1">
        <v>49</v>
      </c>
      <c r="K29" s="1">
        <f t="shared" si="1"/>
        <v>-34</v>
      </c>
      <c r="L29" s="1"/>
      <c r="M29" s="1"/>
      <c r="N29" s="1"/>
      <c r="O29" s="1">
        <v>16</v>
      </c>
      <c r="P29" s="1">
        <f t="shared" si="2"/>
        <v>3</v>
      </c>
      <c r="Q29" s="5"/>
      <c r="R29" s="5"/>
      <c r="S29" s="1"/>
      <c r="T29" s="1">
        <f t="shared" si="3"/>
        <v>14.666666666666666</v>
      </c>
      <c r="U29" s="1">
        <f t="shared" si="4"/>
        <v>14.666666666666666</v>
      </c>
      <c r="V29" s="1">
        <v>6.2</v>
      </c>
      <c r="W29" s="1">
        <v>7.8</v>
      </c>
      <c r="X29" s="1">
        <v>9</v>
      </c>
      <c r="Y29" s="1">
        <v>4.4000000000000004</v>
      </c>
      <c r="Z29" s="1">
        <v>8.1999999999999993</v>
      </c>
      <c r="AA29" s="1"/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>
        <v>267.93099999999998</v>
      </c>
      <c r="D30" s="1"/>
      <c r="E30" s="17">
        <f>87.993+E103</f>
        <v>91.221999999999994</v>
      </c>
      <c r="F30" s="17">
        <f>159.417+F103</f>
        <v>158.33099999999999</v>
      </c>
      <c r="G30" s="6">
        <v>1</v>
      </c>
      <c r="H30" s="1">
        <v>45</v>
      </c>
      <c r="I30" s="1" t="s">
        <v>38</v>
      </c>
      <c r="J30" s="1">
        <v>85</v>
      </c>
      <c r="K30" s="1">
        <f t="shared" si="1"/>
        <v>6.2219999999999942</v>
      </c>
      <c r="L30" s="1"/>
      <c r="M30" s="1"/>
      <c r="N30" s="1"/>
      <c r="O30" s="1">
        <v>0</v>
      </c>
      <c r="P30" s="1">
        <f t="shared" si="2"/>
        <v>18.244399999999999</v>
      </c>
      <c r="Q30" s="5">
        <f>14*P30-O30-N30-F30</f>
        <v>97.090599999999995</v>
      </c>
      <c r="R30" s="5"/>
      <c r="S30" s="1"/>
      <c r="T30" s="1">
        <f t="shared" si="3"/>
        <v>14</v>
      </c>
      <c r="U30" s="1">
        <f t="shared" si="4"/>
        <v>8.6783341737738695</v>
      </c>
      <c r="V30" s="1">
        <v>16.066800000000001</v>
      </c>
      <c r="W30" s="1">
        <v>17.944400000000002</v>
      </c>
      <c r="X30" s="1">
        <v>28.353999999999999</v>
      </c>
      <c r="Y30" s="1">
        <v>22.986799999999999</v>
      </c>
      <c r="Z30" s="1">
        <v>29.3902</v>
      </c>
      <c r="AA30" s="1"/>
      <c r="AB30" s="1">
        <f t="shared" si="5"/>
        <v>97.090599999999995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82</v>
      </c>
      <c r="D31" s="1">
        <v>90</v>
      </c>
      <c r="E31" s="1">
        <v>62</v>
      </c>
      <c r="F31" s="1">
        <v>73</v>
      </c>
      <c r="G31" s="6">
        <v>0.3</v>
      </c>
      <c r="H31" s="1">
        <v>45</v>
      </c>
      <c r="I31" s="1" t="s">
        <v>33</v>
      </c>
      <c r="J31" s="1">
        <v>87</v>
      </c>
      <c r="K31" s="1">
        <f t="shared" si="1"/>
        <v>-25</v>
      </c>
      <c r="L31" s="1"/>
      <c r="M31" s="1"/>
      <c r="N31" s="1"/>
      <c r="O31" s="1">
        <v>100</v>
      </c>
      <c r="P31" s="1">
        <f t="shared" si="2"/>
        <v>12.4</v>
      </c>
      <c r="Q31" s="5"/>
      <c r="R31" s="5"/>
      <c r="S31" s="1"/>
      <c r="T31" s="1">
        <f t="shared" si="3"/>
        <v>13.951612903225806</v>
      </c>
      <c r="U31" s="1">
        <f t="shared" si="4"/>
        <v>13.951612903225806</v>
      </c>
      <c r="V31" s="1">
        <v>19</v>
      </c>
      <c r="W31" s="1">
        <v>18.600000000000001</v>
      </c>
      <c r="X31" s="1">
        <v>12.6</v>
      </c>
      <c r="Y31" s="1">
        <v>26.6</v>
      </c>
      <c r="Z31" s="1">
        <v>24.4</v>
      </c>
      <c r="AA31" s="1"/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118</v>
      </c>
      <c r="D32" s="1">
        <v>20</v>
      </c>
      <c r="E32" s="1">
        <v>58</v>
      </c>
      <c r="F32" s="1">
        <v>37</v>
      </c>
      <c r="G32" s="6">
        <v>0.09</v>
      </c>
      <c r="H32" s="1">
        <v>45</v>
      </c>
      <c r="I32" s="1" t="s">
        <v>33</v>
      </c>
      <c r="J32" s="1">
        <v>71</v>
      </c>
      <c r="K32" s="1">
        <f t="shared" si="1"/>
        <v>-13</v>
      </c>
      <c r="L32" s="1"/>
      <c r="M32" s="1"/>
      <c r="N32" s="1"/>
      <c r="O32" s="1">
        <v>0</v>
      </c>
      <c r="P32" s="1">
        <f t="shared" si="2"/>
        <v>11.6</v>
      </c>
      <c r="Q32" s="5">
        <f>12*P32-O32-N32-F32</f>
        <v>102.19999999999999</v>
      </c>
      <c r="R32" s="5"/>
      <c r="S32" s="1"/>
      <c r="T32" s="1">
        <f t="shared" si="3"/>
        <v>12</v>
      </c>
      <c r="U32" s="1">
        <f t="shared" si="4"/>
        <v>3.1896551724137931</v>
      </c>
      <c r="V32" s="1">
        <v>8</v>
      </c>
      <c r="W32" s="1">
        <v>8.4</v>
      </c>
      <c r="X32" s="1">
        <v>13.2</v>
      </c>
      <c r="Y32" s="1">
        <v>11.8</v>
      </c>
      <c r="Z32" s="1">
        <v>13.8</v>
      </c>
      <c r="AA32" s="1"/>
      <c r="AB32" s="1">
        <f t="shared" si="5"/>
        <v>9.1979999999999986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35</v>
      </c>
      <c r="C33" s="1">
        <v>229.86199999999999</v>
      </c>
      <c r="D33" s="1"/>
      <c r="E33" s="1">
        <v>124.173</v>
      </c>
      <c r="F33" s="1">
        <v>72.834999999999994</v>
      </c>
      <c r="G33" s="6">
        <v>1</v>
      </c>
      <c r="H33" s="1">
        <v>45</v>
      </c>
      <c r="I33" s="1" t="s">
        <v>38</v>
      </c>
      <c r="J33" s="1">
        <v>121.5</v>
      </c>
      <c r="K33" s="1">
        <f t="shared" si="1"/>
        <v>2.6730000000000018</v>
      </c>
      <c r="L33" s="1"/>
      <c r="M33" s="1"/>
      <c r="N33" s="1"/>
      <c r="O33" s="1">
        <v>160</v>
      </c>
      <c r="P33" s="1">
        <f t="shared" si="2"/>
        <v>24.834600000000002</v>
      </c>
      <c r="Q33" s="5">
        <f>14*P33-O33-N33-F33</f>
        <v>114.84940000000005</v>
      </c>
      <c r="R33" s="5"/>
      <c r="S33" s="1"/>
      <c r="T33" s="1">
        <f t="shared" si="3"/>
        <v>14</v>
      </c>
      <c r="U33" s="1">
        <f t="shared" si="4"/>
        <v>9.375427830526764</v>
      </c>
      <c r="V33" s="1">
        <v>24.3782</v>
      </c>
      <c r="W33" s="1">
        <v>19.5764</v>
      </c>
      <c r="X33" s="1">
        <v>26.8506</v>
      </c>
      <c r="Y33" s="1">
        <v>34.100200000000001</v>
      </c>
      <c r="Z33" s="1">
        <v>22.53</v>
      </c>
      <c r="AA33" s="1"/>
      <c r="AB33" s="1">
        <f t="shared" si="5"/>
        <v>114.84940000000005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39</v>
      </c>
      <c r="D34" s="1">
        <v>61.362000000000002</v>
      </c>
      <c r="E34" s="1">
        <v>92.361999999999995</v>
      </c>
      <c r="F34" s="1">
        <v>3</v>
      </c>
      <c r="G34" s="6">
        <v>0.4</v>
      </c>
      <c r="H34" s="1">
        <v>60</v>
      </c>
      <c r="I34" s="1" t="s">
        <v>33</v>
      </c>
      <c r="J34" s="1">
        <v>95.3</v>
      </c>
      <c r="K34" s="1">
        <f t="shared" si="1"/>
        <v>-2.9380000000000024</v>
      </c>
      <c r="L34" s="1"/>
      <c r="M34" s="1"/>
      <c r="N34" s="1"/>
      <c r="O34" s="1">
        <v>24</v>
      </c>
      <c r="P34" s="1">
        <f t="shared" si="2"/>
        <v>18.4724</v>
      </c>
      <c r="Q34" s="5">
        <f>10*P34-O34-N34-F34</f>
        <v>157.72399999999999</v>
      </c>
      <c r="R34" s="5"/>
      <c r="S34" s="1"/>
      <c r="T34" s="1">
        <f t="shared" si="3"/>
        <v>10</v>
      </c>
      <c r="U34" s="1">
        <f t="shared" si="4"/>
        <v>1.461640068426409</v>
      </c>
      <c r="V34" s="1">
        <v>8</v>
      </c>
      <c r="W34" s="1">
        <v>8.8000000000000007</v>
      </c>
      <c r="X34" s="1">
        <v>0</v>
      </c>
      <c r="Y34" s="1">
        <v>0</v>
      </c>
      <c r="Z34" s="1">
        <v>0</v>
      </c>
      <c r="AA34" s="1" t="s">
        <v>43</v>
      </c>
      <c r="AB34" s="1">
        <f t="shared" si="5"/>
        <v>63.089599999999997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843</v>
      </c>
      <c r="D35" s="1">
        <v>15</v>
      </c>
      <c r="E35" s="1">
        <v>368</v>
      </c>
      <c r="F35" s="1">
        <v>414</v>
      </c>
      <c r="G35" s="6">
        <v>0.4</v>
      </c>
      <c r="H35" s="1">
        <v>60</v>
      </c>
      <c r="I35" s="1" t="s">
        <v>40</v>
      </c>
      <c r="J35" s="1">
        <v>374</v>
      </c>
      <c r="K35" s="1">
        <f t="shared" si="1"/>
        <v>-6</v>
      </c>
      <c r="L35" s="1"/>
      <c r="M35" s="1"/>
      <c r="N35" s="1"/>
      <c r="O35" s="1">
        <v>142</v>
      </c>
      <c r="P35" s="1">
        <f t="shared" si="2"/>
        <v>73.599999999999994</v>
      </c>
      <c r="Q35" s="5">
        <f>14*P35-O35-N35-F35</f>
        <v>474.39999999999986</v>
      </c>
      <c r="R35" s="5"/>
      <c r="S35" s="1"/>
      <c r="T35" s="1">
        <f t="shared" si="3"/>
        <v>14</v>
      </c>
      <c r="U35" s="1">
        <f t="shared" si="4"/>
        <v>7.554347826086957</v>
      </c>
      <c r="V35" s="1">
        <v>66.2</v>
      </c>
      <c r="W35" s="1">
        <v>63.8</v>
      </c>
      <c r="X35" s="1">
        <v>93.8</v>
      </c>
      <c r="Y35" s="1">
        <v>115.4</v>
      </c>
      <c r="Z35" s="1">
        <v>111.2</v>
      </c>
      <c r="AA35" s="1"/>
      <c r="AB35" s="1">
        <f t="shared" si="5"/>
        <v>189.75999999999996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168</v>
      </c>
      <c r="D36" s="1"/>
      <c r="E36" s="1">
        <v>37</v>
      </c>
      <c r="F36" s="1">
        <v>124</v>
      </c>
      <c r="G36" s="6">
        <v>0.5</v>
      </c>
      <c r="H36" s="1">
        <v>60</v>
      </c>
      <c r="I36" s="1" t="s">
        <v>33</v>
      </c>
      <c r="J36" s="1">
        <v>37</v>
      </c>
      <c r="K36" s="1">
        <f t="shared" si="1"/>
        <v>0</v>
      </c>
      <c r="L36" s="1"/>
      <c r="M36" s="1"/>
      <c r="N36" s="1"/>
      <c r="O36" s="1">
        <v>0</v>
      </c>
      <c r="P36" s="1">
        <f t="shared" si="2"/>
        <v>7.4</v>
      </c>
      <c r="Q36" s="5"/>
      <c r="R36" s="5"/>
      <c r="S36" s="1"/>
      <c r="T36" s="1">
        <f t="shared" si="3"/>
        <v>16.756756756756754</v>
      </c>
      <c r="U36" s="1">
        <f t="shared" si="4"/>
        <v>16.756756756756754</v>
      </c>
      <c r="V36" s="1">
        <v>3.6</v>
      </c>
      <c r="W36" s="1">
        <v>5.4</v>
      </c>
      <c r="X36" s="1">
        <v>13.6</v>
      </c>
      <c r="Y36" s="1">
        <v>10.8</v>
      </c>
      <c r="Z36" s="1">
        <v>11.6</v>
      </c>
      <c r="AA36" s="22" t="s">
        <v>36</v>
      </c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69</v>
      </c>
      <c r="D37" s="1"/>
      <c r="E37" s="1">
        <v>7</v>
      </c>
      <c r="F37" s="1">
        <v>53</v>
      </c>
      <c r="G37" s="6">
        <v>0.5</v>
      </c>
      <c r="H37" s="1">
        <v>60</v>
      </c>
      <c r="I37" s="1" t="s">
        <v>33</v>
      </c>
      <c r="J37" s="1">
        <v>8.5</v>
      </c>
      <c r="K37" s="1">
        <f t="shared" si="1"/>
        <v>-1.5</v>
      </c>
      <c r="L37" s="1"/>
      <c r="M37" s="1"/>
      <c r="N37" s="1"/>
      <c r="O37" s="1">
        <v>0</v>
      </c>
      <c r="P37" s="1">
        <f t="shared" si="2"/>
        <v>1.4</v>
      </c>
      <c r="Q37" s="5"/>
      <c r="R37" s="5"/>
      <c r="S37" s="1"/>
      <c r="T37" s="1">
        <f t="shared" si="3"/>
        <v>37.857142857142861</v>
      </c>
      <c r="U37" s="1">
        <f t="shared" si="4"/>
        <v>37.857142857142861</v>
      </c>
      <c r="V37" s="1">
        <v>2.2000000000000002</v>
      </c>
      <c r="W37" s="1">
        <v>2.6</v>
      </c>
      <c r="X37" s="1">
        <v>5.4</v>
      </c>
      <c r="Y37" s="1">
        <v>6.8</v>
      </c>
      <c r="Z37" s="1">
        <v>5.6</v>
      </c>
      <c r="AA37" s="22" t="s">
        <v>36</v>
      </c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708</v>
      </c>
      <c r="D38" s="1">
        <v>2</v>
      </c>
      <c r="E38" s="1">
        <v>455</v>
      </c>
      <c r="F38" s="1">
        <v>170</v>
      </c>
      <c r="G38" s="6">
        <v>0.4</v>
      </c>
      <c r="H38" s="1">
        <v>60</v>
      </c>
      <c r="I38" s="1" t="s">
        <v>40</v>
      </c>
      <c r="J38" s="1">
        <v>449</v>
      </c>
      <c r="K38" s="1">
        <f t="shared" ref="K38:K69" si="8">E38-J38</f>
        <v>6</v>
      </c>
      <c r="L38" s="1"/>
      <c r="M38" s="1"/>
      <c r="N38" s="1"/>
      <c r="O38" s="1">
        <v>146</v>
      </c>
      <c r="P38" s="1">
        <f t="shared" si="2"/>
        <v>91</v>
      </c>
      <c r="Q38" s="5">
        <f>13*P38-O38-N38-F38</f>
        <v>867</v>
      </c>
      <c r="R38" s="5"/>
      <c r="S38" s="1"/>
      <c r="T38" s="1">
        <f t="shared" si="3"/>
        <v>13</v>
      </c>
      <c r="U38" s="1">
        <f t="shared" si="4"/>
        <v>3.4725274725274726</v>
      </c>
      <c r="V38" s="1">
        <v>73.400000000000006</v>
      </c>
      <c r="W38" s="1">
        <v>75.8</v>
      </c>
      <c r="X38" s="1">
        <v>110.4</v>
      </c>
      <c r="Y38" s="1">
        <v>75.400000000000006</v>
      </c>
      <c r="Z38" s="1">
        <v>89</v>
      </c>
      <c r="AA38" s="1"/>
      <c r="AB38" s="1">
        <f t="shared" si="5"/>
        <v>346.8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72</v>
      </c>
      <c r="B39" s="11" t="s">
        <v>32</v>
      </c>
      <c r="C39" s="11">
        <v>-6</v>
      </c>
      <c r="D39" s="11"/>
      <c r="E39" s="11"/>
      <c r="F39" s="17">
        <v>-6</v>
      </c>
      <c r="G39" s="12">
        <v>0</v>
      </c>
      <c r="H39" s="11" t="e">
        <v>#N/A</v>
      </c>
      <c r="I39" s="11" t="s">
        <v>61</v>
      </c>
      <c r="J39" s="11"/>
      <c r="K39" s="11">
        <f t="shared" si="8"/>
        <v>0</v>
      </c>
      <c r="L39" s="11"/>
      <c r="M39" s="11"/>
      <c r="N39" s="11"/>
      <c r="O39" s="11"/>
      <c r="P39" s="11">
        <f t="shared" si="2"/>
        <v>0</v>
      </c>
      <c r="Q39" s="13"/>
      <c r="R39" s="13"/>
      <c r="S39" s="11"/>
      <c r="T39" s="11" t="e">
        <f t="shared" si="3"/>
        <v>#DIV/0!</v>
      </c>
      <c r="U39" s="11" t="e">
        <f t="shared" si="4"/>
        <v>#DIV/0!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 t="s">
        <v>73</v>
      </c>
      <c r="AB39" s="1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836</v>
      </c>
      <c r="D40" s="1">
        <v>1195</v>
      </c>
      <c r="E40" s="1">
        <v>914</v>
      </c>
      <c r="F40" s="1">
        <v>1036</v>
      </c>
      <c r="G40" s="6">
        <v>0.4</v>
      </c>
      <c r="H40" s="1">
        <v>60</v>
      </c>
      <c r="I40" s="1" t="s">
        <v>33</v>
      </c>
      <c r="J40" s="1">
        <v>908</v>
      </c>
      <c r="K40" s="1">
        <f t="shared" si="8"/>
        <v>6</v>
      </c>
      <c r="L40" s="1"/>
      <c r="M40" s="1"/>
      <c r="N40" s="1"/>
      <c r="O40" s="1">
        <v>0</v>
      </c>
      <c r="P40" s="1">
        <f t="shared" si="2"/>
        <v>182.8</v>
      </c>
      <c r="Q40" s="5">
        <f>10.5*P40-O40-N40-F40</f>
        <v>883.40000000000009</v>
      </c>
      <c r="R40" s="5"/>
      <c r="S40" s="1"/>
      <c r="T40" s="1">
        <f t="shared" si="3"/>
        <v>10.5</v>
      </c>
      <c r="U40" s="1">
        <f t="shared" si="4"/>
        <v>5.6673960612691463</v>
      </c>
      <c r="V40" s="1">
        <v>55.6</v>
      </c>
      <c r="W40" s="1">
        <v>90.4</v>
      </c>
      <c r="X40" s="1">
        <v>107.47199999999999</v>
      </c>
      <c r="Y40" s="1">
        <v>94.6</v>
      </c>
      <c r="Z40" s="1">
        <v>107.6</v>
      </c>
      <c r="AA40" s="10" t="s">
        <v>156</v>
      </c>
      <c r="AB40" s="1">
        <f t="shared" si="5"/>
        <v>353.36000000000007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274</v>
      </c>
      <c r="D41" s="1">
        <v>291</v>
      </c>
      <c r="E41" s="1">
        <v>154</v>
      </c>
      <c r="F41" s="1">
        <v>381</v>
      </c>
      <c r="G41" s="6">
        <v>0.1</v>
      </c>
      <c r="H41" s="1">
        <v>45</v>
      </c>
      <c r="I41" s="1" t="s">
        <v>33</v>
      </c>
      <c r="J41" s="1">
        <v>163</v>
      </c>
      <c r="K41" s="1">
        <f t="shared" si="8"/>
        <v>-9</v>
      </c>
      <c r="L41" s="1"/>
      <c r="M41" s="1"/>
      <c r="N41" s="1"/>
      <c r="O41" s="1">
        <v>0</v>
      </c>
      <c r="P41" s="1">
        <f t="shared" si="2"/>
        <v>30.8</v>
      </c>
      <c r="Q41" s="5">
        <f t="shared" ref="Q41:Q48" si="9">13*P41-O41-N41-F41</f>
        <v>19.400000000000034</v>
      </c>
      <c r="R41" s="5"/>
      <c r="S41" s="1"/>
      <c r="T41" s="1">
        <f t="shared" si="3"/>
        <v>13</v>
      </c>
      <c r="U41" s="1">
        <f t="shared" si="4"/>
        <v>12.370129870129869</v>
      </c>
      <c r="V41" s="1">
        <v>23.6</v>
      </c>
      <c r="W41" s="1">
        <v>45.8</v>
      </c>
      <c r="X41" s="1">
        <v>43</v>
      </c>
      <c r="Y41" s="1">
        <v>32.6</v>
      </c>
      <c r="Z41" s="1">
        <v>50.6</v>
      </c>
      <c r="AA41" s="1"/>
      <c r="AB41" s="1">
        <f t="shared" si="5"/>
        <v>1.9400000000000035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320</v>
      </c>
      <c r="D42" s="1">
        <v>18</v>
      </c>
      <c r="E42" s="1">
        <v>100</v>
      </c>
      <c r="F42" s="1">
        <v>213</v>
      </c>
      <c r="G42" s="6">
        <v>0.1</v>
      </c>
      <c r="H42" s="1">
        <v>60</v>
      </c>
      <c r="I42" s="1" t="s">
        <v>33</v>
      </c>
      <c r="J42" s="1">
        <v>102</v>
      </c>
      <c r="K42" s="1">
        <f t="shared" si="8"/>
        <v>-2</v>
      </c>
      <c r="L42" s="1"/>
      <c r="M42" s="1"/>
      <c r="N42" s="1"/>
      <c r="O42" s="1">
        <v>0</v>
      </c>
      <c r="P42" s="1">
        <f t="shared" si="2"/>
        <v>20</v>
      </c>
      <c r="Q42" s="5">
        <f t="shared" si="9"/>
        <v>47</v>
      </c>
      <c r="R42" s="5"/>
      <c r="S42" s="1"/>
      <c r="T42" s="1">
        <f t="shared" si="3"/>
        <v>13</v>
      </c>
      <c r="U42" s="1">
        <f t="shared" si="4"/>
        <v>10.65</v>
      </c>
      <c r="V42" s="1">
        <v>12.2</v>
      </c>
      <c r="W42" s="1">
        <v>10.6</v>
      </c>
      <c r="X42" s="1">
        <v>27.2</v>
      </c>
      <c r="Y42" s="1">
        <v>27</v>
      </c>
      <c r="Z42" s="1">
        <v>29.6</v>
      </c>
      <c r="AA42" s="1"/>
      <c r="AB42" s="1">
        <f t="shared" si="5"/>
        <v>4.7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207</v>
      </c>
      <c r="D43" s="1">
        <v>20</v>
      </c>
      <c r="E43" s="1">
        <v>100</v>
      </c>
      <c r="F43" s="1">
        <v>81</v>
      </c>
      <c r="G43" s="6">
        <v>0.1</v>
      </c>
      <c r="H43" s="1">
        <v>60</v>
      </c>
      <c r="I43" s="1" t="s">
        <v>33</v>
      </c>
      <c r="J43" s="1">
        <v>103</v>
      </c>
      <c r="K43" s="1">
        <f t="shared" si="8"/>
        <v>-3</v>
      </c>
      <c r="L43" s="1"/>
      <c r="M43" s="1"/>
      <c r="N43" s="1"/>
      <c r="O43" s="1">
        <v>90</v>
      </c>
      <c r="P43" s="1">
        <f t="shared" si="2"/>
        <v>20</v>
      </c>
      <c r="Q43" s="5">
        <f t="shared" si="9"/>
        <v>89</v>
      </c>
      <c r="R43" s="5"/>
      <c r="S43" s="1"/>
      <c r="T43" s="1">
        <f t="shared" si="3"/>
        <v>13</v>
      </c>
      <c r="U43" s="1">
        <f t="shared" si="4"/>
        <v>8.5500000000000007</v>
      </c>
      <c r="V43" s="1">
        <v>19.399999999999999</v>
      </c>
      <c r="W43" s="1">
        <v>19.2</v>
      </c>
      <c r="X43" s="1">
        <v>25.4</v>
      </c>
      <c r="Y43" s="1">
        <v>26.8</v>
      </c>
      <c r="Z43" s="1">
        <v>31</v>
      </c>
      <c r="AA43" s="1"/>
      <c r="AB43" s="1">
        <f t="shared" si="5"/>
        <v>8.9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447</v>
      </c>
      <c r="D44" s="1">
        <v>12</v>
      </c>
      <c r="E44" s="1">
        <v>117</v>
      </c>
      <c r="F44" s="1">
        <v>305</v>
      </c>
      <c r="G44" s="6">
        <v>0.4</v>
      </c>
      <c r="H44" s="1">
        <v>45</v>
      </c>
      <c r="I44" s="1" t="s">
        <v>33</v>
      </c>
      <c r="J44" s="1">
        <v>139</v>
      </c>
      <c r="K44" s="1">
        <f t="shared" si="8"/>
        <v>-22</v>
      </c>
      <c r="L44" s="1"/>
      <c r="M44" s="1"/>
      <c r="N44" s="1"/>
      <c r="O44" s="1">
        <v>0</v>
      </c>
      <c r="P44" s="1">
        <f t="shared" si="2"/>
        <v>23.4</v>
      </c>
      <c r="Q44" s="5"/>
      <c r="R44" s="5"/>
      <c r="S44" s="1"/>
      <c r="T44" s="1">
        <f t="shared" si="3"/>
        <v>13.034188034188036</v>
      </c>
      <c r="U44" s="1">
        <f t="shared" si="4"/>
        <v>13.034188034188036</v>
      </c>
      <c r="V44" s="1">
        <v>28</v>
      </c>
      <c r="W44" s="1">
        <v>39.6</v>
      </c>
      <c r="X44" s="1">
        <v>55</v>
      </c>
      <c r="Y44" s="1">
        <v>44.6</v>
      </c>
      <c r="Z44" s="1">
        <v>57.8</v>
      </c>
      <c r="AA44" s="22" t="s">
        <v>36</v>
      </c>
      <c r="AB44" s="1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79</v>
      </c>
      <c r="B45" s="1" t="s">
        <v>32</v>
      </c>
      <c r="C45" s="1"/>
      <c r="D45" s="1"/>
      <c r="E45" s="1"/>
      <c r="F45" s="1"/>
      <c r="G45" s="6">
        <v>0.3</v>
      </c>
      <c r="H45" s="1" t="e">
        <v>#N/A</v>
      </c>
      <c r="I45" s="1" t="s">
        <v>33</v>
      </c>
      <c r="J45" s="1"/>
      <c r="K45" s="1">
        <f t="shared" si="8"/>
        <v>0</v>
      </c>
      <c r="L45" s="1"/>
      <c r="M45" s="1"/>
      <c r="N45" s="1"/>
      <c r="O45" s="1">
        <v>200</v>
      </c>
      <c r="P45" s="1">
        <f t="shared" si="2"/>
        <v>0</v>
      </c>
      <c r="Q45" s="5"/>
      <c r="R45" s="5"/>
      <c r="S45" s="1"/>
      <c r="T45" s="1" t="e">
        <f t="shared" si="3"/>
        <v>#DIV/0!</v>
      </c>
      <c r="U45" s="1" t="e">
        <f t="shared" si="4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43</v>
      </c>
      <c r="AB45" s="1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35</v>
      </c>
      <c r="C46" s="1">
        <v>187.01499999999999</v>
      </c>
      <c r="D46" s="1">
        <v>103.919</v>
      </c>
      <c r="E46" s="1">
        <v>83.793000000000006</v>
      </c>
      <c r="F46" s="1">
        <v>188.804</v>
      </c>
      <c r="G46" s="6">
        <v>1</v>
      </c>
      <c r="H46" s="1">
        <v>60</v>
      </c>
      <c r="I46" s="1" t="s">
        <v>40</v>
      </c>
      <c r="J46" s="1">
        <v>87.9</v>
      </c>
      <c r="K46" s="1">
        <f t="shared" si="8"/>
        <v>-4.1069999999999993</v>
      </c>
      <c r="L46" s="1"/>
      <c r="M46" s="1"/>
      <c r="N46" s="1">
        <v>50</v>
      </c>
      <c r="O46" s="1">
        <v>0</v>
      </c>
      <c r="P46" s="1">
        <f t="shared" si="2"/>
        <v>16.758600000000001</v>
      </c>
      <c r="Q46" s="5"/>
      <c r="R46" s="5"/>
      <c r="S46" s="1"/>
      <c r="T46" s="1">
        <f t="shared" si="3"/>
        <v>14.249638991323856</v>
      </c>
      <c r="U46" s="1">
        <f t="shared" si="4"/>
        <v>14.249638991323856</v>
      </c>
      <c r="V46" s="1">
        <v>19.363199999999999</v>
      </c>
      <c r="W46" s="1">
        <v>25.235199999999999</v>
      </c>
      <c r="X46" s="1">
        <v>26.504000000000001</v>
      </c>
      <c r="Y46" s="1">
        <v>27.222999999999999</v>
      </c>
      <c r="Z46" s="1">
        <v>26.7074</v>
      </c>
      <c r="AA46" s="1"/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352.08800000000002</v>
      </c>
      <c r="D47" s="1">
        <v>7.9269999999999996</v>
      </c>
      <c r="E47" s="1">
        <v>156.363</v>
      </c>
      <c r="F47" s="1">
        <v>186.80199999999999</v>
      </c>
      <c r="G47" s="6">
        <v>1</v>
      </c>
      <c r="H47" s="1">
        <v>45</v>
      </c>
      <c r="I47" s="1" t="s">
        <v>33</v>
      </c>
      <c r="J47" s="1">
        <v>160</v>
      </c>
      <c r="K47" s="1">
        <f t="shared" si="8"/>
        <v>-3.6370000000000005</v>
      </c>
      <c r="L47" s="1"/>
      <c r="M47" s="1"/>
      <c r="N47" s="1"/>
      <c r="O47" s="1">
        <v>0</v>
      </c>
      <c r="P47" s="1">
        <f t="shared" si="2"/>
        <v>31.272600000000001</v>
      </c>
      <c r="Q47" s="5">
        <f t="shared" si="9"/>
        <v>219.74180000000004</v>
      </c>
      <c r="R47" s="5"/>
      <c r="S47" s="1"/>
      <c r="T47" s="1">
        <f t="shared" si="3"/>
        <v>13</v>
      </c>
      <c r="U47" s="1">
        <f t="shared" si="4"/>
        <v>5.9733440775631061</v>
      </c>
      <c r="V47" s="1">
        <v>25.635000000000002</v>
      </c>
      <c r="W47" s="1">
        <v>15.682600000000001</v>
      </c>
      <c r="X47" s="1">
        <v>38.636200000000002</v>
      </c>
      <c r="Y47" s="1">
        <v>36.137</v>
      </c>
      <c r="Z47" s="1">
        <v>25.859200000000001</v>
      </c>
      <c r="AA47" s="1"/>
      <c r="AB47" s="1">
        <f t="shared" si="5"/>
        <v>219.74180000000004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58.241999999999997</v>
      </c>
      <c r="D48" s="1">
        <v>111.54600000000001</v>
      </c>
      <c r="E48" s="1">
        <v>91.117000000000004</v>
      </c>
      <c r="F48" s="1">
        <v>60.677999999999997</v>
      </c>
      <c r="G48" s="6">
        <v>1</v>
      </c>
      <c r="H48" s="1">
        <v>45</v>
      </c>
      <c r="I48" s="1" t="s">
        <v>33</v>
      </c>
      <c r="J48" s="1">
        <v>93</v>
      </c>
      <c r="K48" s="1">
        <f t="shared" si="8"/>
        <v>-1.8829999999999956</v>
      </c>
      <c r="L48" s="1"/>
      <c r="M48" s="1"/>
      <c r="N48" s="1">
        <v>50</v>
      </c>
      <c r="O48" s="1">
        <v>0</v>
      </c>
      <c r="P48" s="1">
        <f t="shared" si="2"/>
        <v>18.223400000000002</v>
      </c>
      <c r="Q48" s="5">
        <f t="shared" si="9"/>
        <v>126.22620000000003</v>
      </c>
      <c r="R48" s="5"/>
      <c r="S48" s="1"/>
      <c r="T48" s="1">
        <f t="shared" si="3"/>
        <v>13</v>
      </c>
      <c r="U48" s="1">
        <f t="shared" si="4"/>
        <v>6.0734001338937844</v>
      </c>
      <c r="V48" s="1">
        <v>13.666</v>
      </c>
      <c r="W48" s="1">
        <v>15.6562</v>
      </c>
      <c r="X48" s="1">
        <v>11.8786</v>
      </c>
      <c r="Y48" s="1">
        <v>16.291399999999999</v>
      </c>
      <c r="Z48" s="1">
        <v>10.210000000000001</v>
      </c>
      <c r="AA48" s="1"/>
      <c r="AB48" s="1">
        <f t="shared" si="5"/>
        <v>126.22620000000003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83</v>
      </c>
      <c r="B49" s="11" t="s">
        <v>32</v>
      </c>
      <c r="C49" s="11"/>
      <c r="D49" s="11">
        <v>2</v>
      </c>
      <c r="E49" s="17">
        <v>2</v>
      </c>
      <c r="F49" s="11"/>
      <c r="G49" s="12">
        <v>0</v>
      </c>
      <c r="H49" s="11" t="e">
        <v>#N/A</v>
      </c>
      <c r="I49" s="11" t="s">
        <v>61</v>
      </c>
      <c r="J49" s="11">
        <v>2</v>
      </c>
      <c r="K49" s="11">
        <f t="shared" si="8"/>
        <v>0</v>
      </c>
      <c r="L49" s="11"/>
      <c r="M49" s="11"/>
      <c r="N49" s="11"/>
      <c r="O49" s="11"/>
      <c r="P49" s="11">
        <f t="shared" si="2"/>
        <v>0.4</v>
      </c>
      <c r="Q49" s="13"/>
      <c r="R49" s="13"/>
      <c r="S49" s="11"/>
      <c r="T49" s="11">
        <f t="shared" si="3"/>
        <v>0</v>
      </c>
      <c r="U49" s="11">
        <f t="shared" si="4"/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6" t="s">
        <v>151</v>
      </c>
      <c r="AB49" s="11">
        <f t="shared" si="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68</v>
      </c>
      <c r="D50" s="1">
        <v>2</v>
      </c>
      <c r="E50" s="1">
        <v>5</v>
      </c>
      <c r="F50" s="1">
        <v>57</v>
      </c>
      <c r="G50" s="6">
        <v>0.09</v>
      </c>
      <c r="H50" s="1">
        <v>45</v>
      </c>
      <c r="I50" s="1" t="s">
        <v>33</v>
      </c>
      <c r="J50" s="1">
        <v>9.1999999999999993</v>
      </c>
      <c r="K50" s="1">
        <f t="shared" si="8"/>
        <v>-4.1999999999999993</v>
      </c>
      <c r="L50" s="1"/>
      <c r="M50" s="1"/>
      <c r="N50" s="1"/>
      <c r="O50" s="1">
        <v>0</v>
      </c>
      <c r="P50" s="1">
        <f t="shared" si="2"/>
        <v>1</v>
      </c>
      <c r="Q50" s="5"/>
      <c r="R50" s="5"/>
      <c r="S50" s="1"/>
      <c r="T50" s="1">
        <f t="shared" si="3"/>
        <v>57</v>
      </c>
      <c r="U50" s="1">
        <f t="shared" si="4"/>
        <v>57</v>
      </c>
      <c r="V50" s="1">
        <v>3.6</v>
      </c>
      <c r="W50" s="1">
        <v>1.2</v>
      </c>
      <c r="X50" s="1">
        <v>2.4</v>
      </c>
      <c r="Y50" s="1">
        <v>4.4000000000000004</v>
      </c>
      <c r="Z50" s="1">
        <v>4.2</v>
      </c>
      <c r="AA50" s="22" t="s">
        <v>36</v>
      </c>
      <c r="AB50" s="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85</v>
      </c>
      <c r="B51" s="11" t="s">
        <v>32</v>
      </c>
      <c r="C51" s="11">
        <v>7</v>
      </c>
      <c r="D51" s="11">
        <v>5</v>
      </c>
      <c r="E51" s="11">
        <v>11</v>
      </c>
      <c r="F51" s="11"/>
      <c r="G51" s="12">
        <v>0</v>
      </c>
      <c r="H51" s="11">
        <v>45</v>
      </c>
      <c r="I51" s="11" t="s">
        <v>61</v>
      </c>
      <c r="J51" s="11">
        <v>43</v>
      </c>
      <c r="K51" s="11">
        <f t="shared" si="8"/>
        <v>-32</v>
      </c>
      <c r="L51" s="11"/>
      <c r="M51" s="11"/>
      <c r="N51" s="11"/>
      <c r="O51" s="11"/>
      <c r="P51" s="11">
        <f t="shared" si="2"/>
        <v>2.2000000000000002</v>
      </c>
      <c r="Q51" s="13"/>
      <c r="R51" s="13"/>
      <c r="S51" s="11"/>
      <c r="T51" s="11">
        <f t="shared" si="3"/>
        <v>0</v>
      </c>
      <c r="U51" s="11">
        <f t="shared" si="4"/>
        <v>0</v>
      </c>
      <c r="V51" s="11">
        <v>4.8</v>
      </c>
      <c r="W51" s="11">
        <v>6.6</v>
      </c>
      <c r="X51" s="11">
        <v>7.2</v>
      </c>
      <c r="Y51" s="11">
        <v>8</v>
      </c>
      <c r="Z51" s="11">
        <v>12.2</v>
      </c>
      <c r="AA51" s="11" t="s">
        <v>86</v>
      </c>
      <c r="AB51" s="11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35</v>
      </c>
      <c r="C52" s="1">
        <v>133.369</v>
      </c>
      <c r="D52" s="1">
        <v>57.265999999999998</v>
      </c>
      <c r="E52" s="1">
        <v>92.694000000000003</v>
      </c>
      <c r="F52" s="1">
        <v>73.838999999999999</v>
      </c>
      <c r="G52" s="6">
        <v>1</v>
      </c>
      <c r="H52" s="1">
        <v>45</v>
      </c>
      <c r="I52" s="1" t="s">
        <v>33</v>
      </c>
      <c r="J52" s="1">
        <v>93</v>
      </c>
      <c r="K52" s="1">
        <f t="shared" si="8"/>
        <v>-0.30599999999999739</v>
      </c>
      <c r="L52" s="1"/>
      <c r="M52" s="1"/>
      <c r="N52" s="1">
        <v>20</v>
      </c>
      <c r="O52" s="1">
        <v>0</v>
      </c>
      <c r="P52" s="1">
        <f t="shared" si="2"/>
        <v>18.538800000000002</v>
      </c>
      <c r="Q52" s="5">
        <f t="shared" ref="Q52:Q62" si="10">13*P52-O52-N52-F52</f>
        <v>147.16540000000003</v>
      </c>
      <c r="R52" s="5"/>
      <c r="S52" s="1"/>
      <c r="T52" s="1">
        <f t="shared" si="3"/>
        <v>13</v>
      </c>
      <c r="U52" s="1">
        <f t="shared" si="4"/>
        <v>5.061762357865665</v>
      </c>
      <c r="V52" s="1">
        <v>12.897600000000001</v>
      </c>
      <c r="W52" s="1">
        <v>16.870200000000001</v>
      </c>
      <c r="X52" s="1">
        <v>17.521999999999998</v>
      </c>
      <c r="Y52" s="1">
        <v>17.675799999999999</v>
      </c>
      <c r="Z52" s="1">
        <v>15.711</v>
      </c>
      <c r="AA52" s="1"/>
      <c r="AB52" s="1">
        <f t="shared" si="5"/>
        <v>147.16540000000003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35</v>
      </c>
      <c r="C53" s="1">
        <v>117.80500000000001</v>
      </c>
      <c r="D53" s="1">
        <v>15.648999999999999</v>
      </c>
      <c r="E53" s="1">
        <v>39.883000000000003</v>
      </c>
      <c r="F53" s="1">
        <v>90.468000000000004</v>
      </c>
      <c r="G53" s="6">
        <v>1</v>
      </c>
      <c r="H53" s="1">
        <v>45</v>
      </c>
      <c r="I53" s="1" t="s">
        <v>33</v>
      </c>
      <c r="J53" s="1">
        <v>40</v>
      </c>
      <c r="K53" s="1">
        <f t="shared" si="8"/>
        <v>-0.11699999999999733</v>
      </c>
      <c r="L53" s="1"/>
      <c r="M53" s="1"/>
      <c r="N53" s="1"/>
      <c r="O53" s="1">
        <v>0</v>
      </c>
      <c r="P53" s="1">
        <f t="shared" si="2"/>
        <v>7.9766000000000004</v>
      </c>
      <c r="Q53" s="5">
        <f t="shared" si="10"/>
        <v>13.227800000000002</v>
      </c>
      <c r="R53" s="5"/>
      <c r="S53" s="1"/>
      <c r="T53" s="1">
        <f t="shared" si="3"/>
        <v>13</v>
      </c>
      <c r="U53" s="1">
        <f t="shared" si="4"/>
        <v>11.341674397613017</v>
      </c>
      <c r="V53" s="1">
        <v>7.7403999999999993</v>
      </c>
      <c r="W53" s="1">
        <v>9.3361999999999998</v>
      </c>
      <c r="X53" s="1">
        <v>13.664</v>
      </c>
      <c r="Y53" s="1">
        <v>16.578600000000002</v>
      </c>
      <c r="Z53" s="1">
        <v>16.505400000000002</v>
      </c>
      <c r="AA53" s="1"/>
      <c r="AB53" s="1">
        <f t="shared" si="5"/>
        <v>13.227800000000002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582</v>
      </c>
      <c r="D54" s="1">
        <v>171</v>
      </c>
      <c r="E54" s="1">
        <v>344.613</v>
      </c>
      <c r="F54" s="1">
        <v>341</v>
      </c>
      <c r="G54" s="6">
        <v>0.28000000000000003</v>
      </c>
      <c r="H54" s="1">
        <v>45</v>
      </c>
      <c r="I54" s="1" t="s">
        <v>33</v>
      </c>
      <c r="J54" s="1">
        <v>387</v>
      </c>
      <c r="K54" s="1">
        <f t="shared" si="8"/>
        <v>-42.387</v>
      </c>
      <c r="L54" s="1"/>
      <c r="M54" s="1"/>
      <c r="N54" s="1"/>
      <c r="O54" s="1">
        <v>180</v>
      </c>
      <c r="P54" s="1">
        <f t="shared" si="2"/>
        <v>68.922600000000003</v>
      </c>
      <c r="Q54" s="5">
        <f t="shared" si="10"/>
        <v>374.99380000000008</v>
      </c>
      <c r="R54" s="5"/>
      <c r="S54" s="1"/>
      <c r="T54" s="1">
        <f t="shared" si="3"/>
        <v>13</v>
      </c>
      <c r="U54" s="1">
        <f t="shared" si="4"/>
        <v>7.5592040927068913</v>
      </c>
      <c r="V54" s="1">
        <v>63.6</v>
      </c>
      <c r="W54" s="1">
        <v>73.2</v>
      </c>
      <c r="X54" s="1">
        <v>86.4</v>
      </c>
      <c r="Y54" s="1">
        <v>90.2</v>
      </c>
      <c r="Z54" s="1">
        <v>83.8</v>
      </c>
      <c r="AA54" s="1"/>
      <c r="AB54" s="1">
        <f t="shared" si="5"/>
        <v>104.99826400000003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801</v>
      </c>
      <c r="D55" s="1">
        <v>5</v>
      </c>
      <c r="E55" s="1">
        <v>461</v>
      </c>
      <c r="F55" s="17">
        <f>263+F39</f>
        <v>257</v>
      </c>
      <c r="G55" s="6">
        <v>0.35</v>
      </c>
      <c r="H55" s="1">
        <v>45</v>
      </c>
      <c r="I55" s="1" t="s">
        <v>33</v>
      </c>
      <c r="J55" s="1">
        <v>475</v>
      </c>
      <c r="K55" s="1">
        <f t="shared" si="8"/>
        <v>-14</v>
      </c>
      <c r="L55" s="1"/>
      <c r="M55" s="1"/>
      <c r="N55" s="1"/>
      <c r="O55" s="1">
        <v>160</v>
      </c>
      <c r="P55" s="1">
        <f t="shared" si="2"/>
        <v>92.2</v>
      </c>
      <c r="Q55" s="5">
        <f t="shared" si="10"/>
        <v>781.60000000000014</v>
      </c>
      <c r="R55" s="5"/>
      <c r="S55" s="1"/>
      <c r="T55" s="1">
        <f t="shared" si="3"/>
        <v>13.000000000000002</v>
      </c>
      <c r="U55" s="1">
        <f t="shared" si="4"/>
        <v>4.5227765726681124</v>
      </c>
      <c r="V55" s="1">
        <v>65.8</v>
      </c>
      <c r="W55" s="1">
        <v>78.400000000000006</v>
      </c>
      <c r="X55" s="1">
        <v>104</v>
      </c>
      <c r="Y55" s="1">
        <v>112</v>
      </c>
      <c r="Z55" s="1">
        <v>121.8</v>
      </c>
      <c r="AA55" s="1" t="s">
        <v>91</v>
      </c>
      <c r="AB55" s="1">
        <f t="shared" si="5"/>
        <v>273.56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32</v>
      </c>
      <c r="C56" s="1">
        <v>904</v>
      </c>
      <c r="D56" s="1">
        <v>11</v>
      </c>
      <c r="E56" s="1">
        <v>392</v>
      </c>
      <c r="F56" s="1">
        <v>356</v>
      </c>
      <c r="G56" s="6">
        <v>0.28000000000000003</v>
      </c>
      <c r="H56" s="1">
        <v>45</v>
      </c>
      <c r="I56" s="1" t="s">
        <v>33</v>
      </c>
      <c r="J56" s="1">
        <v>430</v>
      </c>
      <c r="K56" s="1">
        <f t="shared" si="8"/>
        <v>-38</v>
      </c>
      <c r="L56" s="1"/>
      <c r="M56" s="1"/>
      <c r="N56" s="1"/>
      <c r="O56" s="1">
        <v>60</v>
      </c>
      <c r="P56" s="1">
        <f t="shared" si="2"/>
        <v>78.400000000000006</v>
      </c>
      <c r="Q56" s="5">
        <f t="shared" si="10"/>
        <v>603.20000000000005</v>
      </c>
      <c r="R56" s="5"/>
      <c r="S56" s="1"/>
      <c r="T56" s="1">
        <f t="shared" si="3"/>
        <v>13</v>
      </c>
      <c r="U56" s="1">
        <f t="shared" si="4"/>
        <v>5.3061224489795915</v>
      </c>
      <c r="V56" s="1">
        <v>61</v>
      </c>
      <c r="W56" s="1">
        <v>74.2</v>
      </c>
      <c r="X56" s="1">
        <v>88.4</v>
      </c>
      <c r="Y56" s="1">
        <v>89.8</v>
      </c>
      <c r="Z56" s="1">
        <v>91.2</v>
      </c>
      <c r="AA56" s="1"/>
      <c r="AB56" s="1">
        <f t="shared" si="5"/>
        <v>168.89600000000002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32</v>
      </c>
      <c r="C57" s="1">
        <v>788</v>
      </c>
      <c r="D57" s="1">
        <v>211</v>
      </c>
      <c r="E57" s="1">
        <v>404</v>
      </c>
      <c r="F57" s="1">
        <v>500</v>
      </c>
      <c r="G57" s="6">
        <v>0.35</v>
      </c>
      <c r="H57" s="1">
        <v>45</v>
      </c>
      <c r="I57" s="1" t="s">
        <v>38</v>
      </c>
      <c r="J57" s="1">
        <v>429</v>
      </c>
      <c r="K57" s="1">
        <f t="shared" si="8"/>
        <v>-25</v>
      </c>
      <c r="L57" s="1"/>
      <c r="M57" s="1"/>
      <c r="N57" s="1"/>
      <c r="O57" s="1">
        <v>0</v>
      </c>
      <c r="P57" s="1">
        <f t="shared" si="2"/>
        <v>80.8</v>
      </c>
      <c r="Q57" s="5">
        <f t="shared" ref="Q57:Q58" si="11">14*P57-O57-N57-F57</f>
        <v>631.20000000000005</v>
      </c>
      <c r="R57" s="5"/>
      <c r="S57" s="1"/>
      <c r="T57" s="1">
        <f t="shared" si="3"/>
        <v>14.000000000000002</v>
      </c>
      <c r="U57" s="1">
        <f t="shared" si="4"/>
        <v>6.1881188118811883</v>
      </c>
      <c r="V57" s="1">
        <v>56.8</v>
      </c>
      <c r="W57" s="1">
        <v>82.2</v>
      </c>
      <c r="X57" s="1">
        <v>102</v>
      </c>
      <c r="Y57" s="1">
        <v>116.4</v>
      </c>
      <c r="Z57" s="1">
        <v>105.8</v>
      </c>
      <c r="AA57" s="1"/>
      <c r="AB57" s="1">
        <f t="shared" si="5"/>
        <v>220.92000000000002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32</v>
      </c>
      <c r="C58" s="1">
        <v>964</v>
      </c>
      <c r="D58" s="1">
        <v>12</v>
      </c>
      <c r="E58" s="1">
        <v>428</v>
      </c>
      <c r="F58" s="1">
        <v>468</v>
      </c>
      <c r="G58" s="6">
        <v>0.35</v>
      </c>
      <c r="H58" s="1">
        <v>45</v>
      </c>
      <c r="I58" s="1" t="s">
        <v>38</v>
      </c>
      <c r="J58" s="1">
        <v>454</v>
      </c>
      <c r="K58" s="1">
        <f t="shared" si="8"/>
        <v>-26</v>
      </c>
      <c r="L58" s="1"/>
      <c r="M58" s="1"/>
      <c r="N58" s="1"/>
      <c r="O58" s="1">
        <v>50</v>
      </c>
      <c r="P58" s="1">
        <f t="shared" si="2"/>
        <v>85.6</v>
      </c>
      <c r="Q58" s="5">
        <f t="shared" si="11"/>
        <v>680.39999999999986</v>
      </c>
      <c r="R58" s="5"/>
      <c r="S58" s="1"/>
      <c r="T58" s="1">
        <f t="shared" si="3"/>
        <v>14</v>
      </c>
      <c r="U58" s="1">
        <f t="shared" si="4"/>
        <v>6.0514018691588793</v>
      </c>
      <c r="V58" s="1">
        <v>65.599999999999994</v>
      </c>
      <c r="W58" s="1">
        <v>86.4</v>
      </c>
      <c r="X58" s="1">
        <v>111.6</v>
      </c>
      <c r="Y58" s="1">
        <v>105.8</v>
      </c>
      <c r="Z58" s="1">
        <v>118.6</v>
      </c>
      <c r="AA58" s="1"/>
      <c r="AB58" s="1">
        <f t="shared" si="5"/>
        <v>238.13999999999993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32</v>
      </c>
      <c r="C59" s="1">
        <v>249</v>
      </c>
      <c r="D59" s="1">
        <v>7</v>
      </c>
      <c r="E59" s="1">
        <v>91</v>
      </c>
      <c r="F59" s="1">
        <v>126</v>
      </c>
      <c r="G59" s="6">
        <v>0.28000000000000003</v>
      </c>
      <c r="H59" s="1">
        <v>45</v>
      </c>
      <c r="I59" s="1" t="s">
        <v>33</v>
      </c>
      <c r="J59" s="1">
        <v>105</v>
      </c>
      <c r="K59" s="1">
        <f t="shared" si="8"/>
        <v>-14</v>
      </c>
      <c r="L59" s="1"/>
      <c r="M59" s="1"/>
      <c r="N59" s="1"/>
      <c r="O59" s="1">
        <v>20</v>
      </c>
      <c r="P59" s="1">
        <f t="shared" si="2"/>
        <v>18.2</v>
      </c>
      <c r="Q59" s="5">
        <f t="shared" si="10"/>
        <v>90.6</v>
      </c>
      <c r="R59" s="5"/>
      <c r="S59" s="1"/>
      <c r="T59" s="1">
        <f t="shared" si="3"/>
        <v>13</v>
      </c>
      <c r="U59" s="1">
        <f t="shared" si="4"/>
        <v>8.0219780219780219</v>
      </c>
      <c r="V59" s="1">
        <v>17.8</v>
      </c>
      <c r="W59" s="1">
        <v>21.4</v>
      </c>
      <c r="X59" s="1">
        <v>32</v>
      </c>
      <c r="Y59" s="1">
        <v>27.4</v>
      </c>
      <c r="Z59" s="1">
        <v>31.8</v>
      </c>
      <c r="AA59" s="1"/>
      <c r="AB59" s="1">
        <f t="shared" si="5"/>
        <v>25.368000000000002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948</v>
      </c>
      <c r="D60" s="1">
        <v>543</v>
      </c>
      <c r="E60" s="1">
        <v>553</v>
      </c>
      <c r="F60" s="1">
        <v>817</v>
      </c>
      <c r="G60" s="6">
        <v>0.41</v>
      </c>
      <c r="H60" s="1">
        <v>45</v>
      </c>
      <c r="I60" s="1" t="s">
        <v>33</v>
      </c>
      <c r="J60" s="1">
        <v>579</v>
      </c>
      <c r="K60" s="1">
        <f t="shared" si="8"/>
        <v>-26</v>
      </c>
      <c r="L60" s="1"/>
      <c r="M60" s="1"/>
      <c r="N60" s="1"/>
      <c r="O60" s="1">
        <v>0</v>
      </c>
      <c r="P60" s="1">
        <f t="shared" si="2"/>
        <v>110.6</v>
      </c>
      <c r="Q60" s="5">
        <f t="shared" si="10"/>
        <v>620.79999999999995</v>
      </c>
      <c r="R60" s="5"/>
      <c r="S60" s="1"/>
      <c r="T60" s="1">
        <f t="shared" si="3"/>
        <v>13</v>
      </c>
      <c r="U60" s="1">
        <f t="shared" si="4"/>
        <v>7.3869801084990963</v>
      </c>
      <c r="V60" s="1">
        <v>97.6</v>
      </c>
      <c r="W60" s="1">
        <v>135.4</v>
      </c>
      <c r="X60" s="1">
        <v>145.19999999999999</v>
      </c>
      <c r="Y60" s="1">
        <v>118.8</v>
      </c>
      <c r="Z60" s="1">
        <v>163.80000000000001</v>
      </c>
      <c r="AA60" s="1"/>
      <c r="AB60" s="1">
        <f t="shared" si="5"/>
        <v>254.52799999999996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1116</v>
      </c>
      <c r="D61" s="1">
        <v>285</v>
      </c>
      <c r="E61" s="17">
        <f>547+E99+E102</f>
        <v>549</v>
      </c>
      <c r="F61" s="17">
        <f>738+F99</f>
        <v>737</v>
      </c>
      <c r="G61" s="6">
        <v>0.41</v>
      </c>
      <c r="H61" s="1">
        <v>45</v>
      </c>
      <c r="I61" s="1" t="s">
        <v>38</v>
      </c>
      <c r="J61" s="1">
        <v>581</v>
      </c>
      <c r="K61" s="1">
        <f t="shared" si="8"/>
        <v>-32</v>
      </c>
      <c r="L61" s="1"/>
      <c r="M61" s="1"/>
      <c r="N61" s="1"/>
      <c r="O61" s="1">
        <v>0</v>
      </c>
      <c r="P61" s="1">
        <f t="shared" si="2"/>
        <v>109.8</v>
      </c>
      <c r="Q61" s="5">
        <f>14*P61-O61-N61-F61</f>
        <v>800.2</v>
      </c>
      <c r="R61" s="5"/>
      <c r="S61" s="1"/>
      <c r="T61" s="1">
        <f t="shared" si="3"/>
        <v>14</v>
      </c>
      <c r="U61" s="1">
        <f t="shared" si="4"/>
        <v>6.7122040072859743</v>
      </c>
      <c r="V61" s="1">
        <v>83.4</v>
      </c>
      <c r="W61" s="1">
        <v>121</v>
      </c>
      <c r="X61" s="1">
        <v>137.19999999999999</v>
      </c>
      <c r="Y61" s="1">
        <v>124.2</v>
      </c>
      <c r="Z61" s="1">
        <v>155</v>
      </c>
      <c r="AA61" s="1" t="s">
        <v>98</v>
      </c>
      <c r="AB61" s="1">
        <f t="shared" si="5"/>
        <v>328.08199999999999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845</v>
      </c>
      <c r="D62" s="1">
        <v>4</v>
      </c>
      <c r="E62" s="1">
        <v>399</v>
      </c>
      <c r="F62" s="1">
        <v>365</v>
      </c>
      <c r="G62" s="6">
        <v>0.41</v>
      </c>
      <c r="H62" s="1">
        <v>45</v>
      </c>
      <c r="I62" s="1" t="s">
        <v>33</v>
      </c>
      <c r="J62" s="1">
        <v>423</v>
      </c>
      <c r="K62" s="1">
        <f t="shared" si="8"/>
        <v>-24</v>
      </c>
      <c r="L62" s="1"/>
      <c r="M62" s="1"/>
      <c r="N62" s="1"/>
      <c r="O62" s="1">
        <v>56</v>
      </c>
      <c r="P62" s="1">
        <f t="shared" si="2"/>
        <v>79.8</v>
      </c>
      <c r="Q62" s="5">
        <f t="shared" si="10"/>
        <v>616.39999999999986</v>
      </c>
      <c r="R62" s="5"/>
      <c r="S62" s="1"/>
      <c r="T62" s="1">
        <f t="shared" si="3"/>
        <v>12.999999999999998</v>
      </c>
      <c r="U62" s="1">
        <f t="shared" si="4"/>
        <v>5.2756892230576442</v>
      </c>
      <c r="V62" s="1">
        <v>63.8</v>
      </c>
      <c r="W62" s="1">
        <v>80.599999999999994</v>
      </c>
      <c r="X62" s="1">
        <v>102.2</v>
      </c>
      <c r="Y62" s="1">
        <v>82.2</v>
      </c>
      <c r="Z62" s="1">
        <v>115</v>
      </c>
      <c r="AA62" s="1"/>
      <c r="AB62" s="1">
        <f t="shared" si="5"/>
        <v>252.72399999999993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66</v>
      </c>
      <c r="D63" s="1"/>
      <c r="E63" s="1">
        <v>-24</v>
      </c>
      <c r="F63" s="1">
        <v>3</v>
      </c>
      <c r="G63" s="6">
        <v>0.4</v>
      </c>
      <c r="H63" s="1">
        <v>30</v>
      </c>
      <c r="I63" s="1" t="s">
        <v>33</v>
      </c>
      <c r="J63" s="1">
        <v>61</v>
      </c>
      <c r="K63" s="1">
        <f t="shared" si="8"/>
        <v>-85</v>
      </c>
      <c r="L63" s="1"/>
      <c r="M63" s="1"/>
      <c r="N63" s="1"/>
      <c r="O63" s="1">
        <v>35</v>
      </c>
      <c r="P63" s="1">
        <f t="shared" si="2"/>
        <v>-4.8</v>
      </c>
      <c r="Q63" s="5">
        <v>30</v>
      </c>
      <c r="R63" s="5"/>
      <c r="S63" s="1"/>
      <c r="T63" s="1">
        <f t="shared" si="3"/>
        <v>-14.166666666666668</v>
      </c>
      <c r="U63" s="1">
        <f t="shared" si="4"/>
        <v>-7.916666666666667</v>
      </c>
      <c r="V63" s="1">
        <v>7.2</v>
      </c>
      <c r="W63" s="1">
        <v>5.6</v>
      </c>
      <c r="X63" s="1">
        <v>10.8</v>
      </c>
      <c r="Y63" s="1">
        <v>5.4</v>
      </c>
      <c r="Z63" s="1">
        <v>8</v>
      </c>
      <c r="AA63" s="10" t="s">
        <v>154</v>
      </c>
      <c r="AB63" s="1">
        <f t="shared" si="5"/>
        <v>12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101</v>
      </c>
      <c r="B64" s="18" t="s">
        <v>35</v>
      </c>
      <c r="C64" s="18"/>
      <c r="D64" s="18"/>
      <c r="E64" s="18"/>
      <c r="F64" s="18"/>
      <c r="G64" s="19">
        <v>0</v>
      </c>
      <c r="H64" s="18">
        <v>30</v>
      </c>
      <c r="I64" s="18" t="s">
        <v>33</v>
      </c>
      <c r="J64" s="18">
        <v>4</v>
      </c>
      <c r="K64" s="18">
        <f t="shared" si="8"/>
        <v>-4</v>
      </c>
      <c r="L64" s="18"/>
      <c r="M64" s="18"/>
      <c r="N64" s="18"/>
      <c r="O64" s="18"/>
      <c r="P64" s="18">
        <f t="shared" si="2"/>
        <v>0</v>
      </c>
      <c r="Q64" s="20"/>
      <c r="R64" s="20"/>
      <c r="S64" s="18"/>
      <c r="T64" s="18" t="e">
        <f t="shared" si="3"/>
        <v>#DIV/0!</v>
      </c>
      <c r="U64" s="18" t="e">
        <f t="shared" si="4"/>
        <v>#DIV/0!</v>
      </c>
      <c r="V64" s="18">
        <v>0</v>
      </c>
      <c r="W64" s="18">
        <v>0</v>
      </c>
      <c r="X64" s="18">
        <v>0.8296</v>
      </c>
      <c r="Y64" s="18">
        <v>1.024</v>
      </c>
      <c r="Z64" s="18">
        <v>1.2512000000000001</v>
      </c>
      <c r="AA64" s="18" t="s">
        <v>102</v>
      </c>
      <c r="AB64" s="18">
        <f t="shared" si="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32</v>
      </c>
      <c r="C65" s="1">
        <v>211</v>
      </c>
      <c r="D65" s="1"/>
      <c r="E65" s="1">
        <v>88</v>
      </c>
      <c r="F65" s="1">
        <v>110</v>
      </c>
      <c r="G65" s="6">
        <v>0.41</v>
      </c>
      <c r="H65" s="1">
        <v>45</v>
      </c>
      <c r="I65" s="1" t="s">
        <v>33</v>
      </c>
      <c r="J65" s="1">
        <v>91</v>
      </c>
      <c r="K65" s="1">
        <f t="shared" si="8"/>
        <v>-3</v>
      </c>
      <c r="L65" s="1"/>
      <c r="M65" s="1"/>
      <c r="N65" s="1"/>
      <c r="O65" s="1">
        <v>0</v>
      </c>
      <c r="P65" s="1">
        <f t="shared" si="2"/>
        <v>17.600000000000001</v>
      </c>
      <c r="Q65" s="5">
        <f>13*P65-O65-N65-F65</f>
        <v>118.80000000000001</v>
      </c>
      <c r="R65" s="5"/>
      <c r="S65" s="1"/>
      <c r="T65" s="1">
        <f t="shared" si="3"/>
        <v>13</v>
      </c>
      <c r="U65" s="1">
        <f t="shared" si="4"/>
        <v>6.2499999999999991</v>
      </c>
      <c r="V65" s="1">
        <v>6.4</v>
      </c>
      <c r="W65" s="1">
        <v>17.600000000000001</v>
      </c>
      <c r="X65" s="1">
        <v>23</v>
      </c>
      <c r="Y65" s="1">
        <v>17.8</v>
      </c>
      <c r="Z65" s="1">
        <v>21.4</v>
      </c>
      <c r="AA65" s="1"/>
      <c r="AB65" s="1">
        <f t="shared" si="5"/>
        <v>48.707999999999998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104</v>
      </c>
      <c r="B66" s="18" t="s">
        <v>35</v>
      </c>
      <c r="C66" s="18">
        <v>48.526000000000003</v>
      </c>
      <c r="D66" s="18"/>
      <c r="E66" s="18">
        <v>10.362</v>
      </c>
      <c r="F66" s="18">
        <v>32.451999999999998</v>
      </c>
      <c r="G66" s="19">
        <v>0</v>
      </c>
      <c r="H66" s="18">
        <v>45</v>
      </c>
      <c r="I66" s="18" t="s">
        <v>33</v>
      </c>
      <c r="J66" s="18">
        <v>10</v>
      </c>
      <c r="K66" s="18">
        <f t="shared" si="8"/>
        <v>0.3620000000000001</v>
      </c>
      <c r="L66" s="18"/>
      <c r="M66" s="18"/>
      <c r="N66" s="18"/>
      <c r="O66" s="18"/>
      <c r="P66" s="18">
        <f t="shared" si="2"/>
        <v>2.0724</v>
      </c>
      <c r="Q66" s="20"/>
      <c r="R66" s="20"/>
      <c r="S66" s="18"/>
      <c r="T66" s="18">
        <f t="shared" si="3"/>
        <v>15.659139162323875</v>
      </c>
      <c r="U66" s="18">
        <f t="shared" si="4"/>
        <v>15.659139162323875</v>
      </c>
      <c r="V66" s="18">
        <v>1.8358000000000001</v>
      </c>
      <c r="W66" s="18">
        <v>0.84</v>
      </c>
      <c r="X66" s="18">
        <v>3.3283999999999998</v>
      </c>
      <c r="Y66" s="18">
        <v>1.0174000000000001</v>
      </c>
      <c r="Z66" s="18">
        <v>1.6324000000000001</v>
      </c>
      <c r="AA66" s="15" t="s">
        <v>153</v>
      </c>
      <c r="AB66" s="18">
        <f t="shared" si="5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32</v>
      </c>
      <c r="C67" s="1">
        <v>383</v>
      </c>
      <c r="D67" s="1"/>
      <c r="E67" s="1">
        <v>222</v>
      </c>
      <c r="F67" s="1">
        <v>137</v>
      </c>
      <c r="G67" s="6">
        <v>0.36</v>
      </c>
      <c r="H67" s="1">
        <v>45</v>
      </c>
      <c r="I67" s="1" t="s">
        <v>33</v>
      </c>
      <c r="J67" s="1">
        <v>250</v>
      </c>
      <c r="K67" s="1">
        <f t="shared" si="8"/>
        <v>-28</v>
      </c>
      <c r="L67" s="1"/>
      <c r="M67" s="1"/>
      <c r="N67" s="1"/>
      <c r="O67" s="1">
        <v>0</v>
      </c>
      <c r="P67" s="1">
        <f t="shared" si="2"/>
        <v>44.4</v>
      </c>
      <c r="Q67" s="5">
        <f>10*P67-O67-N67-F67</f>
        <v>307</v>
      </c>
      <c r="R67" s="5"/>
      <c r="S67" s="1"/>
      <c r="T67" s="1">
        <f t="shared" si="3"/>
        <v>10</v>
      </c>
      <c r="U67" s="1">
        <f t="shared" si="4"/>
        <v>3.0855855855855858</v>
      </c>
      <c r="V67" s="1">
        <v>13.4</v>
      </c>
      <c r="W67" s="1">
        <v>18.8</v>
      </c>
      <c r="X67" s="1">
        <v>34</v>
      </c>
      <c r="Y67" s="1">
        <v>24</v>
      </c>
      <c r="Z67" s="1">
        <v>35.799999999999997</v>
      </c>
      <c r="AA67" s="1"/>
      <c r="AB67" s="1">
        <f t="shared" si="5"/>
        <v>110.52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35</v>
      </c>
      <c r="C68" s="1">
        <v>15.962</v>
      </c>
      <c r="D68" s="1">
        <v>1.423</v>
      </c>
      <c r="E68" s="1">
        <v>7.66</v>
      </c>
      <c r="F68" s="1">
        <v>8.6999999999999993</v>
      </c>
      <c r="G68" s="6">
        <v>1</v>
      </c>
      <c r="H68" s="1">
        <v>45</v>
      </c>
      <c r="I68" s="1" t="s">
        <v>33</v>
      </c>
      <c r="J68" s="1">
        <v>7</v>
      </c>
      <c r="K68" s="1">
        <f t="shared" si="8"/>
        <v>0.66000000000000014</v>
      </c>
      <c r="L68" s="1"/>
      <c r="M68" s="1"/>
      <c r="N68" s="1"/>
      <c r="O68" s="1">
        <v>0</v>
      </c>
      <c r="P68" s="1">
        <f t="shared" si="2"/>
        <v>1.532</v>
      </c>
      <c r="Q68" s="5">
        <f t="shared" ref="Q68:Q71" si="12">13*P68-O68-N68-F68</f>
        <v>11.216000000000001</v>
      </c>
      <c r="R68" s="5"/>
      <c r="S68" s="1"/>
      <c r="T68" s="1">
        <f t="shared" si="3"/>
        <v>13</v>
      </c>
      <c r="U68" s="1">
        <f t="shared" si="4"/>
        <v>5.6788511749347252</v>
      </c>
      <c r="V68" s="1">
        <v>0.85939999999999994</v>
      </c>
      <c r="W68" s="1">
        <v>0.42059999999999997</v>
      </c>
      <c r="X68" s="1">
        <v>1.7083999999999999</v>
      </c>
      <c r="Y68" s="1">
        <v>2.1332</v>
      </c>
      <c r="Z68" s="1">
        <v>2.3778000000000001</v>
      </c>
      <c r="AA68" s="1"/>
      <c r="AB68" s="1">
        <f t="shared" si="5"/>
        <v>11.216000000000001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32</v>
      </c>
      <c r="C69" s="1">
        <v>85</v>
      </c>
      <c r="D69" s="1">
        <v>2</v>
      </c>
      <c r="E69" s="1">
        <v>37</v>
      </c>
      <c r="F69" s="1">
        <v>33</v>
      </c>
      <c r="G69" s="6">
        <v>0.41</v>
      </c>
      <c r="H69" s="1">
        <v>45</v>
      </c>
      <c r="I69" s="1" t="s">
        <v>33</v>
      </c>
      <c r="J69" s="1">
        <v>43</v>
      </c>
      <c r="K69" s="1">
        <f t="shared" si="8"/>
        <v>-6</v>
      </c>
      <c r="L69" s="1"/>
      <c r="M69" s="1"/>
      <c r="N69" s="1"/>
      <c r="O69" s="1">
        <v>22</v>
      </c>
      <c r="P69" s="1">
        <f t="shared" si="2"/>
        <v>7.4</v>
      </c>
      <c r="Q69" s="5">
        <f t="shared" si="12"/>
        <v>41.2</v>
      </c>
      <c r="R69" s="5"/>
      <c r="S69" s="1"/>
      <c r="T69" s="1">
        <f t="shared" si="3"/>
        <v>13</v>
      </c>
      <c r="U69" s="1">
        <f t="shared" si="4"/>
        <v>7.4324324324324325</v>
      </c>
      <c r="V69" s="1">
        <v>7.2</v>
      </c>
      <c r="W69" s="1">
        <v>6</v>
      </c>
      <c r="X69" s="1">
        <v>6</v>
      </c>
      <c r="Y69" s="1">
        <v>4.8</v>
      </c>
      <c r="Z69" s="1">
        <v>10.199999999999999</v>
      </c>
      <c r="AA69" s="1"/>
      <c r="AB69" s="1">
        <f t="shared" si="5"/>
        <v>16.891999999999999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32</v>
      </c>
      <c r="C70" s="1">
        <v>31</v>
      </c>
      <c r="D70" s="1">
        <v>48</v>
      </c>
      <c r="E70" s="1">
        <v>-14</v>
      </c>
      <c r="F70" s="1">
        <v>53</v>
      </c>
      <c r="G70" s="6">
        <v>0.41</v>
      </c>
      <c r="H70" s="1">
        <v>45</v>
      </c>
      <c r="I70" s="1" t="s">
        <v>33</v>
      </c>
      <c r="J70" s="1">
        <v>13</v>
      </c>
      <c r="K70" s="1">
        <f t="shared" ref="K70:K100" si="13">E70-J70</f>
        <v>-27</v>
      </c>
      <c r="L70" s="1"/>
      <c r="M70" s="1"/>
      <c r="N70" s="1"/>
      <c r="O70" s="1">
        <v>0</v>
      </c>
      <c r="P70" s="1">
        <f t="shared" si="2"/>
        <v>-2.8</v>
      </c>
      <c r="Q70" s="5"/>
      <c r="R70" s="5"/>
      <c r="S70" s="1"/>
      <c r="T70" s="1">
        <f t="shared" si="3"/>
        <v>-18.928571428571431</v>
      </c>
      <c r="U70" s="1">
        <f t="shared" si="4"/>
        <v>-18.928571428571431</v>
      </c>
      <c r="V70" s="1">
        <v>2.4</v>
      </c>
      <c r="W70" s="1">
        <v>7.6</v>
      </c>
      <c r="X70" s="1">
        <v>6.2</v>
      </c>
      <c r="Y70" s="1">
        <v>4.2</v>
      </c>
      <c r="Z70" s="1">
        <v>-3.2</v>
      </c>
      <c r="AA70" s="22" t="s">
        <v>36</v>
      </c>
      <c r="AB70" s="1">
        <f t="shared" si="5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32</v>
      </c>
      <c r="C71" s="1">
        <v>252</v>
      </c>
      <c r="D71" s="1"/>
      <c r="E71" s="1">
        <v>144</v>
      </c>
      <c r="F71" s="1">
        <v>86</v>
      </c>
      <c r="G71" s="6">
        <v>0.28000000000000003</v>
      </c>
      <c r="H71" s="1">
        <v>45</v>
      </c>
      <c r="I71" s="1" t="s">
        <v>33</v>
      </c>
      <c r="J71" s="1">
        <v>158</v>
      </c>
      <c r="K71" s="1">
        <f t="shared" si="13"/>
        <v>-14</v>
      </c>
      <c r="L71" s="1"/>
      <c r="M71" s="1"/>
      <c r="N71" s="1"/>
      <c r="O71" s="1">
        <v>27</v>
      </c>
      <c r="P71" s="1">
        <f t="shared" ref="P71:P104" si="14">E71/5</f>
        <v>28.8</v>
      </c>
      <c r="Q71" s="5">
        <f t="shared" si="12"/>
        <v>261.40000000000003</v>
      </c>
      <c r="R71" s="5"/>
      <c r="S71" s="1"/>
      <c r="T71" s="1">
        <f t="shared" ref="T71:T104" si="15">(F71+N71+O71+Q71)/P71</f>
        <v>13</v>
      </c>
      <c r="U71" s="1">
        <f t="shared" ref="U71:U104" si="16">(F71+N71+O71)/P71</f>
        <v>3.9236111111111112</v>
      </c>
      <c r="V71" s="1">
        <v>20.399999999999999</v>
      </c>
      <c r="W71" s="1">
        <v>26.2</v>
      </c>
      <c r="X71" s="1">
        <v>35.4</v>
      </c>
      <c r="Y71" s="1">
        <v>30</v>
      </c>
      <c r="Z71" s="1">
        <v>32.799999999999997</v>
      </c>
      <c r="AA71" s="1"/>
      <c r="AB71" s="1">
        <f t="shared" ref="AB71:AB104" si="17">Q71*G71</f>
        <v>73.192000000000021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110</v>
      </c>
      <c r="B72" s="11" t="s">
        <v>32</v>
      </c>
      <c r="C72" s="11">
        <v>48</v>
      </c>
      <c r="D72" s="11"/>
      <c r="E72" s="11">
        <v>35</v>
      </c>
      <c r="F72" s="11"/>
      <c r="G72" s="12">
        <v>0</v>
      </c>
      <c r="H72" s="11">
        <v>45</v>
      </c>
      <c r="I72" s="11" t="s">
        <v>61</v>
      </c>
      <c r="J72" s="11">
        <v>74</v>
      </c>
      <c r="K72" s="11">
        <f t="shared" si="13"/>
        <v>-39</v>
      </c>
      <c r="L72" s="11"/>
      <c r="M72" s="11"/>
      <c r="N72" s="11"/>
      <c r="O72" s="11"/>
      <c r="P72" s="11">
        <f t="shared" si="14"/>
        <v>7</v>
      </c>
      <c r="Q72" s="13"/>
      <c r="R72" s="13"/>
      <c r="S72" s="11"/>
      <c r="T72" s="11">
        <f t="shared" si="15"/>
        <v>0</v>
      </c>
      <c r="U72" s="11">
        <f t="shared" si="16"/>
        <v>0</v>
      </c>
      <c r="V72" s="11">
        <v>4</v>
      </c>
      <c r="W72" s="11">
        <v>6.2</v>
      </c>
      <c r="X72" s="11">
        <v>9.1999999999999993</v>
      </c>
      <c r="Y72" s="11">
        <v>12.8</v>
      </c>
      <c r="Z72" s="11">
        <v>10.199999999999999</v>
      </c>
      <c r="AA72" s="16" t="s">
        <v>86</v>
      </c>
      <c r="AB72" s="1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32</v>
      </c>
      <c r="C73" s="1">
        <v>796</v>
      </c>
      <c r="D73" s="1">
        <v>55</v>
      </c>
      <c r="E73" s="1">
        <v>500</v>
      </c>
      <c r="F73" s="1">
        <v>251</v>
      </c>
      <c r="G73" s="6">
        <v>0.4</v>
      </c>
      <c r="H73" s="1">
        <v>45</v>
      </c>
      <c r="I73" s="1" t="s">
        <v>33</v>
      </c>
      <c r="J73" s="1">
        <v>507</v>
      </c>
      <c r="K73" s="1">
        <f t="shared" si="13"/>
        <v>-7</v>
      </c>
      <c r="L73" s="1"/>
      <c r="M73" s="1"/>
      <c r="N73" s="1"/>
      <c r="O73" s="1">
        <v>358</v>
      </c>
      <c r="P73" s="1">
        <f t="shared" si="14"/>
        <v>100</v>
      </c>
      <c r="Q73" s="5">
        <f t="shared" ref="Q73:Q75" si="18">13*P73-O73-N73-F73</f>
        <v>691</v>
      </c>
      <c r="R73" s="5"/>
      <c r="S73" s="1"/>
      <c r="T73" s="1">
        <f t="shared" si="15"/>
        <v>13</v>
      </c>
      <c r="U73" s="1">
        <f t="shared" si="16"/>
        <v>6.09</v>
      </c>
      <c r="V73" s="1">
        <v>87.4</v>
      </c>
      <c r="W73" s="1">
        <v>93.8</v>
      </c>
      <c r="X73" s="1">
        <v>116.2</v>
      </c>
      <c r="Y73" s="1">
        <v>110.4</v>
      </c>
      <c r="Z73" s="1">
        <v>120.2</v>
      </c>
      <c r="AA73" s="1"/>
      <c r="AB73" s="1">
        <f t="shared" si="17"/>
        <v>276.40000000000003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32</v>
      </c>
      <c r="C74" s="1">
        <v>40</v>
      </c>
      <c r="D74" s="1">
        <v>1</v>
      </c>
      <c r="E74" s="1">
        <v>24</v>
      </c>
      <c r="F74" s="1">
        <v>16</v>
      </c>
      <c r="G74" s="6">
        <v>0.33</v>
      </c>
      <c r="H74" s="1" t="e">
        <v>#N/A</v>
      </c>
      <c r="I74" s="1" t="s">
        <v>33</v>
      </c>
      <c r="J74" s="1">
        <v>24</v>
      </c>
      <c r="K74" s="1">
        <f t="shared" si="13"/>
        <v>0</v>
      </c>
      <c r="L74" s="1"/>
      <c r="M74" s="1"/>
      <c r="N74" s="1"/>
      <c r="O74" s="1">
        <v>0</v>
      </c>
      <c r="P74" s="1">
        <f t="shared" si="14"/>
        <v>4.8</v>
      </c>
      <c r="Q74" s="5">
        <f>12*P74-O74-N74-F74</f>
        <v>41.599999999999994</v>
      </c>
      <c r="R74" s="5"/>
      <c r="S74" s="1"/>
      <c r="T74" s="1">
        <f t="shared" si="15"/>
        <v>12</v>
      </c>
      <c r="U74" s="1">
        <f t="shared" si="16"/>
        <v>3.3333333333333335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 t="s">
        <v>43</v>
      </c>
      <c r="AB74" s="1">
        <f t="shared" si="17"/>
        <v>13.727999999999998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35</v>
      </c>
      <c r="C75" s="1">
        <v>10.569000000000001</v>
      </c>
      <c r="D75" s="1">
        <v>5.2759999999999998</v>
      </c>
      <c r="E75" s="1">
        <v>6.0540000000000003</v>
      </c>
      <c r="F75" s="1">
        <v>9.7910000000000004</v>
      </c>
      <c r="G75" s="6">
        <v>1</v>
      </c>
      <c r="H75" s="1">
        <v>45</v>
      </c>
      <c r="I75" s="1" t="s">
        <v>33</v>
      </c>
      <c r="J75" s="1">
        <v>6.1</v>
      </c>
      <c r="K75" s="1">
        <f t="shared" si="13"/>
        <v>-4.5999999999999375E-2</v>
      </c>
      <c r="L75" s="1"/>
      <c r="M75" s="1"/>
      <c r="N75" s="1"/>
      <c r="O75" s="1">
        <v>0</v>
      </c>
      <c r="P75" s="1">
        <f t="shared" si="14"/>
        <v>1.2108000000000001</v>
      </c>
      <c r="Q75" s="5">
        <f t="shared" si="18"/>
        <v>5.9494000000000007</v>
      </c>
      <c r="R75" s="5"/>
      <c r="S75" s="1"/>
      <c r="T75" s="1">
        <f t="shared" si="15"/>
        <v>13</v>
      </c>
      <c r="U75" s="1">
        <f t="shared" si="16"/>
        <v>8.0863891641889651</v>
      </c>
      <c r="V75" s="1">
        <v>-0.1336</v>
      </c>
      <c r="W75" s="1">
        <v>0</v>
      </c>
      <c r="X75" s="1">
        <v>-0.4032</v>
      </c>
      <c r="Y75" s="1">
        <v>0.373</v>
      </c>
      <c r="Z75" s="1">
        <v>0.40079999999999999</v>
      </c>
      <c r="AA75" s="1" t="s">
        <v>114</v>
      </c>
      <c r="AB75" s="1">
        <f t="shared" si="17"/>
        <v>5.9494000000000007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32</v>
      </c>
      <c r="C76" s="1">
        <v>23</v>
      </c>
      <c r="D76" s="1">
        <v>42</v>
      </c>
      <c r="E76" s="1">
        <v>7</v>
      </c>
      <c r="F76" s="1">
        <v>44</v>
      </c>
      <c r="G76" s="6">
        <v>0.33</v>
      </c>
      <c r="H76" s="1">
        <v>45</v>
      </c>
      <c r="I76" s="1" t="s">
        <v>33</v>
      </c>
      <c r="J76" s="1">
        <v>34</v>
      </c>
      <c r="K76" s="1">
        <f t="shared" si="13"/>
        <v>-27</v>
      </c>
      <c r="L76" s="1"/>
      <c r="M76" s="1"/>
      <c r="N76" s="1"/>
      <c r="O76" s="1">
        <v>0</v>
      </c>
      <c r="P76" s="1">
        <f t="shared" si="14"/>
        <v>1.4</v>
      </c>
      <c r="Q76" s="5"/>
      <c r="R76" s="5"/>
      <c r="S76" s="1"/>
      <c r="T76" s="1">
        <f t="shared" si="15"/>
        <v>31.428571428571431</v>
      </c>
      <c r="U76" s="1">
        <f t="shared" si="16"/>
        <v>31.428571428571431</v>
      </c>
      <c r="V76" s="1">
        <v>2.8</v>
      </c>
      <c r="W76" s="1">
        <v>5.6</v>
      </c>
      <c r="X76" s="1">
        <v>4.4000000000000004</v>
      </c>
      <c r="Y76" s="1">
        <v>-0.4</v>
      </c>
      <c r="Z76" s="1">
        <v>3</v>
      </c>
      <c r="AA76" s="22" t="s">
        <v>36</v>
      </c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116</v>
      </c>
      <c r="B77" s="18" t="s">
        <v>35</v>
      </c>
      <c r="C77" s="18">
        <v>5.3289999999999997</v>
      </c>
      <c r="D77" s="18"/>
      <c r="E77" s="18">
        <v>-1.9550000000000001</v>
      </c>
      <c r="F77" s="18">
        <v>3.3250000000000002</v>
      </c>
      <c r="G77" s="19">
        <v>0</v>
      </c>
      <c r="H77" s="18">
        <v>45</v>
      </c>
      <c r="I77" s="18" t="s">
        <v>33</v>
      </c>
      <c r="J77" s="18">
        <v>2.1</v>
      </c>
      <c r="K77" s="18">
        <f t="shared" si="13"/>
        <v>-4.0549999999999997</v>
      </c>
      <c r="L77" s="18"/>
      <c r="M77" s="18"/>
      <c r="N77" s="18"/>
      <c r="O77" s="18"/>
      <c r="P77" s="18">
        <f t="shared" si="14"/>
        <v>-0.39100000000000001</v>
      </c>
      <c r="Q77" s="20"/>
      <c r="R77" s="20"/>
      <c r="S77" s="18"/>
      <c r="T77" s="18">
        <f t="shared" si="15"/>
        <v>-8.5038363171355495</v>
      </c>
      <c r="U77" s="18">
        <f t="shared" si="16"/>
        <v>-8.5038363171355495</v>
      </c>
      <c r="V77" s="18">
        <v>0</v>
      </c>
      <c r="W77" s="18">
        <v>1.4E-3</v>
      </c>
      <c r="X77" s="18">
        <v>1.3306</v>
      </c>
      <c r="Y77" s="18">
        <v>0.54039999999999999</v>
      </c>
      <c r="Z77" s="18">
        <v>1.8599999999999998E-2</v>
      </c>
      <c r="AA77" s="18" t="s">
        <v>117</v>
      </c>
      <c r="AB77" s="18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32</v>
      </c>
      <c r="C78" s="1">
        <v>198</v>
      </c>
      <c r="D78" s="1">
        <v>3</v>
      </c>
      <c r="E78" s="1">
        <v>163</v>
      </c>
      <c r="F78" s="1"/>
      <c r="G78" s="6">
        <v>0.33</v>
      </c>
      <c r="H78" s="1">
        <v>45</v>
      </c>
      <c r="I78" s="1" t="s">
        <v>33</v>
      </c>
      <c r="J78" s="1">
        <v>192</v>
      </c>
      <c r="K78" s="1">
        <f t="shared" si="13"/>
        <v>-29</v>
      </c>
      <c r="L78" s="1"/>
      <c r="M78" s="1"/>
      <c r="N78" s="1"/>
      <c r="O78" s="1">
        <v>110</v>
      </c>
      <c r="P78" s="1">
        <f t="shared" si="14"/>
        <v>32.6</v>
      </c>
      <c r="Q78" s="5">
        <f>12*P78-O78-N78-F78</f>
        <v>281.20000000000005</v>
      </c>
      <c r="R78" s="5"/>
      <c r="S78" s="1"/>
      <c r="T78" s="1">
        <f t="shared" si="15"/>
        <v>12</v>
      </c>
      <c r="U78" s="1">
        <f t="shared" si="16"/>
        <v>3.3742331288343559</v>
      </c>
      <c r="V78" s="1">
        <v>20</v>
      </c>
      <c r="W78" s="1">
        <v>21.4</v>
      </c>
      <c r="X78" s="1">
        <v>24.4</v>
      </c>
      <c r="Y78" s="1">
        <v>15.8</v>
      </c>
      <c r="Z78" s="1">
        <v>27.6</v>
      </c>
      <c r="AA78" s="1"/>
      <c r="AB78" s="1">
        <f t="shared" si="17"/>
        <v>92.796000000000021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35</v>
      </c>
      <c r="C79" s="1">
        <v>5.726</v>
      </c>
      <c r="D79" s="1">
        <v>10.551</v>
      </c>
      <c r="E79" s="1">
        <v>6.7720000000000002</v>
      </c>
      <c r="F79" s="1">
        <v>7.49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13"/>
        <v>-1.8279999999999994</v>
      </c>
      <c r="L79" s="1"/>
      <c r="M79" s="1"/>
      <c r="N79" s="1"/>
      <c r="O79" s="1">
        <v>0</v>
      </c>
      <c r="P79" s="1">
        <f t="shared" si="14"/>
        <v>1.3544</v>
      </c>
      <c r="Q79" s="5">
        <f t="shared" ref="Q79:Q80" si="19">13*P79-O79-N79-F79</f>
        <v>10.117199999999999</v>
      </c>
      <c r="R79" s="5"/>
      <c r="S79" s="1"/>
      <c r="T79" s="1">
        <f t="shared" si="15"/>
        <v>12.999999999999998</v>
      </c>
      <c r="U79" s="1">
        <f t="shared" si="16"/>
        <v>5.5301240401653873</v>
      </c>
      <c r="V79" s="1">
        <v>1.0818000000000001</v>
      </c>
      <c r="W79" s="1">
        <v>1.8815999999999999</v>
      </c>
      <c r="X79" s="1">
        <v>1.8712</v>
      </c>
      <c r="Y79" s="1">
        <v>1.1850000000000001</v>
      </c>
      <c r="Z79" s="1">
        <v>2.3725999999999998</v>
      </c>
      <c r="AA79" s="1"/>
      <c r="AB79" s="1">
        <f t="shared" si="17"/>
        <v>10.117199999999999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32</v>
      </c>
      <c r="C80" s="1">
        <v>69</v>
      </c>
      <c r="D80" s="1">
        <v>4</v>
      </c>
      <c r="E80" s="1">
        <v>35</v>
      </c>
      <c r="F80" s="1">
        <v>30</v>
      </c>
      <c r="G80" s="6">
        <v>0.33</v>
      </c>
      <c r="H80" s="1">
        <v>45</v>
      </c>
      <c r="I80" s="1" t="s">
        <v>33</v>
      </c>
      <c r="J80" s="1">
        <v>49</v>
      </c>
      <c r="K80" s="1">
        <f t="shared" si="13"/>
        <v>-14</v>
      </c>
      <c r="L80" s="1"/>
      <c r="M80" s="1"/>
      <c r="N80" s="1"/>
      <c r="O80" s="1">
        <v>0</v>
      </c>
      <c r="P80" s="1">
        <f t="shared" si="14"/>
        <v>7</v>
      </c>
      <c r="Q80" s="5">
        <f t="shared" si="19"/>
        <v>61</v>
      </c>
      <c r="R80" s="5"/>
      <c r="S80" s="1"/>
      <c r="T80" s="1">
        <f t="shared" si="15"/>
        <v>13</v>
      </c>
      <c r="U80" s="1">
        <f t="shared" si="16"/>
        <v>4.2857142857142856</v>
      </c>
      <c r="V80" s="1">
        <v>0.2</v>
      </c>
      <c r="W80" s="1">
        <v>4.2</v>
      </c>
      <c r="X80" s="1">
        <v>7.2</v>
      </c>
      <c r="Y80" s="1">
        <v>-0.4</v>
      </c>
      <c r="Z80" s="1">
        <v>3</v>
      </c>
      <c r="AA80" s="1"/>
      <c r="AB80" s="1">
        <f t="shared" si="17"/>
        <v>20.130000000000003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8" t="s">
        <v>121</v>
      </c>
      <c r="B81" s="18" t="s">
        <v>35</v>
      </c>
      <c r="C81" s="18"/>
      <c r="D81" s="18"/>
      <c r="E81" s="18">
        <v>-2.58</v>
      </c>
      <c r="F81" s="18"/>
      <c r="G81" s="19">
        <v>0</v>
      </c>
      <c r="H81" s="18">
        <v>45</v>
      </c>
      <c r="I81" s="18" t="s">
        <v>33</v>
      </c>
      <c r="J81" s="18"/>
      <c r="K81" s="18">
        <f t="shared" si="13"/>
        <v>-2.58</v>
      </c>
      <c r="L81" s="18"/>
      <c r="M81" s="18"/>
      <c r="N81" s="18"/>
      <c r="O81" s="18"/>
      <c r="P81" s="18">
        <f t="shared" si="14"/>
        <v>-0.51600000000000001</v>
      </c>
      <c r="Q81" s="20"/>
      <c r="R81" s="20"/>
      <c r="S81" s="18"/>
      <c r="T81" s="18">
        <f t="shared" si="15"/>
        <v>0</v>
      </c>
      <c r="U81" s="18">
        <f t="shared" si="16"/>
        <v>0</v>
      </c>
      <c r="V81" s="18">
        <v>-0.13159999999999999</v>
      </c>
      <c r="W81" s="18">
        <v>-0.65259999999999996</v>
      </c>
      <c r="X81" s="18">
        <v>0.39100000000000001</v>
      </c>
      <c r="Y81" s="18">
        <v>0.78979999999999995</v>
      </c>
      <c r="Z81" s="18">
        <v>0.14660000000000001</v>
      </c>
      <c r="AA81" s="18" t="s">
        <v>122</v>
      </c>
      <c r="AB81" s="18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32</v>
      </c>
      <c r="C82" s="1">
        <v>56</v>
      </c>
      <c r="D82" s="1">
        <v>5</v>
      </c>
      <c r="E82" s="1">
        <v>42</v>
      </c>
      <c r="F82" s="1"/>
      <c r="G82" s="6">
        <v>0.4</v>
      </c>
      <c r="H82" s="1">
        <v>60</v>
      </c>
      <c r="I82" s="1" t="s">
        <v>33</v>
      </c>
      <c r="J82" s="1">
        <v>47</v>
      </c>
      <c r="K82" s="1">
        <f t="shared" si="13"/>
        <v>-5</v>
      </c>
      <c r="L82" s="1"/>
      <c r="M82" s="1"/>
      <c r="N82" s="1"/>
      <c r="O82" s="1">
        <v>150</v>
      </c>
      <c r="P82" s="1">
        <f t="shared" si="14"/>
        <v>8.4</v>
      </c>
      <c r="Q82" s="5"/>
      <c r="R82" s="5"/>
      <c r="S82" s="1"/>
      <c r="T82" s="1">
        <f t="shared" si="15"/>
        <v>17.857142857142858</v>
      </c>
      <c r="U82" s="1">
        <f t="shared" si="16"/>
        <v>17.857142857142858</v>
      </c>
      <c r="V82" s="1">
        <v>13.6</v>
      </c>
      <c r="W82" s="1">
        <v>1.4</v>
      </c>
      <c r="X82" s="1">
        <v>0</v>
      </c>
      <c r="Y82" s="1">
        <v>0</v>
      </c>
      <c r="Z82" s="1">
        <v>0</v>
      </c>
      <c r="AA82" s="1" t="s">
        <v>43</v>
      </c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35</v>
      </c>
      <c r="C83" s="1">
        <v>60.587000000000003</v>
      </c>
      <c r="D83" s="1"/>
      <c r="E83" s="1">
        <v>49.816000000000003</v>
      </c>
      <c r="F83" s="1">
        <v>5.601</v>
      </c>
      <c r="G83" s="6">
        <v>1</v>
      </c>
      <c r="H83" s="1">
        <v>60</v>
      </c>
      <c r="I83" s="1" t="s">
        <v>33</v>
      </c>
      <c r="J83" s="1">
        <v>46.8</v>
      </c>
      <c r="K83" s="1">
        <f t="shared" si="13"/>
        <v>3.0160000000000053</v>
      </c>
      <c r="L83" s="1"/>
      <c r="M83" s="1"/>
      <c r="N83" s="1"/>
      <c r="O83" s="24">
        <v>61</v>
      </c>
      <c r="P83" s="1">
        <f t="shared" si="14"/>
        <v>9.9632000000000005</v>
      </c>
      <c r="Q83" s="5">
        <f t="shared" ref="Q83:Q85" si="20">13*P83-O83-N83-F83</f>
        <v>62.920600000000007</v>
      </c>
      <c r="R83" s="5"/>
      <c r="S83" s="1"/>
      <c r="T83" s="1">
        <f t="shared" si="15"/>
        <v>13</v>
      </c>
      <c r="U83" s="1">
        <f t="shared" si="16"/>
        <v>6.6846996948771471</v>
      </c>
      <c r="V83" s="1">
        <v>9.132200000000001</v>
      </c>
      <c r="W83" s="1">
        <v>1.3462000000000001</v>
      </c>
      <c r="X83" s="1">
        <v>0</v>
      </c>
      <c r="Y83" s="1">
        <v>0</v>
      </c>
      <c r="Z83" s="1">
        <v>0</v>
      </c>
      <c r="AA83" s="1" t="s">
        <v>43</v>
      </c>
      <c r="AB83" s="1">
        <f t="shared" si="17"/>
        <v>62.920600000000007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32</v>
      </c>
      <c r="C84" s="1">
        <v>8</v>
      </c>
      <c r="D84" s="1">
        <v>8</v>
      </c>
      <c r="E84" s="1">
        <v>14.68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13"/>
        <v>-1.3200000000000003</v>
      </c>
      <c r="L84" s="1"/>
      <c r="M84" s="1"/>
      <c r="N84" s="1"/>
      <c r="O84" s="1">
        <v>0</v>
      </c>
      <c r="P84" s="1">
        <f t="shared" si="14"/>
        <v>2.9359999999999999</v>
      </c>
      <c r="Q84" s="5">
        <f>8*P84-O84-N84-F84</f>
        <v>23.488</v>
      </c>
      <c r="R84" s="5"/>
      <c r="S84" s="1"/>
      <c r="T84" s="1">
        <f t="shared" si="15"/>
        <v>8</v>
      </c>
      <c r="U84" s="1">
        <f t="shared" si="16"/>
        <v>0</v>
      </c>
      <c r="V84" s="1">
        <v>0</v>
      </c>
      <c r="W84" s="1">
        <v>0.8</v>
      </c>
      <c r="X84" s="1">
        <v>0.8</v>
      </c>
      <c r="Y84" s="1">
        <v>1.2</v>
      </c>
      <c r="Z84" s="1">
        <v>2</v>
      </c>
      <c r="AA84" s="1"/>
      <c r="AB84" s="1">
        <f t="shared" si="17"/>
        <v>15.502080000000001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32</v>
      </c>
      <c r="C85" s="1">
        <v>17</v>
      </c>
      <c r="D85" s="1">
        <v>2</v>
      </c>
      <c r="E85" s="1">
        <v>9</v>
      </c>
      <c r="F85" s="1">
        <v>8</v>
      </c>
      <c r="G85" s="6">
        <v>0.66</v>
      </c>
      <c r="H85" s="1">
        <v>45</v>
      </c>
      <c r="I85" s="1" t="s">
        <v>33</v>
      </c>
      <c r="J85" s="1">
        <v>9</v>
      </c>
      <c r="K85" s="1">
        <f t="shared" si="13"/>
        <v>0</v>
      </c>
      <c r="L85" s="1"/>
      <c r="M85" s="1"/>
      <c r="N85" s="1"/>
      <c r="O85" s="1">
        <v>0</v>
      </c>
      <c r="P85" s="1">
        <f t="shared" si="14"/>
        <v>1.8</v>
      </c>
      <c r="Q85" s="5">
        <f t="shared" si="20"/>
        <v>15.400000000000002</v>
      </c>
      <c r="R85" s="5"/>
      <c r="S85" s="1"/>
      <c r="T85" s="1">
        <f t="shared" si="15"/>
        <v>13</v>
      </c>
      <c r="U85" s="1">
        <f t="shared" si="16"/>
        <v>4.4444444444444446</v>
      </c>
      <c r="V85" s="1">
        <v>1.2</v>
      </c>
      <c r="W85" s="1">
        <v>2</v>
      </c>
      <c r="X85" s="1">
        <v>0.6</v>
      </c>
      <c r="Y85" s="1">
        <v>0</v>
      </c>
      <c r="Z85" s="1">
        <v>1.6</v>
      </c>
      <c r="AA85" s="1"/>
      <c r="AB85" s="1">
        <f t="shared" si="17"/>
        <v>10.164000000000001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127</v>
      </c>
      <c r="B86" s="11" t="s">
        <v>32</v>
      </c>
      <c r="C86" s="11"/>
      <c r="D86" s="11">
        <v>1</v>
      </c>
      <c r="E86" s="11">
        <v>1</v>
      </c>
      <c r="F86" s="11"/>
      <c r="G86" s="12">
        <v>0</v>
      </c>
      <c r="H86" s="11" t="e">
        <v>#N/A</v>
      </c>
      <c r="I86" s="11" t="s">
        <v>61</v>
      </c>
      <c r="J86" s="11">
        <v>1</v>
      </c>
      <c r="K86" s="11">
        <f t="shared" si="13"/>
        <v>0</v>
      </c>
      <c r="L86" s="11"/>
      <c r="M86" s="11"/>
      <c r="N86" s="11"/>
      <c r="O86" s="11"/>
      <c r="P86" s="11">
        <f t="shared" si="14"/>
        <v>0.2</v>
      </c>
      <c r="Q86" s="13"/>
      <c r="R86" s="13"/>
      <c r="S86" s="11"/>
      <c r="T86" s="11">
        <f t="shared" si="15"/>
        <v>0</v>
      </c>
      <c r="U86" s="11">
        <f t="shared" si="16"/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/>
      <c r="AB86" s="1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32</v>
      </c>
      <c r="C87" s="1">
        <v>13</v>
      </c>
      <c r="D87" s="1">
        <v>10</v>
      </c>
      <c r="E87" s="1">
        <v>9</v>
      </c>
      <c r="F87" s="1">
        <v>10</v>
      </c>
      <c r="G87" s="6">
        <v>0.33</v>
      </c>
      <c r="H87" s="1">
        <v>45</v>
      </c>
      <c r="I87" s="1" t="s">
        <v>33</v>
      </c>
      <c r="J87" s="1">
        <v>11</v>
      </c>
      <c r="K87" s="1">
        <f t="shared" si="13"/>
        <v>-2</v>
      </c>
      <c r="L87" s="1"/>
      <c r="M87" s="1"/>
      <c r="N87" s="1"/>
      <c r="O87" s="1">
        <v>0</v>
      </c>
      <c r="P87" s="1">
        <f t="shared" si="14"/>
        <v>1.8</v>
      </c>
      <c r="Q87" s="5">
        <f t="shared" ref="Q87:Q97" si="21">13*P87-O87-N87-F87</f>
        <v>13.400000000000002</v>
      </c>
      <c r="R87" s="5"/>
      <c r="S87" s="1"/>
      <c r="T87" s="1">
        <f t="shared" si="15"/>
        <v>13</v>
      </c>
      <c r="U87" s="1">
        <f t="shared" si="16"/>
        <v>5.5555555555555554</v>
      </c>
      <c r="V87" s="1">
        <v>1.8</v>
      </c>
      <c r="W87" s="1">
        <v>2.2000000000000002</v>
      </c>
      <c r="X87" s="1">
        <v>2</v>
      </c>
      <c r="Y87" s="1">
        <v>4.8</v>
      </c>
      <c r="Z87" s="1">
        <v>4.5999999999999996</v>
      </c>
      <c r="AA87" s="1"/>
      <c r="AB87" s="1">
        <f t="shared" si="17"/>
        <v>4.4220000000000006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18</v>
      </c>
      <c r="D88" s="1">
        <v>19</v>
      </c>
      <c r="E88" s="1">
        <v>20</v>
      </c>
      <c r="F88" s="1"/>
      <c r="G88" s="6">
        <v>0.36</v>
      </c>
      <c r="H88" s="1">
        <v>45</v>
      </c>
      <c r="I88" s="1" t="s">
        <v>33</v>
      </c>
      <c r="J88" s="1">
        <v>38</v>
      </c>
      <c r="K88" s="1">
        <f t="shared" si="13"/>
        <v>-18</v>
      </c>
      <c r="L88" s="1"/>
      <c r="M88" s="1"/>
      <c r="N88" s="1"/>
      <c r="O88" s="1"/>
      <c r="P88" s="1">
        <f t="shared" si="14"/>
        <v>4</v>
      </c>
      <c r="Q88" s="5">
        <v>200</v>
      </c>
      <c r="R88" s="5"/>
      <c r="S88" s="1"/>
      <c r="T88" s="1">
        <f t="shared" si="15"/>
        <v>50</v>
      </c>
      <c r="U88" s="1">
        <f t="shared" si="16"/>
        <v>0</v>
      </c>
      <c r="V88" s="1">
        <v>15.6</v>
      </c>
      <c r="W88" s="1">
        <v>23</v>
      </c>
      <c r="X88" s="1">
        <v>15.8</v>
      </c>
      <c r="Y88" s="1">
        <v>20.399999999999999</v>
      </c>
      <c r="Z88" s="1">
        <v>32.799999999999997</v>
      </c>
      <c r="AA88" s="23" t="s">
        <v>149</v>
      </c>
      <c r="AB88" s="1">
        <f t="shared" si="17"/>
        <v>72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32</v>
      </c>
      <c r="C89" s="1">
        <v>371</v>
      </c>
      <c r="D89" s="1">
        <v>36</v>
      </c>
      <c r="E89" s="1">
        <v>120</v>
      </c>
      <c r="F89" s="1">
        <v>248</v>
      </c>
      <c r="G89" s="6">
        <v>0.15</v>
      </c>
      <c r="H89" s="1">
        <v>60</v>
      </c>
      <c r="I89" s="1" t="s">
        <v>33</v>
      </c>
      <c r="J89" s="1">
        <v>126</v>
      </c>
      <c r="K89" s="1">
        <f t="shared" si="13"/>
        <v>-6</v>
      </c>
      <c r="L89" s="1"/>
      <c r="M89" s="1"/>
      <c r="N89" s="1"/>
      <c r="O89" s="1">
        <v>60</v>
      </c>
      <c r="P89" s="1">
        <f t="shared" si="14"/>
        <v>24</v>
      </c>
      <c r="Q89" s="5"/>
      <c r="R89" s="5"/>
      <c r="S89" s="1"/>
      <c r="T89" s="1">
        <f t="shared" si="15"/>
        <v>12.833333333333334</v>
      </c>
      <c r="U89" s="1">
        <f t="shared" si="16"/>
        <v>12.833333333333334</v>
      </c>
      <c r="V89" s="1">
        <v>32.4</v>
      </c>
      <c r="W89" s="1">
        <v>17.600000000000001</v>
      </c>
      <c r="X89" s="1">
        <v>10.6</v>
      </c>
      <c r="Y89" s="1">
        <v>50.4</v>
      </c>
      <c r="Z89" s="1">
        <v>24</v>
      </c>
      <c r="AA89" s="1"/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32</v>
      </c>
      <c r="C90" s="1">
        <v>284</v>
      </c>
      <c r="D90" s="1">
        <v>5</v>
      </c>
      <c r="E90" s="1">
        <v>150</v>
      </c>
      <c r="F90" s="1">
        <v>105</v>
      </c>
      <c r="G90" s="6">
        <v>0.15</v>
      </c>
      <c r="H90" s="1">
        <v>60</v>
      </c>
      <c r="I90" s="1" t="s">
        <v>33</v>
      </c>
      <c r="J90" s="1">
        <v>159</v>
      </c>
      <c r="K90" s="1">
        <f t="shared" si="13"/>
        <v>-9</v>
      </c>
      <c r="L90" s="1"/>
      <c r="M90" s="1"/>
      <c r="N90" s="1"/>
      <c r="O90" s="1">
        <v>200</v>
      </c>
      <c r="P90" s="1">
        <f t="shared" si="14"/>
        <v>30</v>
      </c>
      <c r="Q90" s="5">
        <f t="shared" si="21"/>
        <v>85</v>
      </c>
      <c r="R90" s="5"/>
      <c r="S90" s="1"/>
      <c r="T90" s="1">
        <f t="shared" si="15"/>
        <v>13</v>
      </c>
      <c r="U90" s="1">
        <f t="shared" si="16"/>
        <v>10.166666666666666</v>
      </c>
      <c r="V90" s="1">
        <v>34.6</v>
      </c>
      <c r="W90" s="1">
        <v>20</v>
      </c>
      <c r="X90" s="1">
        <v>39</v>
      </c>
      <c r="Y90" s="1">
        <v>46.4</v>
      </c>
      <c r="Z90" s="1">
        <v>29.8</v>
      </c>
      <c r="AA90" s="1"/>
      <c r="AB90" s="1">
        <f t="shared" si="17"/>
        <v>12.75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32</v>
      </c>
      <c r="C91" s="1">
        <v>414</v>
      </c>
      <c r="D91" s="1">
        <v>130</v>
      </c>
      <c r="E91" s="1">
        <v>235</v>
      </c>
      <c r="F91" s="1">
        <v>273</v>
      </c>
      <c r="G91" s="6">
        <v>0.15</v>
      </c>
      <c r="H91" s="1">
        <v>60</v>
      </c>
      <c r="I91" s="1" t="s">
        <v>33</v>
      </c>
      <c r="J91" s="1">
        <v>242</v>
      </c>
      <c r="K91" s="1">
        <f t="shared" si="13"/>
        <v>-7</v>
      </c>
      <c r="L91" s="1"/>
      <c r="M91" s="1"/>
      <c r="N91" s="1"/>
      <c r="O91" s="1">
        <v>120</v>
      </c>
      <c r="P91" s="1">
        <f t="shared" si="14"/>
        <v>47</v>
      </c>
      <c r="Q91" s="5">
        <f t="shared" si="21"/>
        <v>218</v>
      </c>
      <c r="R91" s="5"/>
      <c r="S91" s="1"/>
      <c r="T91" s="1">
        <f t="shared" si="15"/>
        <v>13</v>
      </c>
      <c r="U91" s="1">
        <f t="shared" si="16"/>
        <v>8.3617021276595747</v>
      </c>
      <c r="V91" s="1">
        <v>46.6</v>
      </c>
      <c r="W91" s="1">
        <v>56.8</v>
      </c>
      <c r="X91" s="1">
        <v>68</v>
      </c>
      <c r="Y91" s="1">
        <v>68.400000000000006</v>
      </c>
      <c r="Z91" s="1">
        <v>56.4</v>
      </c>
      <c r="AA91" s="1"/>
      <c r="AB91" s="1">
        <f t="shared" si="17"/>
        <v>32.699999999999996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35</v>
      </c>
      <c r="C92" s="1">
        <v>738.66700000000003</v>
      </c>
      <c r="D92" s="1">
        <v>12.191000000000001</v>
      </c>
      <c r="E92" s="1">
        <v>216.114</v>
      </c>
      <c r="F92" s="1">
        <v>477.84699999999998</v>
      </c>
      <c r="G92" s="6">
        <v>1</v>
      </c>
      <c r="H92" s="1">
        <v>45</v>
      </c>
      <c r="I92" s="1" t="s">
        <v>38</v>
      </c>
      <c r="J92" s="1">
        <v>207</v>
      </c>
      <c r="K92" s="1">
        <f t="shared" si="13"/>
        <v>9.1140000000000043</v>
      </c>
      <c r="L92" s="1"/>
      <c r="M92" s="1"/>
      <c r="N92" s="1"/>
      <c r="O92" s="1">
        <v>0</v>
      </c>
      <c r="P92" s="1">
        <f t="shared" si="14"/>
        <v>43.222799999999999</v>
      </c>
      <c r="Q92" s="5">
        <f>14*P92-O92-N92-F92</f>
        <v>127.2722</v>
      </c>
      <c r="R92" s="5"/>
      <c r="S92" s="1"/>
      <c r="T92" s="1">
        <f t="shared" si="15"/>
        <v>14</v>
      </c>
      <c r="U92" s="1">
        <f t="shared" si="16"/>
        <v>11.055438333472148</v>
      </c>
      <c r="V92" s="1">
        <v>41.774999999999999</v>
      </c>
      <c r="W92" s="1">
        <v>37.9756</v>
      </c>
      <c r="X92" s="1">
        <v>72.468999999999994</v>
      </c>
      <c r="Y92" s="1">
        <v>52.235799999999998</v>
      </c>
      <c r="Z92" s="1">
        <v>62.065399999999997</v>
      </c>
      <c r="AA92" s="1"/>
      <c r="AB92" s="1">
        <f t="shared" si="17"/>
        <v>127.2722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32</v>
      </c>
      <c r="C93" s="1">
        <v>50</v>
      </c>
      <c r="D93" s="1">
        <v>51</v>
      </c>
      <c r="E93" s="17">
        <f>25+E49</f>
        <v>27</v>
      </c>
      <c r="F93" s="1">
        <v>51</v>
      </c>
      <c r="G93" s="6">
        <v>0.1</v>
      </c>
      <c r="H93" s="1">
        <v>60</v>
      </c>
      <c r="I93" s="1" t="s">
        <v>33</v>
      </c>
      <c r="J93" s="1">
        <v>27</v>
      </c>
      <c r="K93" s="1">
        <f t="shared" si="13"/>
        <v>0</v>
      </c>
      <c r="L93" s="1"/>
      <c r="M93" s="1"/>
      <c r="N93" s="1"/>
      <c r="O93" s="1">
        <v>10</v>
      </c>
      <c r="P93" s="1">
        <f t="shared" si="14"/>
        <v>5.4</v>
      </c>
      <c r="Q93" s="5">
        <v>10</v>
      </c>
      <c r="R93" s="5"/>
      <c r="S93" s="1"/>
      <c r="T93" s="1">
        <f t="shared" si="15"/>
        <v>13.148148148148147</v>
      </c>
      <c r="U93" s="1">
        <f t="shared" si="16"/>
        <v>11.296296296296296</v>
      </c>
      <c r="V93" s="1">
        <v>6.2</v>
      </c>
      <c r="W93" s="1">
        <v>8.8000000000000007</v>
      </c>
      <c r="X93" s="1">
        <v>6</v>
      </c>
      <c r="Y93" s="1">
        <v>5.2</v>
      </c>
      <c r="Z93" s="1">
        <v>11.6</v>
      </c>
      <c r="AA93" s="10" t="s">
        <v>152</v>
      </c>
      <c r="AB93" s="1">
        <f t="shared" si="17"/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35</v>
      </c>
      <c r="C94" s="1">
        <v>12.13</v>
      </c>
      <c r="D94" s="1">
        <v>64.325999999999993</v>
      </c>
      <c r="E94" s="1">
        <v>36.969000000000001</v>
      </c>
      <c r="F94" s="1">
        <v>29.018999999999998</v>
      </c>
      <c r="G94" s="6">
        <v>1</v>
      </c>
      <c r="H94" s="1">
        <v>45</v>
      </c>
      <c r="I94" s="1" t="s">
        <v>33</v>
      </c>
      <c r="J94" s="1">
        <v>44</v>
      </c>
      <c r="K94" s="1">
        <f t="shared" si="13"/>
        <v>-7.0309999999999988</v>
      </c>
      <c r="L94" s="1"/>
      <c r="M94" s="1"/>
      <c r="N94" s="1"/>
      <c r="O94" s="1">
        <v>50</v>
      </c>
      <c r="P94" s="1">
        <f t="shared" si="14"/>
        <v>7.3938000000000006</v>
      </c>
      <c r="Q94" s="5">
        <f t="shared" si="21"/>
        <v>17.100400000000015</v>
      </c>
      <c r="R94" s="5"/>
      <c r="S94" s="1"/>
      <c r="T94" s="1">
        <f t="shared" si="15"/>
        <v>13</v>
      </c>
      <c r="U94" s="1">
        <f t="shared" si="16"/>
        <v>10.68719738158998</v>
      </c>
      <c r="V94" s="1">
        <v>8.496599999999999</v>
      </c>
      <c r="W94" s="1">
        <v>8.7376000000000005</v>
      </c>
      <c r="X94" s="1">
        <v>7.6529999999999996</v>
      </c>
      <c r="Y94" s="1">
        <v>8.3995999999999995</v>
      </c>
      <c r="Z94" s="1">
        <v>6.4942000000000002</v>
      </c>
      <c r="AA94" s="1"/>
      <c r="AB94" s="1">
        <f t="shared" si="17"/>
        <v>17.100400000000015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32</v>
      </c>
      <c r="C95" s="1">
        <v>80</v>
      </c>
      <c r="D95" s="1">
        <v>48</v>
      </c>
      <c r="E95" s="1">
        <v>16</v>
      </c>
      <c r="F95" s="1">
        <v>112</v>
      </c>
      <c r="G95" s="6">
        <v>0.6</v>
      </c>
      <c r="H95" s="1" t="e">
        <v>#N/A</v>
      </c>
      <c r="I95" s="1" t="s">
        <v>33</v>
      </c>
      <c r="J95" s="1">
        <v>16</v>
      </c>
      <c r="K95" s="1">
        <f t="shared" si="13"/>
        <v>0</v>
      </c>
      <c r="L95" s="1"/>
      <c r="M95" s="1"/>
      <c r="N95" s="1"/>
      <c r="O95" s="1">
        <v>0</v>
      </c>
      <c r="P95" s="1">
        <f t="shared" si="14"/>
        <v>3.2</v>
      </c>
      <c r="Q95" s="5"/>
      <c r="R95" s="5"/>
      <c r="S95" s="1"/>
      <c r="T95" s="1">
        <f t="shared" si="15"/>
        <v>35</v>
      </c>
      <c r="U95" s="1">
        <f t="shared" si="16"/>
        <v>35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5" t="s">
        <v>155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35</v>
      </c>
      <c r="C96" s="1">
        <v>139.071</v>
      </c>
      <c r="D96" s="1"/>
      <c r="E96" s="1">
        <v>54.735999999999997</v>
      </c>
      <c r="F96" s="1">
        <v>76.349999999999994</v>
      </c>
      <c r="G96" s="6">
        <v>1</v>
      </c>
      <c r="H96" s="1">
        <v>60</v>
      </c>
      <c r="I96" s="1" t="s">
        <v>38</v>
      </c>
      <c r="J96" s="1">
        <v>59</v>
      </c>
      <c r="K96" s="1">
        <f t="shared" si="13"/>
        <v>-4.2640000000000029</v>
      </c>
      <c r="L96" s="1"/>
      <c r="M96" s="1"/>
      <c r="N96" s="1"/>
      <c r="O96" s="1">
        <v>0</v>
      </c>
      <c r="P96" s="1">
        <f t="shared" si="14"/>
        <v>10.947199999999999</v>
      </c>
      <c r="Q96" s="5">
        <f t="shared" ref="Q96:Q97" si="22">14*P96-O96-N96-F96</f>
        <v>76.910799999999995</v>
      </c>
      <c r="R96" s="5"/>
      <c r="S96" s="1"/>
      <c r="T96" s="1">
        <f t="shared" si="15"/>
        <v>14</v>
      </c>
      <c r="U96" s="1">
        <f t="shared" si="16"/>
        <v>6.9743861444022217</v>
      </c>
      <c r="V96" s="1">
        <v>8.003400000000001</v>
      </c>
      <c r="W96" s="1">
        <v>4.7671999999999999</v>
      </c>
      <c r="X96" s="1">
        <v>12.909599999999999</v>
      </c>
      <c r="Y96" s="1">
        <v>9.7761999999999993</v>
      </c>
      <c r="Z96" s="1">
        <v>8.3379999999999992</v>
      </c>
      <c r="AA96" s="1"/>
      <c r="AB96" s="1">
        <f t="shared" si="17"/>
        <v>76.910799999999995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35</v>
      </c>
      <c r="C97" s="1">
        <v>127.913</v>
      </c>
      <c r="D97" s="1"/>
      <c r="E97" s="1">
        <v>63.11</v>
      </c>
      <c r="F97" s="1">
        <v>58.854999999999997</v>
      </c>
      <c r="G97" s="6">
        <v>1</v>
      </c>
      <c r="H97" s="1">
        <v>60</v>
      </c>
      <c r="I97" s="1" t="s">
        <v>38</v>
      </c>
      <c r="J97" s="1">
        <v>62</v>
      </c>
      <c r="K97" s="1">
        <f t="shared" si="13"/>
        <v>1.1099999999999994</v>
      </c>
      <c r="L97" s="1"/>
      <c r="M97" s="1"/>
      <c r="N97" s="1"/>
      <c r="O97" s="1">
        <v>0</v>
      </c>
      <c r="P97" s="1">
        <f t="shared" si="14"/>
        <v>12.622</v>
      </c>
      <c r="Q97" s="5">
        <f t="shared" si="22"/>
        <v>117.85300000000001</v>
      </c>
      <c r="R97" s="5"/>
      <c r="S97" s="1"/>
      <c r="T97" s="1">
        <f t="shared" si="15"/>
        <v>14</v>
      </c>
      <c r="U97" s="1">
        <f t="shared" si="16"/>
        <v>4.6628901917287271</v>
      </c>
      <c r="V97" s="1">
        <v>8.2156000000000002</v>
      </c>
      <c r="W97" s="1">
        <v>6.3078000000000003</v>
      </c>
      <c r="X97" s="1">
        <v>12.3096</v>
      </c>
      <c r="Y97" s="1">
        <v>11.847799999999999</v>
      </c>
      <c r="Z97" s="1">
        <v>5.9012000000000002</v>
      </c>
      <c r="AA97" s="1"/>
      <c r="AB97" s="1">
        <f t="shared" si="17"/>
        <v>117.85300000000001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139</v>
      </c>
      <c r="B98" s="1" t="s">
        <v>35</v>
      </c>
      <c r="C98" s="1">
        <v>222.30699999999999</v>
      </c>
      <c r="D98" s="1"/>
      <c r="E98" s="1">
        <v>57.066000000000003</v>
      </c>
      <c r="F98" s="1">
        <v>144.20699999999999</v>
      </c>
      <c r="G98" s="6">
        <v>1</v>
      </c>
      <c r="H98" s="1">
        <v>60</v>
      </c>
      <c r="I98" s="1" t="s">
        <v>40</v>
      </c>
      <c r="J98" s="1">
        <v>63.5</v>
      </c>
      <c r="K98" s="1">
        <f t="shared" si="13"/>
        <v>-6.4339999999999975</v>
      </c>
      <c r="L98" s="1"/>
      <c r="M98" s="1"/>
      <c r="N98" s="1">
        <v>30</v>
      </c>
      <c r="O98" s="1">
        <v>0</v>
      </c>
      <c r="P98" s="1">
        <f t="shared" si="14"/>
        <v>11.4132</v>
      </c>
      <c r="Q98" s="5"/>
      <c r="R98" s="5"/>
      <c r="S98" s="1"/>
      <c r="T98" s="1">
        <f t="shared" si="15"/>
        <v>15.263642098622647</v>
      </c>
      <c r="U98" s="1">
        <f t="shared" si="16"/>
        <v>15.263642098622647</v>
      </c>
      <c r="V98" s="1">
        <v>12.015000000000001</v>
      </c>
      <c r="W98" s="1">
        <v>18.962800000000001</v>
      </c>
      <c r="X98" s="1">
        <v>25.204599999999999</v>
      </c>
      <c r="Y98" s="1">
        <v>15.3582</v>
      </c>
      <c r="Z98" s="1">
        <v>17.018999999999998</v>
      </c>
      <c r="AA98" s="14" t="s">
        <v>36</v>
      </c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140</v>
      </c>
      <c r="B99" s="11" t="s">
        <v>32</v>
      </c>
      <c r="C99" s="11">
        <v>-2</v>
      </c>
      <c r="D99" s="11">
        <v>2</v>
      </c>
      <c r="E99" s="17">
        <v>1</v>
      </c>
      <c r="F99" s="17">
        <v>-1</v>
      </c>
      <c r="G99" s="12">
        <v>0</v>
      </c>
      <c r="H99" s="11" t="e">
        <v>#N/A</v>
      </c>
      <c r="I99" s="11" t="s">
        <v>61</v>
      </c>
      <c r="J99" s="11">
        <v>1</v>
      </c>
      <c r="K99" s="11">
        <f t="shared" si="13"/>
        <v>0</v>
      </c>
      <c r="L99" s="11"/>
      <c r="M99" s="11"/>
      <c r="N99" s="11"/>
      <c r="O99" s="11"/>
      <c r="P99" s="11">
        <f t="shared" si="14"/>
        <v>0.2</v>
      </c>
      <c r="Q99" s="13"/>
      <c r="R99" s="13"/>
      <c r="S99" s="11"/>
      <c r="T99" s="11">
        <f t="shared" si="15"/>
        <v>-5</v>
      </c>
      <c r="U99" s="11">
        <f t="shared" si="16"/>
        <v>-5</v>
      </c>
      <c r="V99" s="11">
        <v>0.8</v>
      </c>
      <c r="W99" s="11">
        <v>0</v>
      </c>
      <c r="X99" s="11">
        <v>0</v>
      </c>
      <c r="Y99" s="11">
        <v>0</v>
      </c>
      <c r="Z99" s="11">
        <v>0</v>
      </c>
      <c r="AA99" s="11" t="s">
        <v>141</v>
      </c>
      <c r="AB99" s="1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32</v>
      </c>
      <c r="C100" s="1">
        <v>38</v>
      </c>
      <c r="D100" s="1">
        <v>124</v>
      </c>
      <c r="E100" s="1">
        <v>121</v>
      </c>
      <c r="F100" s="1">
        <v>41</v>
      </c>
      <c r="G100" s="6">
        <v>0.33</v>
      </c>
      <c r="H100" s="1">
        <v>30</v>
      </c>
      <c r="I100" s="1" t="s">
        <v>33</v>
      </c>
      <c r="J100" s="1">
        <v>125</v>
      </c>
      <c r="K100" s="1">
        <f t="shared" si="13"/>
        <v>-4</v>
      </c>
      <c r="L100" s="1"/>
      <c r="M100" s="1"/>
      <c r="N100" s="1"/>
      <c r="O100" s="1">
        <v>0</v>
      </c>
      <c r="P100" s="1">
        <f t="shared" si="14"/>
        <v>24.2</v>
      </c>
      <c r="Q100" s="5">
        <f>11*P100-O100-N100-F100</f>
        <v>225.2</v>
      </c>
      <c r="R100" s="5"/>
      <c r="S100" s="1"/>
      <c r="T100" s="1">
        <f t="shared" si="15"/>
        <v>11</v>
      </c>
      <c r="U100" s="1">
        <f t="shared" si="16"/>
        <v>1.694214876033058</v>
      </c>
      <c r="V100" s="1">
        <v>4.5999999999999996</v>
      </c>
      <c r="W100" s="1">
        <v>11</v>
      </c>
      <c r="X100" s="1">
        <v>0</v>
      </c>
      <c r="Y100" s="1">
        <v>0</v>
      </c>
      <c r="Z100" s="1">
        <v>0</v>
      </c>
      <c r="AA100" s="1" t="s">
        <v>43</v>
      </c>
      <c r="AB100" s="1">
        <f t="shared" si="17"/>
        <v>74.316000000000003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143</v>
      </c>
      <c r="B101" s="1" t="s">
        <v>32</v>
      </c>
      <c r="C101" s="1">
        <v>10</v>
      </c>
      <c r="D101" s="1"/>
      <c r="E101" s="1">
        <v>3</v>
      </c>
      <c r="F101" s="1"/>
      <c r="G101" s="6">
        <v>0.18</v>
      </c>
      <c r="H101" s="1">
        <v>45</v>
      </c>
      <c r="I101" s="1" t="s">
        <v>33</v>
      </c>
      <c r="J101" s="1">
        <v>117</v>
      </c>
      <c r="K101" s="1">
        <f t="shared" ref="K101:K104" si="23">E101-J101</f>
        <v>-114</v>
      </c>
      <c r="L101" s="1"/>
      <c r="M101" s="1"/>
      <c r="N101" s="1"/>
      <c r="O101" s="1">
        <v>250</v>
      </c>
      <c r="P101" s="1">
        <f t="shared" si="14"/>
        <v>0.6</v>
      </c>
      <c r="Q101" s="5"/>
      <c r="R101" s="5"/>
      <c r="S101" s="1"/>
      <c r="T101" s="1">
        <f t="shared" si="15"/>
        <v>416.66666666666669</v>
      </c>
      <c r="U101" s="1">
        <f t="shared" si="16"/>
        <v>416.66666666666669</v>
      </c>
      <c r="V101" s="1">
        <v>8.8000000000000007</v>
      </c>
      <c r="W101" s="1">
        <v>30.2</v>
      </c>
      <c r="X101" s="1">
        <v>25</v>
      </c>
      <c r="Y101" s="1">
        <v>11.6</v>
      </c>
      <c r="Z101" s="1">
        <v>24.4</v>
      </c>
      <c r="AA101" s="1" t="s">
        <v>144</v>
      </c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145</v>
      </c>
      <c r="B102" s="1" t="s">
        <v>32</v>
      </c>
      <c r="C102" s="1">
        <v>7</v>
      </c>
      <c r="D102" s="1">
        <v>1</v>
      </c>
      <c r="E102" s="17">
        <v>1</v>
      </c>
      <c r="F102" s="1"/>
      <c r="G102" s="6">
        <v>0</v>
      </c>
      <c r="H102" s="1">
        <v>45</v>
      </c>
      <c r="I102" s="1" t="s">
        <v>146</v>
      </c>
      <c r="J102" s="1">
        <v>1</v>
      </c>
      <c r="K102" s="1">
        <f t="shared" si="23"/>
        <v>0</v>
      </c>
      <c r="L102" s="1"/>
      <c r="M102" s="1"/>
      <c r="N102" s="1"/>
      <c r="O102" s="1"/>
      <c r="P102" s="1">
        <f t="shared" si="14"/>
        <v>0.2</v>
      </c>
      <c r="Q102" s="5"/>
      <c r="R102" s="5"/>
      <c r="S102" s="1"/>
      <c r="T102" s="1">
        <f t="shared" si="15"/>
        <v>0</v>
      </c>
      <c r="U102" s="1">
        <f t="shared" si="16"/>
        <v>0</v>
      </c>
      <c r="V102" s="1">
        <v>0.4</v>
      </c>
      <c r="W102" s="1">
        <v>6.2</v>
      </c>
      <c r="X102" s="1">
        <v>9.6</v>
      </c>
      <c r="Y102" s="1">
        <v>12.6</v>
      </c>
      <c r="Z102" s="1">
        <v>12.2</v>
      </c>
      <c r="AA102" s="1"/>
      <c r="AB102" s="1">
        <f t="shared" si="1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147</v>
      </c>
      <c r="B103" s="1" t="s">
        <v>35</v>
      </c>
      <c r="C103" s="1">
        <v>-3.1789999999999998</v>
      </c>
      <c r="D103" s="1">
        <v>5.3220000000000001</v>
      </c>
      <c r="E103" s="17">
        <v>3.2290000000000001</v>
      </c>
      <c r="F103" s="17">
        <v>-1.0860000000000001</v>
      </c>
      <c r="G103" s="6">
        <v>0</v>
      </c>
      <c r="H103" s="1">
        <v>45</v>
      </c>
      <c r="I103" s="1" t="s">
        <v>146</v>
      </c>
      <c r="J103" s="1">
        <v>3</v>
      </c>
      <c r="K103" s="1">
        <f t="shared" si="23"/>
        <v>0.22900000000000009</v>
      </c>
      <c r="L103" s="1"/>
      <c r="M103" s="1"/>
      <c r="N103" s="1"/>
      <c r="O103" s="1"/>
      <c r="P103" s="1">
        <f t="shared" si="14"/>
        <v>0.64580000000000004</v>
      </c>
      <c r="Q103" s="5"/>
      <c r="R103" s="5"/>
      <c r="S103" s="1"/>
      <c r="T103" s="1">
        <f t="shared" si="15"/>
        <v>-1.6816351811706411</v>
      </c>
      <c r="U103" s="1">
        <f t="shared" si="16"/>
        <v>-1.6816351811706411</v>
      </c>
      <c r="V103" s="1">
        <v>0.217</v>
      </c>
      <c r="W103" s="1">
        <v>6.0401999999999996</v>
      </c>
      <c r="X103" s="1">
        <v>4.3243999999999998</v>
      </c>
      <c r="Y103" s="1">
        <v>4.3495999999999997</v>
      </c>
      <c r="Z103" s="1">
        <v>6.4896000000000003</v>
      </c>
      <c r="AA103" s="1"/>
      <c r="AB103" s="1">
        <f t="shared" si="1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148</v>
      </c>
      <c r="B104" s="11" t="s">
        <v>35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61</v>
      </c>
      <c r="J104" s="11"/>
      <c r="K104" s="11">
        <f t="shared" si="23"/>
        <v>0</v>
      </c>
      <c r="L104" s="11"/>
      <c r="M104" s="11"/>
      <c r="N104" s="11"/>
      <c r="O104" s="11"/>
      <c r="P104" s="11">
        <f t="shared" si="14"/>
        <v>0</v>
      </c>
      <c r="Q104" s="13"/>
      <c r="R104" s="13"/>
      <c r="S104" s="11"/>
      <c r="T104" s="11" t="e">
        <f t="shared" si="15"/>
        <v>#DIV/0!</v>
      </c>
      <c r="U104" s="11" t="e">
        <f t="shared" si="16"/>
        <v>#DIV/0!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 t="s">
        <v>61</v>
      </c>
      <c r="AB104" s="11">
        <f t="shared" si="1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04" xr:uid="{C47C03BB-ACF5-4E65-9EEB-0DDACB8DF9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2024-10-15T06:28:24Z</dcterms:created>
  <dcterms:modified xsi:type="dcterms:W3CDTF">2024-10-15T13:22:43Z</dcterms:modified>
</cp:coreProperties>
</file>