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2,25 Ост СЫР филиалы\"/>
    </mc:Choice>
  </mc:AlternateContent>
  <xr:revisionPtr revIDLastSave="0" documentId="13_ncr:1_{81EFF9B3-D4F0-43BA-B810-FB93C352192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5" i="1" l="1"/>
  <c r="Q43" i="1"/>
  <c r="Q5" i="1"/>
  <c r="AG7" i="1" l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6" i="1"/>
  <c r="Q7" i="1"/>
  <c r="Q8" i="1"/>
  <c r="Q9" i="1"/>
  <c r="Q10" i="1"/>
  <c r="Q11" i="1"/>
  <c r="Q12" i="1"/>
  <c r="Q13" i="1"/>
  <c r="Q15" i="1"/>
  <c r="Q16" i="1"/>
  <c r="Q17" i="1"/>
  <c r="Q18" i="1"/>
  <c r="Q19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O45" i="1" l="1"/>
  <c r="U45" i="1" s="1"/>
  <c r="O44" i="1"/>
  <c r="T44" i="1" s="1"/>
  <c r="O43" i="1"/>
  <c r="U43" i="1" s="1"/>
  <c r="O7" i="1"/>
  <c r="U7" i="1" s="1"/>
  <c r="O8" i="1"/>
  <c r="U8" i="1" s="1"/>
  <c r="O9" i="1"/>
  <c r="U9" i="1" s="1"/>
  <c r="O10" i="1"/>
  <c r="U10" i="1" s="1"/>
  <c r="O24" i="1"/>
  <c r="U24" i="1" s="1"/>
  <c r="O13" i="1"/>
  <c r="U13" i="1" s="1"/>
  <c r="O11" i="1"/>
  <c r="U11" i="1" s="1"/>
  <c r="O12" i="1"/>
  <c r="U12" i="1" s="1"/>
  <c r="O14" i="1"/>
  <c r="U14" i="1" s="1"/>
  <c r="O15" i="1"/>
  <c r="U15" i="1" s="1"/>
  <c r="O16" i="1"/>
  <c r="U16" i="1" s="1"/>
  <c r="O17" i="1"/>
  <c r="U17" i="1" s="1"/>
  <c r="O18" i="1"/>
  <c r="U18" i="1" s="1"/>
  <c r="O19" i="1"/>
  <c r="U19" i="1" s="1"/>
  <c r="O20" i="1"/>
  <c r="U20" i="1" s="1"/>
  <c r="O21" i="1"/>
  <c r="U21" i="1" s="1"/>
  <c r="O23" i="1"/>
  <c r="U23" i="1" s="1"/>
  <c r="O25" i="1"/>
  <c r="U25" i="1" s="1"/>
  <c r="O26" i="1"/>
  <c r="U26" i="1" s="1"/>
  <c r="O32" i="1"/>
  <c r="U32" i="1" s="1"/>
  <c r="O28" i="1"/>
  <c r="U28" i="1" s="1"/>
  <c r="O29" i="1"/>
  <c r="U29" i="1" s="1"/>
  <c r="O30" i="1"/>
  <c r="U30" i="1" s="1"/>
  <c r="O31" i="1"/>
  <c r="U31" i="1" s="1"/>
  <c r="O27" i="1"/>
  <c r="U27" i="1" s="1"/>
  <c r="O22" i="1"/>
  <c r="U22" i="1" s="1"/>
  <c r="O33" i="1"/>
  <c r="U33" i="1" s="1"/>
  <c r="O34" i="1"/>
  <c r="U34" i="1" s="1"/>
  <c r="O35" i="1"/>
  <c r="U35" i="1" s="1"/>
  <c r="O36" i="1"/>
  <c r="U36" i="1" s="1"/>
  <c r="O37" i="1"/>
  <c r="U37" i="1" s="1"/>
  <c r="O38" i="1"/>
  <c r="U38" i="1" s="1"/>
  <c r="O39" i="1"/>
  <c r="U39" i="1" s="1"/>
  <c r="O40" i="1"/>
  <c r="U40" i="1" s="1"/>
  <c r="O41" i="1"/>
  <c r="U41" i="1" s="1"/>
  <c r="O6" i="1"/>
  <c r="P6" i="1" s="1"/>
  <c r="P9" i="1" l="1"/>
  <c r="P33" i="1"/>
  <c r="P34" i="1"/>
  <c r="P35" i="1"/>
  <c r="P31" i="1"/>
  <c r="P30" i="1"/>
  <c r="P8" i="1"/>
  <c r="P28" i="1"/>
  <c r="P40" i="1"/>
  <c r="P11" i="1"/>
  <c r="P15" i="1"/>
  <c r="P20" i="1"/>
  <c r="P16" i="1"/>
  <c r="P39" i="1"/>
  <c r="P7" i="1"/>
  <c r="P14" i="1"/>
  <c r="P19" i="1"/>
  <c r="P36" i="1"/>
  <c r="U6" i="1"/>
  <c r="T43" i="1"/>
  <c r="T45" i="1"/>
  <c r="U44" i="1"/>
  <c r="K45" i="1"/>
  <c r="K44" i="1"/>
  <c r="K43" i="1"/>
  <c r="K41" i="1"/>
  <c r="K40" i="1"/>
  <c r="K39" i="1"/>
  <c r="K38" i="1"/>
  <c r="K37" i="1"/>
  <c r="K36" i="1"/>
  <c r="K35" i="1"/>
  <c r="K34" i="1"/>
  <c r="K33" i="1"/>
  <c r="K22" i="1"/>
  <c r="K27" i="1"/>
  <c r="K31" i="1"/>
  <c r="K30" i="1"/>
  <c r="K29" i="1"/>
  <c r="K28" i="1"/>
  <c r="K32" i="1"/>
  <c r="K26" i="1"/>
  <c r="K25" i="1"/>
  <c r="K23" i="1"/>
  <c r="K21" i="1"/>
  <c r="K20" i="1"/>
  <c r="K19" i="1"/>
  <c r="K18" i="1"/>
  <c r="K17" i="1"/>
  <c r="K16" i="1"/>
  <c r="K15" i="1"/>
  <c r="K14" i="1"/>
  <c r="K12" i="1"/>
  <c r="K11" i="1"/>
  <c r="K13" i="1"/>
  <c r="K24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P5" i="1" l="1"/>
  <c r="K5" i="1"/>
  <c r="AG5" i="1"/>
</calcChain>
</file>

<file path=xl/sharedStrings.xml><?xml version="1.0" encoding="utf-8"?>
<sst xmlns="http://schemas.openxmlformats.org/spreadsheetml/2006/main" count="151" uniqueCount="95">
  <si>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</si>
  <si>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</si>
  <si>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</si>
  <si>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</si>
  <si>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</si>
  <si>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</si>
  <si>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</si>
  <si>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</si>
  <si>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</si>
  <si>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</si>
  <si>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</si>
  <si>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</si>
  <si>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</si>
  <si>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</si>
  <si>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</si>
  <si>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</si>
  <si>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</si>
  <si>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</si>
  <si>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</si>
  <si>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</si>
  <si>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</si>
  <si>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</si>
  <si>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</si>
  <si>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27,01,</t>
  </si>
  <si>
    <t>03,02,</t>
  </si>
  <si>
    <t>20,01,</t>
  </si>
  <si>
    <t>13,01,</t>
  </si>
  <si>
    <t>06,01,</t>
  </si>
  <si>
    <t>23,12,</t>
  </si>
  <si>
    <t>16,12,</t>
  </si>
  <si>
    <t>09,12,</t>
  </si>
  <si>
    <t>02,12,</t>
  </si>
  <si>
    <t>25,11,</t>
  </si>
  <si>
    <t>18,11,</t>
  </si>
  <si>
    <t>9988421 Творожный Сыр 60 % С маринованными огурчиками и укропом  Останкино</t>
  </si>
  <si>
    <t>шт</t>
  </si>
  <si>
    <t>13,01,25 завод не отгрузил / 30,12,25 завод не отгрузил / 23,12,24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</si>
  <si>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</si>
  <si>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</si>
  <si>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</si>
  <si>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</si>
  <si>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</si>
  <si>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</si>
  <si>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дубль</t>
  </si>
  <si>
    <t>Сыр "Пармезан" (срок созревания 3 месяцев) м.д.ж. в с.в. 40%  ОСТАНКИНО</t>
  </si>
  <si>
    <t>нужно увеличить продажи!!!</t>
  </si>
  <si>
    <t>Сыр "Пармезан" 40% кусок 180 гр  ОСТАНКИНО</t>
  </si>
  <si>
    <t>Сыр "Пармезан" с массовой долей жира в сухом веществе 40%  Останкино</t>
  </si>
  <si>
    <t>с 15,01,25 недоступен к заказу до конца февраля / 13,01,25 завод не отгрузил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</si>
  <si>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</si>
  <si>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</si>
  <si>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</si>
  <si>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</si>
  <si>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</si>
  <si>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</si>
  <si>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</si>
  <si>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нужно увеличить продажи</t>
  </si>
  <si>
    <t>Сыр Папа Может "Голландский традиционный" 45% (2,5кг)(6шт)  Останкино</t>
  </si>
  <si>
    <t>с 15,01,25 недоступен к заказу до конца февраля / 05,11,24 завод не отгрузил</t>
  </si>
  <si>
    <t>Сыр Папа Может "Российский традиционный"  50%, вакуум  Останкино</t>
  </si>
  <si>
    <t>ПРЕДЗАКАЗ / нет в бланке / 22,10,24 завод не отгрузил</t>
  </si>
  <si>
    <t>Сыр Папа Может "Тильзитер" массовая доля жира в сухом веществе 45 %.брусок  Останкино</t>
  </si>
  <si>
    <t>нужно продавать / с 15,01,25 недоступен к заказу до конца февраля</t>
  </si>
  <si>
    <t>Сыр Папа Может Гауда  45% вес     Останкино</t>
  </si>
  <si>
    <t>с 15,01,25 недоступен к заказу до конца февраля / 02,12,24 завод не отгрузил</t>
  </si>
  <si>
    <t>Сыр Плавленый Сливочный Папа Может 55% 190гр  Останкино</t>
  </si>
  <si>
    <t>Сыр Скаморца свежий 100 гр.  ОСТАНКИНО</t>
  </si>
  <si>
    <t>02,12,24 завод не отгрузил</t>
  </si>
  <si>
    <t>Сыр Сливочный со вкусом топленого молока 45% ти Папа Может, брус (2 шт)  Останкино</t>
  </si>
  <si>
    <t>нужно увеличить продажи / 158кг - Гермес не взял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</si>
  <si>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</si>
  <si>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</si>
  <si>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</si>
  <si>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</si>
  <si>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"Сметанковый", с масс долей жира в пересчете на сухое вещес50%, брус  Останкино</t>
  </si>
  <si>
    <t>13,01,25 завод не отгрузил / 30,12,25 завод не отгрузил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</si>
  <si>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</si>
  <si>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</si>
  <si>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</si>
  <si>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</si>
  <si>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</si>
  <si>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</si>
  <si>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</si>
  <si>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13,01,25 завод не отгрузил</t>
  </si>
  <si>
    <t>Сыч/Прод Коровино Тильзитер Оригин 50% ВЕС (5 кг брус) СЗМЖ  ОСТАНКИНО</t>
  </si>
  <si>
    <t>Масло "Папа может" 82,5% 180гр  Останкино</t>
  </si>
  <si>
    <t>3534796 Масло сливочное ж.82,5% 180г фольга ТМ Папа может(вл 12)  Останкино</t>
  </si>
  <si>
    <t>Масло сливочное 72,5 % 180 гр.(10 шт) СЛАВЯНА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</si>
  <si>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92кг - Гермес не взял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</si>
  <si>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 650шт - Гермес не взял</t>
    </r>
  </si>
  <si>
    <t>нужно увеличить продажи / 576шт - Гермес не взял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</si>
  <si>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364кг - Гермес не взял</t>
    </r>
  </si>
  <si>
    <t>нужно увеличить продажи / 648шт - Гермес не взял</t>
  </si>
  <si>
    <t>заказ</t>
  </si>
  <si>
    <t>10,02,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</si>
</sst>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4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0" fontId="0" fillId="0" borderId="1" xfId="0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  <xf numFmtId="164" fontId="1" fillId="9" borderId="3" xfId="1" applyNumberFormat="1" applyFill="1" applyBorder="1"/>
    <xf numFmtId="164" fontId="1" fillId="9" borderId="4" xfId="1" applyNumberFormat="1" applyFill="1" applyBorder="1"/>
    <xf numFmtId="164" fontId="1" fillId="9" borderId="5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  <xf numFmtId="0" fontId="0" fillId="0" borderId="1" xfId="0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0" sqref="S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6" width="7" customWidth="1"/>
    <col min="17" max="17" width="7" style="41" customWidth="1"/>
    <col min="18" max="18" width="7" customWidth="1"/>
    <col min="19" max="19" width="21" customWidth="1"/>
    <col min="20" max="21" width="5" customWidth="1"/>
    <col min="22" max="31" width="6" customWidth="1"/>
    <col min="32" max="32" width="44.140625" customWidth="1"/>
    <col min="33" max="33" width="7" customWidth="1"/>
    <col min="34" max="49" width="3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93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 t="s">
        <v>94</v>
      </c>
      <c r="R4" s="1"/>
      <c r="S4" s="1"/>
      <c r="T4" s="1"/>
      <c r="U4" s="1"/>
      <c r="V4" s="1" t="s">
        <v>23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2499.2719999999999</v>
      </c>
      <c r="F5" s="4">
        <f>SUM(F6:F498)</f>
        <v>5213.6880000000001</v>
      </c>
      <c r="G5" s="7"/>
      <c r="H5" s="1"/>
      <c r="I5" s="1"/>
      <c r="J5" s="4">
        <f t="shared" ref="J5:R5" si="0">SUM(J6:J498)</f>
        <v>2762</v>
      </c>
      <c r="K5" s="4">
        <f t="shared" si="0"/>
        <v>-262.72800000000001</v>
      </c>
      <c r="L5" s="4">
        <f t="shared" si="0"/>
        <v>0</v>
      </c>
      <c r="M5" s="4">
        <f t="shared" si="0"/>
        <v>0</v>
      </c>
      <c r="N5" s="4">
        <f t="shared" si="0"/>
        <v>517.28420000000006</v>
      </c>
      <c r="O5" s="4">
        <f t="shared" si="0"/>
        <v>499.85439999999994</v>
      </c>
      <c r="P5" s="4">
        <f t="shared" si="0"/>
        <v>4145.1098000000002</v>
      </c>
      <c r="Q5" s="4">
        <f>SUM(Q6:Q42)</f>
        <v>3192.7097999999996</v>
      </c>
      <c r="R5" s="4">
        <f t="shared" si="0"/>
        <v>450</v>
      </c>
      <c r="S5" s="1"/>
      <c r="T5" s="1"/>
      <c r="U5" s="1"/>
      <c r="V5" s="4">
        <f t="shared" ref="V5:AE5" si="1">SUM(V6:V498)</f>
        <v>223.91500000000002</v>
      </c>
      <c r="W5" s="4">
        <f t="shared" si="1"/>
        <v>351.30580000000009</v>
      </c>
      <c r="X5" s="4">
        <f t="shared" si="1"/>
        <v>382.59399999999999</v>
      </c>
      <c r="Y5" s="4">
        <f t="shared" si="1"/>
        <v>157.96050000000002</v>
      </c>
      <c r="Z5" s="4">
        <f t="shared" si="1"/>
        <v>446.37220000000008</v>
      </c>
      <c r="AA5" s="4">
        <f t="shared" si="1"/>
        <v>376.25160000000005</v>
      </c>
      <c r="AB5" s="4">
        <f t="shared" si="1"/>
        <v>370.92079999999999</v>
      </c>
      <c r="AC5" s="4">
        <f t="shared" si="1"/>
        <v>397.1472</v>
      </c>
      <c r="AD5" s="4">
        <f t="shared" si="1"/>
        <v>417.63119999999992</v>
      </c>
      <c r="AE5" s="4">
        <f t="shared" si="1"/>
        <v>515.11580000000004</v>
      </c>
      <c r="AF5" s="1"/>
      <c r="AG5" s="4">
        <f>SUM(AG6:AG498)</f>
        <v>768.60500000000002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34</v>
      </c>
      <c r="B6" s="1" t="s">
        <v>35</v>
      </c>
      <c r="C6" s="1">
        <v>11</v>
      </c>
      <c r="D6" s="1">
        <v>16</v>
      </c>
      <c r="E6" s="1">
        <v>23</v>
      </c>
      <c r="F6" s="1">
        <v>4</v>
      </c>
      <c r="G6" s="7">
        <v>0.14000000000000001</v>
      </c>
      <c r="H6" s="1">
        <v>180</v>
      </c>
      <c r="I6" s="1">
        <v>9988421</v>
      </c>
      <c r="J6" s="1">
        <v>23</v>
      </c>
      <c r="K6" s="1">
        <f t="shared" ref="K6:K45" si="2">E6-J6</f>
        <v>0</v>
      </c>
      <c r="L6" s="1"/>
      <c r="M6" s="1"/>
      <c r="N6" s="1"/>
      <c r="O6" s="1">
        <f>E6/5</f>
        <v>4.5999999999999996</v>
      </c>
      <c r="P6" s="5">
        <f>12*O6-N6-F6</f>
        <v>51.199999999999996</v>
      </c>
      <c r="Q6" s="5">
        <v>70</v>
      </c>
      <c r="R6" s="5">
        <v>70</v>
      </c>
      <c r="S6" s="1"/>
      <c r="T6" s="1">
        <f>(F6+N6+Q6)/O6</f>
        <v>16.086956521739133</v>
      </c>
      <c r="U6" s="1">
        <f t="shared" ref="U6:U41" si="3">(F6+N6)/O6</f>
        <v>0.86956521739130443</v>
      </c>
      <c r="V6" s="1">
        <v>1</v>
      </c>
      <c r="W6" s="1">
        <v>0</v>
      </c>
      <c r="X6" s="1">
        <v>0</v>
      </c>
      <c r="Y6" s="1">
        <v>0</v>
      </c>
      <c r="Z6" s="1">
        <v>7.8</v>
      </c>
      <c r="AA6" s="1">
        <v>4.4000000000000004</v>
      </c>
      <c r="AB6" s="1">
        <v>2.2000000000000002</v>
      </c>
      <c r="AC6" s="1">
        <v>5</v>
      </c>
      <c r="AD6" s="1">
        <v>5.2</v>
      </c>
      <c r="AE6" s="1">
        <v>3.4</v>
      </c>
      <c r="AF6" s="1" t="s">
        <v>36</v>
      </c>
      <c r="AG6" s="1">
        <f>G6*Q6</f>
        <v>9.8000000000000007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37</v>
      </c>
      <c r="B7" s="1" t="s">
        <v>35</v>
      </c>
      <c r="C7" s="1">
        <v>33</v>
      </c>
      <c r="D7" s="1"/>
      <c r="E7" s="1">
        <v>31</v>
      </c>
      <c r="F7" s="1"/>
      <c r="G7" s="7">
        <v>0.18</v>
      </c>
      <c r="H7" s="1">
        <v>270</v>
      </c>
      <c r="I7" s="1">
        <v>9988438</v>
      </c>
      <c r="J7" s="1">
        <v>33</v>
      </c>
      <c r="K7" s="1">
        <f t="shared" si="2"/>
        <v>-2</v>
      </c>
      <c r="L7" s="1"/>
      <c r="M7" s="1"/>
      <c r="N7" s="1">
        <v>43</v>
      </c>
      <c r="O7" s="1">
        <f t="shared" ref="O7:O41" si="4">E7/5</f>
        <v>6.2</v>
      </c>
      <c r="P7" s="5">
        <f t="shared" ref="P7:P11" si="5">16*O7-N7-F7</f>
        <v>56.2</v>
      </c>
      <c r="Q7" s="5">
        <f t="shared" ref="Q7:Q41" si="6">P7</f>
        <v>56.2</v>
      </c>
      <c r="R7" s="5"/>
      <c r="S7" s="1"/>
      <c r="T7" s="1">
        <f t="shared" ref="T7:T41" si="7">(F7+N7+Q7)/O7</f>
        <v>16</v>
      </c>
      <c r="U7" s="1">
        <f t="shared" si="3"/>
        <v>6.935483870967742</v>
      </c>
      <c r="V7" s="1">
        <v>4</v>
      </c>
      <c r="W7" s="1">
        <v>2.2000000000000002</v>
      </c>
      <c r="X7" s="1">
        <v>1.4</v>
      </c>
      <c r="Y7" s="1">
        <v>1.5</v>
      </c>
      <c r="Z7" s="1">
        <v>5</v>
      </c>
      <c r="AA7" s="1">
        <v>4</v>
      </c>
      <c r="AB7" s="1">
        <v>3</v>
      </c>
      <c r="AC7" s="1">
        <v>6.4</v>
      </c>
      <c r="AD7" s="1">
        <v>4.5999999999999996</v>
      </c>
      <c r="AE7" s="1">
        <v>1.6</v>
      </c>
      <c r="AF7" s="1"/>
      <c r="AG7" s="1">
        <f t="shared" ref="AG7:AG40" si="8">G7*Q7</f>
        <v>10.116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38</v>
      </c>
      <c r="B8" s="1" t="s">
        <v>35</v>
      </c>
      <c r="C8" s="1">
        <v>38</v>
      </c>
      <c r="D8" s="1"/>
      <c r="E8" s="1">
        <v>30</v>
      </c>
      <c r="F8" s="1">
        <v>2</v>
      </c>
      <c r="G8" s="7">
        <v>0.18</v>
      </c>
      <c r="H8" s="1">
        <v>270</v>
      </c>
      <c r="I8" s="1">
        <v>9988445</v>
      </c>
      <c r="J8" s="1">
        <v>30</v>
      </c>
      <c r="K8" s="1">
        <f t="shared" si="2"/>
        <v>0</v>
      </c>
      <c r="L8" s="1"/>
      <c r="M8" s="1"/>
      <c r="N8" s="1">
        <v>34.200000000000003</v>
      </c>
      <c r="O8" s="1">
        <f t="shared" si="4"/>
        <v>6</v>
      </c>
      <c r="P8" s="5">
        <f t="shared" si="5"/>
        <v>59.8</v>
      </c>
      <c r="Q8" s="5">
        <f t="shared" si="6"/>
        <v>59.8</v>
      </c>
      <c r="R8" s="5"/>
      <c r="S8" s="1"/>
      <c r="T8" s="1">
        <f t="shared" si="7"/>
        <v>16</v>
      </c>
      <c r="U8" s="1">
        <f t="shared" si="3"/>
        <v>6.0333333333333341</v>
      </c>
      <c r="V8" s="1">
        <v>3.8</v>
      </c>
      <c r="W8" s="1">
        <v>2.6</v>
      </c>
      <c r="X8" s="1">
        <v>2.6</v>
      </c>
      <c r="Y8" s="1">
        <v>1.5</v>
      </c>
      <c r="Z8" s="1">
        <v>6.2</v>
      </c>
      <c r="AA8" s="1">
        <v>4</v>
      </c>
      <c r="AB8" s="1">
        <v>2.8</v>
      </c>
      <c r="AC8" s="1">
        <v>6.2</v>
      </c>
      <c r="AD8" s="1">
        <v>5.6</v>
      </c>
      <c r="AE8" s="1">
        <v>5</v>
      </c>
      <c r="AF8" s="1"/>
      <c r="AG8" s="1">
        <f t="shared" si="8"/>
        <v>10.763999999999999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39</v>
      </c>
      <c r="B9" s="1" t="s">
        <v>35</v>
      </c>
      <c r="C9" s="1">
        <v>19</v>
      </c>
      <c r="D9" s="1">
        <v>7</v>
      </c>
      <c r="E9" s="1">
        <v>15</v>
      </c>
      <c r="F9" s="1">
        <v>11</v>
      </c>
      <c r="G9" s="7">
        <v>0.4</v>
      </c>
      <c r="H9" s="1">
        <v>270</v>
      </c>
      <c r="I9" s="1">
        <v>9988452</v>
      </c>
      <c r="J9" s="1">
        <v>18</v>
      </c>
      <c r="K9" s="1">
        <f t="shared" si="2"/>
        <v>-3</v>
      </c>
      <c r="L9" s="1"/>
      <c r="M9" s="1"/>
      <c r="N9" s="1">
        <v>7.5999999999999979</v>
      </c>
      <c r="O9" s="1">
        <f t="shared" si="4"/>
        <v>3</v>
      </c>
      <c r="P9" s="5">
        <f t="shared" si="5"/>
        <v>29.400000000000006</v>
      </c>
      <c r="Q9" s="5">
        <f t="shared" si="6"/>
        <v>29.400000000000006</v>
      </c>
      <c r="R9" s="5"/>
      <c r="S9" s="1"/>
      <c r="T9" s="1">
        <f t="shared" si="7"/>
        <v>16</v>
      </c>
      <c r="U9" s="1">
        <f t="shared" si="3"/>
        <v>6.1999999999999993</v>
      </c>
      <c r="V9" s="1">
        <v>1.4</v>
      </c>
      <c r="W9" s="1">
        <v>1</v>
      </c>
      <c r="X9" s="1">
        <v>2.4</v>
      </c>
      <c r="Y9" s="1">
        <v>0</v>
      </c>
      <c r="Z9" s="1">
        <v>1.8</v>
      </c>
      <c r="AA9" s="1">
        <v>1.8</v>
      </c>
      <c r="AB9" s="1">
        <v>1.8</v>
      </c>
      <c r="AC9" s="1">
        <v>1.2</v>
      </c>
      <c r="AD9" s="1">
        <v>4.8</v>
      </c>
      <c r="AE9" s="1">
        <v>0.6</v>
      </c>
      <c r="AF9" s="1"/>
      <c r="AG9" s="1">
        <f t="shared" si="8"/>
        <v>11.760000000000003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35</v>
      </c>
      <c r="C10" s="1">
        <v>3</v>
      </c>
      <c r="D10" s="1">
        <v>28</v>
      </c>
      <c r="E10" s="1">
        <v>3</v>
      </c>
      <c r="F10" s="1">
        <v>28</v>
      </c>
      <c r="G10" s="7">
        <v>0.4</v>
      </c>
      <c r="H10" s="1">
        <v>270</v>
      </c>
      <c r="I10" s="1">
        <v>9988476</v>
      </c>
      <c r="J10" s="1">
        <v>3</v>
      </c>
      <c r="K10" s="1">
        <f t="shared" si="2"/>
        <v>0</v>
      </c>
      <c r="L10" s="1"/>
      <c r="M10" s="1"/>
      <c r="N10" s="1"/>
      <c r="O10" s="1">
        <f t="shared" si="4"/>
        <v>0.6</v>
      </c>
      <c r="P10" s="5"/>
      <c r="Q10" s="5">
        <f t="shared" si="6"/>
        <v>0</v>
      </c>
      <c r="R10" s="5"/>
      <c r="S10" s="1"/>
      <c r="T10" s="1">
        <f t="shared" si="7"/>
        <v>46.666666666666671</v>
      </c>
      <c r="U10" s="1">
        <f t="shared" si="3"/>
        <v>46.666666666666671</v>
      </c>
      <c r="V10" s="1">
        <v>0.6</v>
      </c>
      <c r="W10" s="1">
        <v>1.6</v>
      </c>
      <c r="X10" s="1">
        <v>1</v>
      </c>
      <c r="Y10" s="1">
        <v>0</v>
      </c>
      <c r="Z10" s="1">
        <v>1.6</v>
      </c>
      <c r="AA10" s="1">
        <v>2</v>
      </c>
      <c r="AB10" s="1">
        <v>0.6</v>
      </c>
      <c r="AC10" s="1">
        <v>2.2000000000000002</v>
      </c>
      <c r="AD10" s="1">
        <v>0.4</v>
      </c>
      <c r="AE10" s="1">
        <v>1.4</v>
      </c>
      <c r="AF10" s="1"/>
      <c r="AG10" s="1">
        <f t="shared" si="8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ht="15.75" thickBot="1" x14ac:dyDescent="0.3">
      <c r="A11" s="1" t="s">
        <v>46</v>
      </c>
      <c r="B11" s="1" t="s">
        <v>35</v>
      </c>
      <c r="C11" s="1">
        <v>82</v>
      </c>
      <c r="D11" s="1"/>
      <c r="E11" s="1">
        <v>34</v>
      </c>
      <c r="F11" s="1">
        <v>48</v>
      </c>
      <c r="G11" s="7">
        <v>0.18</v>
      </c>
      <c r="H11" s="1">
        <v>150</v>
      </c>
      <c r="I11" s="1">
        <v>5034819</v>
      </c>
      <c r="J11" s="1">
        <v>35</v>
      </c>
      <c r="K11" s="1">
        <f t="shared" si="2"/>
        <v>-1</v>
      </c>
      <c r="L11" s="1"/>
      <c r="M11" s="1"/>
      <c r="N11" s="1"/>
      <c r="O11" s="1">
        <f t="shared" si="4"/>
        <v>6.8</v>
      </c>
      <c r="P11" s="5">
        <f t="shared" si="5"/>
        <v>60.8</v>
      </c>
      <c r="Q11" s="5">
        <f t="shared" si="6"/>
        <v>60.8</v>
      </c>
      <c r="R11" s="5"/>
      <c r="S11" s="1"/>
      <c r="T11" s="1">
        <f t="shared" si="7"/>
        <v>16</v>
      </c>
      <c r="U11" s="1">
        <f t="shared" si="3"/>
        <v>7.0588235294117645</v>
      </c>
      <c r="V11" s="1">
        <v>4.2</v>
      </c>
      <c r="W11" s="1">
        <v>6.2</v>
      </c>
      <c r="X11" s="1">
        <v>9.1999999999999993</v>
      </c>
      <c r="Y11" s="1">
        <v>3</v>
      </c>
      <c r="Z11" s="1">
        <v>4.2</v>
      </c>
      <c r="AA11" s="1">
        <v>7.8</v>
      </c>
      <c r="AB11" s="1">
        <v>8.4</v>
      </c>
      <c r="AC11" s="1">
        <v>2.8</v>
      </c>
      <c r="AD11" s="1">
        <v>6.8</v>
      </c>
      <c r="AE11" s="1">
        <v>5.6</v>
      </c>
      <c r="AF11" s="1"/>
      <c r="AG11" s="1">
        <f t="shared" si="8"/>
        <v>10.943999999999999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35" t="s">
        <v>47</v>
      </c>
      <c r="B12" s="36" t="s">
        <v>42</v>
      </c>
      <c r="C12" s="36"/>
      <c r="D12" s="36"/>
      <c r="E12" s="36"/>
      <c r="F12" s="37"/>
      <c r="G12" s="38">
        <v>1</v>
      </c>
      <c r="H12" s="39">
        <v>150</v>
      </c>
      <c r="I12" s="39">
        <v>5041251</v>
      </c>
      <c r="J12" s="39"/>
      <c r="K12" s="39">
        <f t="shared" si="2"/>
        <v>0</v>
      </c>
      <c r="L12" s="39"/>
      <c r="M12" s="39"/>
      <c r="N12" s="39"/>
      <c r="O12" s="39">
        <f t="shared" si="4"/>
        <v>0</v>
      </c>
      <c r="P12" s="40"/>
      <c r="Q12" s="5">
        <f t="shared" si="6"/>
        <v>0</v>
      </c>
      <c r="R12" s="40"/>
      <c r="S12" s="39"/>
      <c r="T12" s="1" t="e">
        <f t="shared" si="7"/>
        <v>#DIV/0!</v>
      </c>
      <c r="U12" s="39" t="e">
        <f t="shared" si="3"/>
        <v>#DIV/0!</v>
      </c>
      <c r="V12" s="39">
        <v>0</v>
      </c>
      <c r="W12" s="39">
        <v>0</v>
      </c>
      <c r="X12" s="39">
        <v>0</v>
      </c>
      <c r="Y12" s="39">
        <v>0</v>
      </c>
      <c r="Z12" s="39">
        <v>0</v>
      </c>
      <c r="AA12" s="39">
        <v>0</v>
      </c>
      <c r="AB12" s="39">
        <v>0</v>
      </c>
      <c r="AC12" s="39">
        <v>0</v>
      </c>
      <c r="AD12" s="39">
        <v>0</v>
      </c>
      <c r="AE12" s="39">
        <v>0</v>
      </c>
      <c r="AF12" s="39" t="s">
        <v>48</v>
      </c>
      <c r="AG12" s="1">
        <f t="shared" si="8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ht="15.75" thickBot="1" x14ac:dyDescent="0.3">
      <c r="A13" s="26" t="s">
        <v>44</v>
      </c>
      <c r="B13" s="27" t="s">
        <v>42</v>
      </c>
      <c r="C13" s="27">
        <v>12</v>
      </c>
      <c r="D13" s="27"/>
      <c r="E13" s="27"/>
      <c r="F13" s="28">
        <v>12</v>
      </c>
      <c r="G13" s="29">
        <v>0</v>
      </c>
      <c r="H13" s="30" t="e">
        <v>#N/A</v>
      </c>
      <c r="I13" s="30" t="s">
        <v>43</v>
      </c>
      <c r="J13" s="30"/>
      <c r="K13" s="30">
        <f>E13-J13</f>
        <v>0</v>
      </c>
      <c r="L13" s="30"/>
      <c r="M13" s="30"/>
      <c r="N13" s="30"/>
      <c r="O13" s="30">
        <f>E13/5</f>
        <v>0</v>
      </c>
      <c r="P13" s="31"/>
      <c r="Q13" s="5">
        <f t="shared" si="6"/>
        <v>0</v>
      </c>
      <c r="R13" s="31"/>
      <c r="S13" s="30"/>
      <c r="T13" s="1" t="e">
        <f t="shared" si="7"/>
        <v>#DIV/0!</v>
      </c>
      <c r="U13" s="30" t="e">
        <f t="shared" si="3"/>
        <v>#DIV/0!</v>
      </c>
      <c r="V13" s="30">
        <v>0</v>
      </c>
      <c r="W13" s="30">
        <v>0</v>
      </c>
      <c r="X13" s="30">
        <v>0</v>
      </c>
      <c r="Y13" s="30">
        <v>0</v>
      </c>
      <c r="Z13" s="30">
        <v>0.40939999999999999</v>
      </c>
      <c r="AA13" s="30">
        <v>0.49199999999999999</v>
      </c>
      <c r="AB13" s="30">
        <v>0</v>
      </c>
      <c r="AC13" s="30">
        <v>0</v>
      </c>
      <c r="AD13" s="30">
        <v>0</v>
      </c>
      <c r="AE13" s="30">
        <v>0</v>
      </c>
      <c r="AF13" s="33" t="s">
        <v>45</v>
      </c>
      <c r="AG13" s="1">
        <f t="shared" si="8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49</v>
      </c>
      <c r="B14" s="1" t="s">
        <v>35</v>
      </c>
      <c r="C14" s="1">
        <v>159</v>
      </c>
      <c r="D14" s="1"/>
      <c r="E14" s="1">
        <v>151</v>
      </c>
      <c r="F14" s="1">
        <v>8</v>
      </c>
      <c r="G14" s="7">
        <v>0.1</v>
      </c>
      <c r="H14" s="1">
        <v>90</v>
      </c>
      <c r="I14" s="1">
        <v>8444163</v>
      </c>
      <c r="J14" s="1">
        <v>227</v>
      </c>
      <c r="K14" s="1">
        <f t="shared" si="2"/>
        <v>-76</v>
      </c>
      <c r="L14" s="1"/>
      <c r="M14" s="1"/>
      <c r="N14" s="1">
        <v>65</v>
      </c>
      <c r="O14" s="1">
        <f t="shared" si="4"/>
        <v>30.2</v>
      </c>
      <c r="P14" s="5">
        <f>12*O14-N14-F14</f>
        <v>289.39999999999998</v>
      </c>
      <c r="Q14" s="5">
        <v>310</v>
      </c>
      <c r="R14" s="5">
        <v>310</v>
      </c>
      <c r="S14" s="1"/>
      <c r="T14" s="1">
        <f t="shared" si="7"/>
        <v>12.682119205298013</v>
      </c>
      <c r="U14" s="1">
        <f t="shared" si="3"/>
        <v>2.4172185430463577</v>
      </c>
      <c r="V14" s="1">
        <v>14</v>
      </c>
      <c r="W14" s="1">
        <v>11.2</v>
      </c>
      <c r="X14" s="1">
        <v>18</v>
      </c>
      <c r="Y14" s="1">
        <v>15</v>
      </c>
      <c r="Z14" s="1">
        <v>35.200000000000003</v>
      </c>
      <c r="AA14" s="1">
        <v>25.6</v>
      </c>
      <c r="AB14" s="1">
        <v>13</v>
      </c>
      <c r="AC14" s="1">
        <v>26.8</v>
      </c>
      <c r="AD14" s="1">
        <v>26.4</v>
      </c>
      <c r="AE14" s="1">
        <v>21.2</v>
      </c>
      <c r="AF14" s="1"/>
      <c r="AG14" s="1">
        <f t="shared" si="8"/>
        <v>31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50</v>
      </c>
      <c r="B15" s="1" t="s">
        <v>35</v>
      </c>
      <c r="C15" s="1">
        <v>125</v>
      </c>
      <c r="D15" s="1"/>
      <c r="E15" s="1">
        <v>67</v>
      </c>
      <c r="F15" s="1">
        <v>57</v>
      </c>
      <c r="G15" s="7">
        <v>0.18</v>
      </c>
      <c r="H15" s="1">
        <v>150</v>
      </c>
      <c r="I15" s="1">
        <v>5038411</v>
      </c>
      <c r="J15" s="1">
        <v>67</v>
      </c>
      <c r="K15" s="1">
        <f t="shared" si="2"/>
        <v>0</v>
      </c>
      <c r="L15" s="1"/>
      <c r="M15" s="1"/>
      <c r="N15" s="1"/>
      <c r="O15" s="1">
        <f t="shared" si="4"/>
        <v>13.4</v>
      </c>
      <c r="P15" s="5">
        <f t="shared" ref="P15:P19" si="9">16*O15-N15-F15</f>
        <v>157.4</v>
      </c>
      <c r="Q15" s="5">
        <f t="shared" si="6"/>
        <v>157.4</v>
      </c>
      <c r="R15" s="5"/>
      <c r="S15" s="1"/>
      <c r="T15" s="1">
        <f t="shared" si="7"/>
        <v>16</v>
      </c>
      <c r="U15" s="1">
        <f t="shared" si="3"/>
        <v>4.2537313432835822</v>
      </c>
      <c r="V15" s="1">
        <v>6</v>
      </c>
      <c r="W15" s="1">
        <v>5.4</v>
      </c>
      <c r="X15" s="1">
        <v>13.4</v>
      </c>
      <c r="Y15" s="1">
        <v>5.5</v>
      </c>
      <c r="Z15" s="1">
        <v>14</v>
      </c>
      <c r="AA15" s="1">
        <v>13</v>
      </c>
      <c r="AB15" s="1">
        <v>9.1999999999999993</v>
      </c>
      <c r="AC15" s="1">
        <v>8.4</v>
      </c>
      <c r="AD15" s="1">
        <v>16.399999999999999</v>
      </c>
      <c r="AE15" s="1">
        <v>11.4</v>
      </c>
      <c r="AF15" s="1"/>
      <c r="AG15" s="1">
        <f t="shared" si="8"/>
        <v>28.332000000000001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51</v>
      </c>
      <c r="B16" s="1" t="s">
        <v>35</v>
      </c>
      <c r="C16" s="1">
        <v>128</v>
      </c>
      <c r="D16" s="1">
        <v>110</v>
      </c>
      <c r="E16" s="1">
        <v>81</v>
      </c>
      <c r="F16" s="1">
        <v>156</v>
      </c>
      <c r="G16" s="7">
        <v>0.18</v>
      </c>
      <c r="H16" s="1">
        <v>150</v>
      </c>
      <c r="I16" s="1">
        <v>5038459</v>
      </c>
      <c r="J16" s="1">
        <v>82</v>
      </c>
      <c r="K16" s="1">
        <f t="shared" si="2"/>
        <v>-1</v>
      </c>
      <c r="L16" s="1"/>
      <c r="M16" s="1"/>
      <c r="N16" s="1"/>
      <c r="O16" s="1">
        <f t="shared" si="4"/>
        <v>16.2</v>
      </c>
      <c r="P16" s="5">
        <f t="shared" si="9"/>
        <v>103.19999999999999</v>
      </c>
      <c r="Q16" s="5">
        <f t="shared" si="6"/>
        <v>103.19999999999999</v>
      </c>
      <c r="R16" s="5"/>
      <c r="S16" s="1"/>
      <c r="T16" s="1">
        <f t="shared" si="7"/>
        <v>16</v>
      </c>
      <c r="U16" s="1">
        <f t="shared" si="3"/>
        <v>9.6296296296296298</v>
      </c>
      <c r="V16" s="1">
        <v>2.6</v>
      </c>
      <c r="W16" s="1">
        <v>15.6</v>
      </c>
      <c r="X16" s="1">
        <v>17</v>
      </c>
      <c r="Y16" s="1">
        <v>5.5</v>
      </c>
      <c r="Z16" s="1">
        <v>14.8</v>
      </c>
      <c r="AA16" s="1">
        <v>16.600000000000001</v>
      </c>
      <c r="AB16" s="1">
        <v>7</v>
      </c>
      <c r="AC16" s="1">
        <v>14.2</v>
      </c>
      <c r="AD16" s="1">
        <v>2.6</v>
      </c>
      <c r="AE16" s="1">
        <v>7.6</v>
      </c>
      <c r="AF16" s="1"/>
      <c r="AG16" s="1">
        <f t="shared" si="8"/>
        <v>18.575999999999997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52</v>
      </c>
      <c r="B17" s="1" t="s">
        <v>35</v>
      </c>
      <c r="C17" s="1">
        <v>19</v>
      </c>
      <c r="D17" s="1"/>
      <c r="E17" s="1">
        <v>18</v>
      </c>
      <c r="F17" s="1"/>
      <c r="G17" s="7">
        <v>0.18</v>
      </c>
      <c r="H17" s="1">
        <v>150</v>
      </c>
      <c r="I17" s="1">
        <v>5038831</v>
      </c>
      <c r="J17" s="1">
        <v>24</v>
      </c>
      <c r="K17" s="1">
        <f t="shared" si="2"/>
        <v>-6</v>
      </c>
      <c r="L17" s="1"/>
      <c r="M17" s="1"/>
      <c r="N17" s="1">
        <v>53.2</v>
      </c>
      <c r="O17" s="1">
        <f t="shared" si="4"/>
        <v>3.6</v>
      </c>
      <c r="P17" s="5">
        <v>10</v>
      </c>
      <c r="Q17" s="5">
        <f t="shared" si="6"/>
        <v>10</v>
      </c>
      <c r="R17" s="5"/>
      <c r="S17" s="1"/>
      <c r="T17" s="1">
        <f t="shared" si="7"/>
        <v>17.555555555555557</v>
      </c>
      <c r="U17" s="1">
        <f t="shared" si="3"/>
        <v>14.777777777777779</v>
      </c>
      <c r="V17" s="1">
        <v>3.8</v>
      </c>
      <c r="W17" s="1">
        <v>0.4</v>
      </c>
      <c r="X17" s="1">
        <v>0.8</v>
      </c>
      <c r="Y17" s="1">
        <v>1.5</v>
      </c>
      <c r="Z17" s="1">
        <v>7.2</v>
      </c>
      <c r="AA17" s="1">
        <v>6</v>
      </c>
      <c r="AB17" s="1">
        <v>0.4</v>
      </c>
      <c r="AC17" s="1">
        <v>2.8</v>
      </c>
      <c r="AD17" s="1">
        <v>11.4</v>
      </c>
      <c r="AE17" s="1">
        <v>5.2</v>
      </c>
      <c r="AF17" s="1"/>
      <c r="AG17" s="1">
        <f t="shared" si="8"/>
        <v>1.7999999999999998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53</v>
      </c>
      <c r="B18" s="1" t="s">
        <v>35</v>
      </c>
      <c r="C18" s="1">
        <v>435</v>
      </c>
      <c r="D18" s="1"/>
      <c r="E18" s="1">
        <v>48</v>
      </c>
      <c r="F18" s="1">
        <v>386</v>
      </c>
      <c r="G18" s="7">
        <v>0.18</v>
      </c>
      <c r="H18" s="1">
        <v>120</v>
      </c>
      <c r="I18" s="1">
        <v>5038855</v>
      </c>
      <c r="J18" s="1">
        <v>48</v>
      </c>
      <c r="K18" s="1">
        <f t="shared" si="2"/>
        <v>0</v>
      </c>
      <c r="L18" s="1"/>
      <c r="M18" s="1"/>
      <c r="N18" s="1"/>
      <c r="O18" s="1">
        <f t="shared" si="4"/>
        <v>9.6</v>
      </c>
      <c r="P18" s="5"/>
      <c r="Q18" s="5">
        <f t="shared" si="6"/>
        <v>0</v>
      </c>
      <c r="R18" s="5"/>
      <c r="S18" s="1"/>
      <c r="T18" s="1">
        <f t="shared" si="7"/>
        <v>40.208333333333336</v>
      </c>
      <c r="U18" s="1">
        <f t="shared" si="3"/>
        <v>40.208333333333336</v>
      </c>
      <c r="V18" s="1">
        <v>3.8</v>
      </c>
      <c r="W18" s="1">
        <v>9.4</v>
      </c>
      <c r="X18" s="1">
        <v>11.4</v>
      </c>
      <c r="Y18" s="1">
        <v>2</v>
      </c>
      <c r="Z18" s="1">
        <v>9.6</v>
      </c>
      <c r="AA18" s="1">
        <v>6.6</v>
      </c>
      <c r="AB18" s="1">
        <v>1.4</v>
      </c>
      <c r="AC18" s="1">
        <v>0</v>
      </c>
      <c r="AD18" s="1">
        <v>5.2</v>
      </c>
      <c r="AE18" s="1">
        <v>1.4</v>
      </c>
      <c r="AF18" s="34" t="s">
        <v>89</v>
      </c>
      <c r="AG18" s="1">
        <f t="shared" si="8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54</v>
      </c>
      <c r="B19" s="1" t="s">
        <v>35</v>
      </c>
      <c r="C19" s="1">
        <v>91</v>
      </c>
      <c r="D19" s="1">
        <v>30</v>
      </c>
      <c r="E19" s="1">
        <v>83</v>
      </c>
      <c r="F19" s="1">
        <v>38</v>
      </c>
      <c r="G19" s="7">
        <v>0.18</v>
      </c>
      <c r="H19" s="1">
        <v>150</v>
      </c>
      <c r="I19" s="1">
        <v>5038435</v>
      </c>
      <c r="J19" s="1">
        <v>81</v>
      </c>
      <c r="K19" s="1">
        <f t="shared" si="2"/>
        <v>2</v>
      </c>
      <c r="L19" s="1"/>
      <c r="M19" s="1"/>
      <c r="N19" s="1">
        <v>15.600000000000019</v>
      </c>
      <c r="O19" s="1">
        <f t="shared" si="4"/>
        <v>16.600000000000001</v>
      </c>
      <c r="P19" s="5">
        <f t="shared" si="9"/>
        <v>212</v>
      </c>
      <c r="Q19" s="5">
        <f t="shared" si="6"/>
        <v>212</v>
      </c>
      <c r="R19" s="5"/>
      <c r="S19" s="1"/>
      <c r="T19" s="1">
        <f t="shared" si="7"/>
        <v>16</v>
      </c>
      <c r="U19" s="1">
        <f t="shared" si="3"/>
        <v>3.2289156626506035</v>
      </c>
      <c r="V19" s="1">
        <v>7</v>
      </c>
      <c r="W19" s="1">
        <v>9.6</v>
      </c>
      <c r="X19" s="1">
        <v>12.8</v>
      </c>
      <c r="Y19" s="1">
        <v>6.5</v>
      </c>
      <c r="Z19" s="1">
        <v>15.2</v>
      </c>
      <c r="AA19" s="1">
        <v>15.2</v>
      </c>
      <c r="AB19" s="1">
        <v>10.8</v>
      </c>
      <c r="AC19" s="1">
        <v>16.8</v>
      </c>
      <c r="AD19" s="1">
        <v>11.8</v>
      </c>
      <c r="AE19" s="1">
        <v>19.399999999999999</v>
      </c>
      <c r="AF19" s="1"/>
      <c r="AG19" s="1">
        <f t="shared" si="8"/>
        <v>38.159999999999997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15.75" thickBot="1" x14ac:dyDescent="0.3">
      <c r="A20" s="1" t="s">
        <v>55</v>
      </c>
      <c r="B20" s="1" t="s">
        <v>35</v>
      </c>
      <c r="C20" s="1">
        <v>56</v>
      </c>
      <c r="D20" s="1"/>
      <c r="E20" s="1">
        <v>31</v>
      </c>
      <c r="F20" s="1">
        <v>25</v>
      </c>
      <c r="G20" s="7">
        <v>0.18</v>
      </c>
      <c r="H20" s="1">
        <v>120</v>
      </c>
      <c r="I20" s="1">
        <v>5038398</v>
      </c>
      <c r="J20" s="1">
        <v>31</v>
      </c>
      <c r="K20" s="1">
        <f t="shared" si="2"/>
        <v>0</v>
      </c>
      <c r="L20" s="1"/>
      <c r="M20" s="1"/>
      <c r="N20" s="1"/>
      <c r="O20" s="1">
        <f t="shared" si="4"/>
        <v>6.2</v>
      </c>
      <c r="P20" s="5">
        <f>14*O20-N20-F20</f>
        <v>61.8</v>
      </c>
      <c r="Q20" s="5">
        <v>70</v>
      </c>
      <c r="R20" s="5">
        <v>70</v>
      </c>
      <c r="S20" s="1"/>
      <c r="T20" s="1">
        <f t="shared" si="7"/>
        <v>15.32258064516129</v>
      </c>
      <c r="U20" s="1">
        <f t="shared" si="3"/>
        <v>4.032258064516129</v>
      </c>
      <c r="V20" s="1">
        <v>1.4</v>
      </c>
      <c r="W20" s="1">
        <v>1.4</v>
      </c>
      <c r="X20" s="1">
        <v>-0.2</v>
      </c>
      <c r="Y20" s="1">
        <v>0.5</v>
      </c>
      <c r="Z20" s="1">
        <v>6.8</v>
      </c>
      <c r="AA20" s="1">
        <v>1.4</v>
      </c>
      <c r="AB20" s="1">
        <v>8</v>
      </c>
      <c r="AC20" s="1">
        <v>8</v>
      </c>
      <c r="AD20" s="1">
        <v>0.4</v>
      </c>
      <c r="AE20" s="1">
        <v>6.6</v>
      </c>
      <c r="AF20" s="32" t="s">
        <v>56</v>
      </c>
      <c r="AG20" s="1">
        <f t="shared" si="8"/>
        <v>12.6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35" t="s">
        <v>57</v>
      </c>
      <c r="B21" s="36" t="s">
        <v>42</v>
      </c>
      <c r="C21" s="36"/>
      <c r="D21" s="36"/>
      <c r="E21" s="36"/>
      <c r="F21" s="37"/>
      <c r="G21" s="38">
        <v>1</v>
      </c>
      <c r="H21" s="39">
        <v>150</v>
      </c>
      <c r="I21" s="39">
        <v>5038596</v>
      </c>
      <c r="J21" s="39"/>
      <c r="K21" s="39">
        <f t="shared" si="2"/>
        <v>0</v>
      </c>
      <c r="L21" s="39"/>
      <c r="M21" s="39"/>
      <c r="N21" s="39"/>
      <c r="O21" s="39">
        <f t="shared" si="4"/>
        <v>0</v>
      </c>
      <c r="P21" s="40"/>
      <c r="Q21" s="5">
        <f t="shared" si="6"/>
        <v>0</v>
      </c>
      <c r="R21" s="40"/>
      <c r="S21" s="39"/>
      <c r="T21" s="1" t="e">
        <f t="shared" si="7"/>
        <v>#DIV/0!</v>
      </c>
      <c r="U21" s="39" t="e">
        <f t="shared" si="3"/>
        <v>#DIV/0!</v>
      </c>
      <c r="V21" s="39">
        <v>0</v>
      </c>
      <c r="W21" s="39">
        <v>0</v>
      </c>
      <c r="X21" s="39">
        <v>0</v>
      </c>
      <c r="Y21" s="39">
        <v>0</v>
      </c>
      <c r="Z21" s="39">
        <v>0.98000000000000009</v>
      </c>
      <c r="AA21" s="39">
        <v>0</v>
      </c>
      <c r="AB21" s="39">
        <v>4.8979999999999997</v>
      </c>
      <c r="AC21" s="39">
        <v>3.0619999999999998</v>
      </c>
      <c r="AD21" s="39">
        <v>0</v>
      </c>
      <c r="AE21" s="39">
        <v>0</v>
      </c>
      <c r="AF21" s="39" t="s">
        <v>58</v>
      </c>
      <c r="AG21" s="1">
        <f t="shared" si="8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26" t="s">
        <v>73</v>
      </c>
      <c r="B22" s="27" t="s">
        <v>42</v>
      </c>
      <c r="C22" s="27">
        <v>28.35</v>
      </c>
      <c r="D22" s="27"/>
      <c r="E22" s="27">
        <v>6.4119999999999999</v>
      </c>
      <c r="F22" s="28">
        <v>21.937999999999999</v>
      </c>
      <c r="G22" s="29">
        <v>0</v>
      </c>
      <c r="H22" s="30" t="e">
        <v>#N/A</v>
      </c>
      <c r="I22" s="30" t="s">
        <v>43</v>
      </c>
      <c r="J22" s="30">
        <v>5</v>
      </c>
      <c r="K22" s="30">
        <f>E22-J22</f>
        <v>1.4119999999999999</v>
      </c>
      <c r="L22" s="30"/>
      <c r="M22" s="30"/>
      <c r="N22" s="30"/>
      <c r="O22" s="30">
        <f>E22/5</f>
        <v>1.2824</v>
      </c>
      <c r="P22" s="31"/>
      <c r="Q22" s="5">
        <f t="shared" si="6"/>
        <v>0</v>
      </c>
      <c r="R22" s="31"/>
      <c r="S22" s="30"/>
      <c r="T22" s="1">
        <f t="shared" si="7"/>
        <v>17.106986899563317</v>
      </c>
      <c r="U22" s="30">
        <f t="shared" si="3"/>
        <v>17.106986899563317</v>
      </c>
      <c r="V22" s="30">
        <v>0</v>
      </c>
      <c r="W22" s="30">
        <v>0.62080000000000002</v>
      </c>
      <c r="X22" s="30">
        <v>0</v>
      </c>
      <c r="Y22" s="30">
        <v>0</v>
      </c>
      <c r="Z22" s="30">
        <v>0</v>
      </c>
      <c r="AA22" s="30">
        <v>0</v>
      </c>
      <c r="AB22" s="30">
        <v>0</v>
      </c>
      <c r="AC22" s="30">
        <v>0</v>
      </c>
      <c r="AD22" s="30">
        <v>0</v>
      </c>
      <c r="AE22" s="30">
        <v>0</v>
      </c>
      <c r="AF22" s="33" t="s">
        <v>45</v>
      </c>
      <c r="AG22" s="1">
        <f t="shared" si="8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23" t="s">
        <v>59</v>
      </c>
      <c r="B23" s="24" t="s">
        <v>42</v>
      </c>
      <c r="C23" s="24"/>
      <c r="D23" s="24"/>
      <c r="E23" s="24"/>
      <c r="F23" s="25"/>
      <c r="G23" s="21">
        <v>1</v>
      </c>
      <c r="H23" s="20">
        <v>120</v>
      </c>
      <c r="I23" s="20">
        <v>8785204</v>
      </c>
      <c r="J23" s="20"/>
      <c r="K23" s="20">
        <f t="shared" si="2"/>
        <v>0</v>
      </c>
      <c r="L23" s="20"/>
      <c r="M23" s="20"/>
      <c r="N23" s="20"/>
      <c r="O23" s="20">
        <f t="shared" si="4"/>
        <v>0</v>
      </c>
      <c r="P23" s="22"/>
      <c r="Q23" s="5">
        <f t="shared" si="6"/>
        <v>0</v>
      </c>
      <c r="R23" s="22"/>
      <c r="S23" s="20"/>
      <c r="T23" s="1" t="e">
        <f t="shared" si="7"/>
        <v>#DIV/0!</v>
      </c>
      <c r="U23" s="20" t="e">
        <f t="shared" si="3"/>
        <v>#DIV/0!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">
        <v>0</v>
      </c>
      <c r="AD23" s="20">
        <v>0</v>
      </c>
      <c r="AE23" s="20">
        <v>0</v>
      </c>
      <c r="AF23" s="20" t="s">
        <v>60</v>
      </c>
      <c r="AG23" s="1">
        <f t="shared" si="8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15.75" thickBot="1" x14ac:dyDescent="0.3">
      <c r="A24" s="26" t="s">
        <v>41</v>
      </c>
      <c r="B24" s="27" t="s">
        <v>42</v>
      </c>
      <c r="C24" s="27">
        <v>73.238</v>
      </c>
      <c r="D24" s="27"/>
      <c r="E24" s="27">
        <v>8.5690000000000008</v>
      </c>
      <c r="F24" s="28">
        <v>64.668999999999997</v>
      </c>
      <c r="G24" s="29">
        <v>0</v>
      </c>
      <c r="H24" s="30" t="e">
        <v>#N/A</v>
      </c>
      <c r="I24" s="30" t="s">
        <v>43</v>
      </c>
      <c r="J24" s="30">
        <v>8.5</v>
      </c>
      <c r="K24" s="30">
        <f>E24-J24</f>
        <v>6.9000000000000838E-2</v>
      </c>
      <c r="L24" s="30"/>
      <c r="M24" s="30"/>
      <c r="N24" s="30"/>
      <c r="O24" s="30">
        <f>E24/5</f>
        <v>1.7138000000000002</v>
      </c>
      <c r="P24" s="31"/>
      <c r="Q24" s="5">
        <f t="shared" si="6"/>
        <v>0</v>
      </c>
      <c r="R24" s="31"/>
      <c r="S24" s="30"/>
      <c r="T24" s="1">
        <f t="shared" si="7"/>
        <v>37.734274711168155</v>
      </c>
      <c r="U24" s="30">
        <f t="shared" si="3"/>
        <v>37.734274711168155</v>
      </c>
      <c r="V24" s="30">
        <v>1.0426</v>
      </c>
      <c r="W24" s="30">
        <v>2.2764000000000002</v>
      </c>
      <c r="X24" s="30">
        <v>8.791599999999999</v>
      </c>
      <c r="Y24" s="30">
        <v>2.758</v>
      </c>
      <c r="Z24" s="30">
        <v>1.5138</v>
      </c>
      <c r="AA24" s="30">
        <v>0</v>
      </c>
      <c r="AB24" s="30">
        <v>2.0503999999999998</v>
      </c>
      <c r="AC24" s="30">
        <v>3.9798</v>
      </c>
      <c r="AD24" s="30">
        <v>2.9456000000000002</v>
      </c>
      <c r="AE24" s="30">
        <v>0.97819999999999996</v>
      </c>
      <c r="AF24" s="34" t="s">
        <v>88</v>
      </c>
      <c r="AG24" s="1">
        <f t="shared" si="8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ht="15.75" thickBot="1" x14ac:dyDescent="0.3">
      <c r="A25" s="39" t="s">
        <v>61</v>
      </c>
      <c r="B25" s="39" t="s">
        <v>42</v>
      </c>
      <c r="C25" s="39">
        <v>16.8</v>
      </c>
      <c r="D25" s="39"/>
      <c r="E25" s="39">
        <v>2.2200000000000002</v>
      </c>
      <c r="F25" s="39">
        <v>14.58</v>
      </c>
      <c r="G25" s="38">
        <v>1</v>
      </c>
      <c r="H25" s="39">
        <v>180</v>
      </c>
      <c r="I25" s="39">
        <v>5038619</v>
      </c>
      <c r="J25" s="39">
        <v>1</v>
      </c>
      <c r="K25" s="39">
        <f t="shared" si="2"/>
        <v>1.2200000000000002</v>
      </c>
      <c r="L25" s="39"/>
      <c r="M25" s="39"/>
      <c r="N25" s="39"/>
      <c r="O25" s="39">
        <f t="shared" si="4"/>
        <v>0.44400000000000006</v>
      </c>
      <c r="P25" s="40"/>
      <c r="Q25" s="5">
        <f t="shared" si="6"/>
        <v>0</v>
      </c>
      <c r="R25" s="40"/>
      <c r="S25" s="39"/>
      <c r="T25" s="1">
        <f t="shared" si="7"/>
        <v>32.837837837837832</v>
      </c>
      <c r="U25" s="39">
        <f t="shared" si="3"/>
        <v>32.837837837837832</v>
      </c>
      <c r="V25" s="39">
        <v>0</v>
      </c>
      <c r="W25" s="39">
        <v>0</v>
      </c>
      <c r="X25" s="39">
        <v>0</v>
      </c>
      <c r="Y25" s="39">
        <v>0</v>
      </c>
      <c r="Z25" s="39">
        <v>2.1219999999999999</v>
      </c>
      <c r="AA25" s="39">
        <v>0.502</v>
      </c>
      <c r="AB25" s="39">
        <v>1.1712</v>
      </c>
      <c r="AC25" s="39">
        <v>0.48599999999999999</v>
      </c>
      <c r="AD25" s="39">
        <v>0.99</v>
      </c>
      <c r="AE25" s="39">
        <v>0.76639999999999997</v>
      </c>
      <c r="AF25" s="32" t="s">
        <v>62</v>
      </c>
      <c r="AG25" s="1">
        <f t="shared" si="8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35" t="s">
        <v>63</v>
      </c>
      <c r="B26" s="36" t="s">
        <v>42</v>
      </c>
      <c r="C26" s="36"/>
      <c r="D26" s="36"/>
      <c r="E26" s="36"/>
      <c r="F26" s="37"/>
      <c r="G26" s="38">
        <v>1</v>
      </c>
      <c r="H26" s="39">
        <v>150</v>
      </c>
      <c r="I26" s="39">
        <v>5038572</v>
      </c>
      <c r="J26" s="39"/>
      <c r="K26" s="39">
        <f t="shared" si="2"/>
        <v>0</v>
      </c>
      <c r="L26" s="39"/>
      <c r="M26" s="39"/>
      <c r="N26" s="39"/>
      <c r="O26" s="39">
        <f t="shared" si="4"/>
        <v>0</v>
      </c>
      <c r="P26" s="40"/>
      <c r="Q26" s="5">
        <f t="shared" si="6"/>
        <v>0</v>
      </c>
      <c r="R26" s="40"/>
      <c r="S26" s="39"/>
      <c r="T26" s="1" t="e">
        <f t="shared" si="7"/>
        <v>#DIV/0!</v>
      </c>
      <c r="U26" s="39" t="e">
        <f t="shared" si="3"/>
        <v>#DIV/0!</v>
      </c>
      <c r="V26" s="39">
        <v>0</v>
      </c>
      <c r="W26" s="39">
        <v>0</v>
      </c>
      <c r="X26" s="39">
        <v>0</v>
      </c>
      <c r="Y26" s="39">
        <v>0</v>
      </c>
      <c r="Z26" s="39">
        <v>0</v>
      </c>
      <c r="AA26" s="39">
        <v>0</v>
      </c>
      <c r="AB26" s="39">
        <v>0</v>
      </c>
      <c r="AC26" s="39">
        <v>0</v>
      </c>
      <c r="AD26" s="39">
        <v>0</v>
      </c>
      <c r="AE26" s="39">
        <v>0</v>
      </c>
      <c r="AF26" s="39" t="s">
        <v>64</v>
      </c>
      <c r="AG26" s="1">
        <f t="shared" si="8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ht="15.75" thickBot="1" x14ac:dyDescent="0.3">
      <c r="A27" s="26" t="s">
        <v>72</v>
      </c>
      <c r="B27" s="27" t="s">
        <v>42</v>
      </c>
      <c r="C27" s="27">
        <v>15.515000000000001</v>
      </c>
      <c r="D27" s="27"/>
      <c r="E27" s="27">
        <v>6.0949999999999998</v>
      </c>
      <c r="F27" s="28">
        <v>9.42</v>
      </c>
      <c r="G27" s="29">
        <v>0</v>
      </c>
      <c r="H27" s="30" t="e">
        <v>#N/A</v>
      </c>
      <c r="I27" s="30" t="s">
        <v>43</v>
      </c>
      <c r="J27" s="30">
        <v>5</v>
      </c>
      <c r="K27" s="30">
        <f>E27-J27</f>
        <v>1.0949999999999998</v>
      </c>
      <c r="L27" s="30"/>
      <c r="M27" s="30"/>
      <c r="N27" s="30"/>
      <c r="O27" s="30">
        <f>E27/5</f>
        <v>1.2189999999999999</v>
      </c>
      <c r="P27" s="31"/>
      <c r="Q27" s="5">
        <f t="shared" si="6"/>
        <v>0</v>
      </c>
      <c r="R27" s="31"/>
      <c r="S27" s="30"/>
      <c r="T27" s="1">
        <f t="shared" si="7"/>
        <v>7.7276456111566869</v>
      </c>
      <c r="U27" s="30">
        <f t="shared" si="3"/>
        <v>7.7276456111566869</v>
      </c>
      <c r="V27" s="30">
        <v>0</v>
      </c>
      <c r="W27" s="30">
        <v>0.6</v>
      </c>
      <c r="X27" s="30">
        <v>0</v>
      </c>
      <c r="Y27" s="30">
        <v>0</v>
      </c>
      <c r="Z27" s="30">
        <v>0</v>
      </c>
      <c r="AA27" s="30">
        <v>0</v>
      </c>
      <c r="AB27" s="30">
        <v>0</v>
      </c>
      <c r="AC27" s="30">
        <v>0</v>
      </c>
      <c r="AD27" s="30">
        <v>0</v>
      </c>
      <c r="AE27" s="30">
        <v>0</v>
      </c>
      <c r="AF27" s="34" t="s">
        <v>56</v>
      </c>
      <c r="AG27" s="1">
        <f t="shared" si="8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66</v>
      </c>
      <c r="B28" s="1" t="s">
        <v>35</v>
      </c>
      <c r="C28" s="1">
        <v>6</v>
      </c>
      <c r="D28" s="1">
        <v>196</v>
      </c>
      <c r="E28" s="1">
        <v>116</v>
      </c>
      <c r="F28" s="1">
        <v>86</v>
      </c>
      <c r="G28" s="7">
        <v>0.1</v>
      </c>
      <c r="H28" s="1">
        <v>60</v>
      </c>
      <c r="I28" s="1">
        <v>8444170</v>
      </c>
      <c r="J28" s="1">
        <v>212</v>
      </c>
      <c r="K28" s="1">
        <f t="shared" si="2"/>
        <v>-96</v>
      </c>
      <c r="L28" s="1"/>
      <c r="M28" s="1"/>
      <c r="N28" s="1"/>
      <c r="O28" s="1">
        <f t="shared" si="4"/>
        <v>23.2</v>
      </c>
      <c r="P28" s="5">
        <f>14*O28-N28-F28</f>
        <v>238.8</v>
      </c>
      <c r="Q28" s="5">
        <f t="shared" si="6"/>
        <v>238.8</v>
      </c>
      <c r="R28" s="5"/>
      <c r="S28" s="1"/>
      <c r="T28" s="1">
        <f t="shared" si="7"/>
        <v>14.000000000000002</v>
      </c>
      <c r="U28" s="1">
        <f t="shared" si="3"/>
        <v>3.7068965517241379</v>
      </c>
      <c r="V28" s="1">
        <v>10.199999999999999</v>
      </c>
      <c r="W28" s="1">
        <v>16</v>
      </c>
      <c r="X28" s="1">
        <v>7</v>
      </c>
      <c r="Y28" s="1">
        <v>16.5</v>
      </c>
      <c r="Z28" s="1">
        <v>1.4</v>
      </c>
      <c r="AA28" s="1">
        <v>19.399999999999999</v>
      </c>
      <c r="AB28" s="1">
        <v>16.399999999999999</v>
      </c>
      <c r="AC28" s="1">
        <v>8.1999999999999993</v>
      </c>
      <c r="AD28" s="1">
        <v>26.8</v>
      </c>
      <c r="AE28" s="1">
        <v>25.6</v>
      </c>
      <c r="AF28" s="1" t="s">
        <v>67</v>
      </c>
      <c r="AG28" s="1">
        <f t="shared" si="8"/>
        <v>23.880000000000003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68</v>
      </c>
      <c r="B29" s="1" t="s">
        <v>42</v>
      </c>
      <c r="C29" s="1">
        <v>128.066</v>
      </c>
      <c r="D29" s="1">
        <v>41.247</v>
      </c>
      <c r="E29" s="1">
        <v>33.348999999999997</v>
      </c>
      <c r="F29" s="1">
        <v>135.964</v>
      </c>
      <c r="G29" s="7">
        <v>1</v>
      </c>
      <c r="H29" s="1">
        <v>120</v>
      </c>
      <c r="I29" s="1">
        <v>5522704</v>
      </c>
      <c r="J29" s="1">
        <v>39</v>
      </c>
      <c r="K29" s="1">
        <f t="shared" si="2"/>
        <v>-5.6510000000000034</v>
      </c>
      <c r="L29" s="1"/>
      <c r="M29" s="1"/>
      <c r="N29" s="1"/>
      <c r="O29" s="1">
        <f t="shared" si="4"/>
        <v>6.6697999999999995</v>
      </c>
      <c r="P29" s="5"/>
      <c r="Q29" s="5">
        <f t="shared" si="6"/>
        <v>0</v>
      </c>
      <c r="R29" s="5"/>
      <c r="S29" s="1"/>
      <c r="T29" s="1">
        <f t="shared" si="7"/>
        <v>20.385019041050708</v>
      </c>
      <c r="U29" s="1">
        <f t="shared" si="3"/>
        <v>20.385019041050708</v>
      </c>
      <c r="V29" s="1">
        <v>1.5347999999999999</v>
      </c>
      <c r="W29" s="1">
        <v>10.8186</v>
      </c>
      <c r="X29" s="1">
        <v>14.424799999999999</v>
      </c>
      <c r="Y29" s="1">
        <v>3.8795000000000002</v>
      </c>
      <c r="Z29" s="1">
        <v>6.8407999999999998</v>
      </c>
      <c r="AA29" s="1">
        <v>3.6711999999999998</v>
      </c>
      <c r="AB29" s="1">
        <v>2.1953999999999998</v>
      </c>
      <c r="AC29" s="1">
        <v>6.5825999999999993</v>
      </c>
      <c r="AD29" s="1">
        <v>9.4496000000000002</v>
      </c>
      <c r="AE29" s="1">
        <v>9.4616000000000007</v>
      </c>
      <c r="AF29" s="32" t="s">
        <v>69</v>
      </c>
      <c r="AG29" s="1">
        <f t="shared" si="8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15.75" thickBot="1" x14ac:dyDescent="0.3">
      <c r="A30" s="1" t="s">
        <v>70</v>
      </c>
      <c r="B30" s="1" t="s">
        <v>35</v>
      </c>
      <c r="C30" s="1">
        <v>97</v>
      </c>
      <c r="D30" s="1"/>
      <c r="E30" s="1">
        <v>51</v>
      </c>
      <c r="F30" s="1">
        <v>46</v>
      </c>
      <c r="G30" s="7">
        <v>0.14000000000000001</v>
      </c>
      <c r="H30" s="1">
        <v>180</v>
      </c>
      <c r="I30" s="1">
        <v>9988391</v>
      </c>
      <c r="J30" s="1">
        <v>52</v>
      </c>
      <c r="K30" s="1">
        <f t="shared" si="2"/>
        <v>-1</v>
      </c>
      <c r="L30" s="1"/>
      <c r="M30" s="1"/>
      <c r="N30" s="1"/>
      <c r="O30" s="1">
        <f t="shared" si="4"/>
        <v>10.199999999999999</v>
      </c>
      <c r="P30" s="5">
        <f t="shared" ref="P30" si="10">16*O30-N30-F30</f>
        <v>117.19999999999999</v>
      </c>
      <c r="Q30" s="5">
        <f t="shared" si="6"/>
        <v>117.19999999999999</v>
      </c>
      <c r="R30" s="5"/>
      <c r="S30" s="1"/>
      <c r="T30" s="1">
        <f t="shared" si="7"/>
        <v>16</v>
      </c>
      <c r="U30" s="1">
        <f t="shared" si="3"/>
        <v>4.5098039215686274</v>
      </c>
      <c r="V30" s="1">
        <v>5.4</v>
      </c>
      <c r="W30" s="1">
        <v>4</v>
      </c>
      <c r="X30" s="1">
        <v>9.6</v>
      </c>
      <c r="Y30" s="1">
        <v>10</v>
      </c>
      <c r="Z30" s="1">
        <v>1</v>
      </c>
      <c r="AA30" s="1">
        <v>7.8</v>
      </c>
      <c r="AB30" s="1">
        <v>7.4</v>
      </c>
      <c r="AC30" s="1">
        <v>0.6</v>
      </c>
      <c r="AD30" s="1">
        <v>5.8</v>
      </c>
      <c r="AE30" s="1">
        <v>7</v>
      </c>
      <c r="AF30" s="1"/>
      <c r="AG30" s="1">
        <f t="shared" si="8"/>
        <v>16.408000000000001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4" t="s">
        <v>71</v>
      </c>
      <c r="B31" s="15" t="s">
        <v>35</v>
      </c>
      <c r="C31" s="15">
        <v>37</v>
      </c>
      <c r="D31" s="15">
        <v>16</v>
      </c>
      <c r="E31" s="15">
        <v>49</v>
      </c>
      <c r="F31" s="16">
        <v>1</v>
      </c>
      <c r="G31" s="7">
        <v>0.18</v>
      </c>
      <c r="H31" s="1">
        <v>270</v>
      </c>
      <c r="I31" s="1">
        <v>9988681</v>
      </c>
      <c r="J31" s="1">
        <v>50</v>
      </c>
      <c r="K31" s="1">
        <f t="shared" si="2"/>
        <v>-1</v>
      </c>
      <c r="L31" s="1"/>
      <c r="M31" s="1"/>
      <c r="N31" s="1">
        <v>28</v>
      </c>
      <c r="O31" s="1">
        <f t="shared" si="4"/>
        <v>9.8000000000000007</v>
      </c>
      <c r="P31" s="5">
        <f>16*(O31+O32)-F31-F32</f>
        <v>162.20000000000002</v>
      </c>
      <c r="Q31" s="5">
        <f t="shared" si="6"/>
        <v>162.20000000000002</v>
      </c>
      <c r="R31" s="5"/>
      <c r="S31" s="1"/>
      <c r="T31" s="1">
        <f t="shared" si="7"/>
        <v>19.510204081632654</v>
      </c>
      <c r="U31" s="1">
        <f t="shared" si="3"/>
        <v>2.9591836734693877</v>
      </c>
      <c r="V31" s="1">
        <v>4.2</v>
      </c>
      <c r="W31" s="1">
        <v>4.8</v>
      </c>
      <c r="X31" s="1">
        <v>2</v>
      </c>
      <c r="Y31" s="1">
        <v>1.5</v>
      </c>
      <c r="Z31" s="1">
        <v>12.8</v>
      </c>
      <c r="AA31" s="1">
        <v>5.6</v>
      </c>
      <c r="AB31" s="1">
        <v>4.5999999999999996</v>
      </c>
      <c r="AC31" s="1">
        <v>13</v>
      </c>
      <c r="AD31" s="1">
        <v>11</v>
      </c>
      <c r="AE31" s="1">
        <v>13.6</v>
      </c>
      <c r="AF31" s="1"/>
      <c r="AG31" s="1">
        <f t="shared" si="8"/>
        <v>29.196000000000002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ht="15.75" thickBot="1" x14ac:dyDescent="0.3">
      <c r="A32" s="26" t="s">
        <v>65</v>
      </c>
      <c r="B32" s="27" t="s">
        <v>35</v>
      </c>
      <c r="C32" s="27"/>
      <c r="D32" s="27">
        <v>2</v>
      </c>
      <c r="E32" s="27">
        <v>2</v>
      </c>
      <c r="F32" s="28"/>
      <c r="G32" s="29">
        <v>0</v>
      </c>
      <c r="H32" s="30" t="e">
        <v>#N/A</v>
      </c>
      <c r="I32" s="30" t="s">
        <v>43</v>
      </c>
      <c r="J32" s="30">
        <v>2</v>
      </c>
      <c r="K32" s="30">
        <f>E32-J32</f>
        <v>0</v>
      </c>
      <c r="L32" s="30"/>
      <c r="M32" s="30"/>
      <c r="N32" s="30"/>
      <c r="O32" s="30">
        <f>E32/5</f>
        <v>0.4</v>
      </c>
      <c r="P32" s="31"/>
      <c r="Q32" s="5">
        <f t="shared" si="6"/>
        <v>0</v>
      </c>
      <c r="R32" s="31"/>
      <c r="S32" s="30"/>
      <c r="T32" s="1">
        <f t="shared" si="7"/>
        <v>0</v>
      </c>
      <c r="U32" s="30">
        <f t="shared" si="3"/>
        <v>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0</v>
      </c>
      <c r="AB32" s="30">
        <v>0</v>
      </c>
      <c r="AC32" s="30">
        <v>0</v>
      </c>
      <c r="AD32" s="30">
        <v>0</v>
      </c>
      <c r="AE32" s="30">
        <v>0</v>
      </c>
      <c r="AF32" s="30"/>
      <c r="AG32" s="1">
        <f t="shared" si="8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74</v>
      </c>
      <c r="B33" s="1" t="s">
        <v>42</v>
      </c>
      <c r="C33" s="1"/>
      <c r="D33" s="1">
        <v>47.72</v>
      </c>
      <c r="E33" s="1">
        <v>12.785</v>
      </c>
      <c r="F33" s="1">
        <v>34.935000000000002</v>
      </c>
      <c r="G33" s="7">
        <v>1</v>
      </c>
      <c r="H33" s="1">
        <v>120</v>
      </c>
      <c r="I33" s="1">
        <v>8785198</v>
      </c>
      <c r="J33" s="1">
        <v>20.5</v>
      </c>
      <c r="K33" s="1">
        <f t="shared" si="2"/>
        <v>-7.7149999999999999</v>
      </c>
      <c r="L33" s="1"/>
      <c r="M33" s="1"/>
      <c r="N33" s="1"/>
      <c r="O33" s="1">
        <f t="shared" si="4"/>
        <v>2.5569999999999999</v>
      </c>
      <c r="P33" s="5">
        <f t="shared" ref="P33" si="11">16*O33-N33-F33</f>
        <v>5.9769999999999968</v>
      </c>
      <c r="Q33" s="5">
        <f t="shared" si="6"/>
        <v>5.9769999999999968</v>
      </c>
      <c r="R33" s="5"/>
      <c r="S33" s="1"/>
      <c r="T33" s="1">
        <f t="shared" si="7"/>
        <v>16</v>
      </c>
      <c r="U33" s="1">
        <f t="shared" si="3"/>
        <v>13.662495111458743</v>
      </c>
      <c r="V33" s="1">
        <v>0</v>
      </c>
      <c r="W33" s="1">
        <v>0</v>
      </c>
      <c r="X33" s="1">
        <v>0</v>
      </c>
      <c r="Y33" s="1">
        <v>0</v>
      </c>
      <c r="Z33" s="1">
        <v>8.9952000000000005</v>
      </c>
      <c r="AA33" s="1">
        <v>7.1883999999999997</v>
      </c>
      <c r="AB33" s="1">
        <v>7.0956000000000001</v>
      </c>
      <c r="AC33" s="1">
        <v>2.6179999999999999</v>
      </c>
      <c r="AD33" s="1">
        <v>6.3155999999999999</v>
      </c>
      <c r="AE33" s="1">
        <v>7.6212</v>
      </c>
      <c r="AF33" s="1" t="s">
        <v>75</v>
      </c>
      <c r="AG33" s="1">
        <f t="shared" si="8"/>
        <v>5.9769999999999968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76</v>
      </c>
      <c r="B34" s="1" t="s">
        <v>35</v>
      </c>
      <c r="C34" s="1">
        <v>117</v>
      </c>
      <c r="D34" s="1">
        <v>184</v>
      </c>
      <c r="E34" s="1">
        <v>250</v>
      </c>
      <c r="F34" s="1">
        <v>51</v>
      </c>
      <c r="G34" s="7">
        <v>0.1</v>
      </c>
      <c r="H34" s="1">
        <v>60</v>
      </c>
      <c r="I34" s="1">
        <v>8444187</v>
      </c>
      <c r="J34" s="1">
        <v>282</v>
      </c>
      <c r="K34" s="1">
        <f t="shared" si="2"/>
        <v>-32</v>
      </c>
      <c r="L34" s="1"/>
      <c r="M34" s="1"/>
      <c r="N34" s="1"/>
      <c r="O34" s="1">
        <f t="shared" si="4"/>
        <v>50</v>
      </c>
      <c r="P34" s="5">
        <f>12*O34-N34-F34</f>
        <v>549</v>
      </c>
      <c r="Q34" s="5">
        <f t="shared" si="6"/>
        <v>549</v>
      </c>
      <c r="R34" s="5"/>
      <c r="S34" s="1"/>
      <c r="T34" s="1">
        <f t="shared" si="7"/>
        <v>12</v>
      </c>
      <c r="U34" s="1">
        <f t="shared" si="3"/>
        <v>1.02</v>
      </c>
      <c r="V34" s="1">
        <v>19</v>
      </c>
      <c r="W34" s="1">
        <v>24.8</v>
      </c>
      <c r="X34" s="1">
        <v>3.4</v>
      </c>
      <c r="Y34" s="1">
        <v>14.5</v>
      </c>
      <c r="Z34" s="1">
        <v>30.2</v>
      </c>
      <c r="AA34" s="1">
        <v>33.6</v>
      </c>
      <c r="AB34" s="1">
        <v>33.6</v>
      </c>
      <c r="AC34" s="1">
        <v>34.200000000000003</v>
      </c>
      <c r="AD34" s="1">
        <v>41.6</v>
      </c>
      <c r="AE34" s="1">
        <v>35</v>
      </c>
      <c r="AF34" s="1"/>
      <c r="AG34" s="1">
        <f t="shared" si="8"/>
        <v>54.900000000000006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77</v>
      </c>
      <c r="B35" s="1" t="s">
        <v>35</v>
      </c>
      <c r="C35" s="1">
        <v>94</v>
      </c>
      <c r="D35" s="1">
        <v>144</v>
      </c>
      <c r="E35" s="1">
        <v>202</v>
      </c>
      <c r="F35" s="1">
        <v>32</v>
      </c>
      <c r="G35" s="7">
        <v>0.1</v>
      </c>
      <c r="H35" s="1">
        <v>90</v>
      </c>
      <c r="I35" s="1">
        <v>8444194</v>
      </c>
      <c r="J35" s="1">
        <v>239</v>
      </c>
      <c r="K35" s="1">
        <f t="shared" si="2"/>
        <v>-37</v>
      </c>
      <c r="L35" s="1"/>
      <c r="M35" s="1"/>
      <c r="N35" s="1"/>
      <c r="O35" s="1">
        <f t="shared" si="4"/>
        <v>40.4</v>
      </c>
      <c r="P35" s="5">
        <f>13*O35-N35-F35</f>
        <v>493.19999999999993</v>
      </c>
      <c r="Q35" s="5">
        <f t="shared" si="6"/>
        <v>493.19999999999993</v>
      </c>
      <c r="R35" s="5"/>
      <c r="S35" s="1"/>
      <c r="T35" s="1">
        <f t="shared" si="7"/>
        <v>12.999999999999998</v>
      </c>
      <c r="U35" s="1">
        <f t="shared" si="3"/>
        <v>0.79207920792079212</v>
      </c>
      <c r="V35" s="1">
        <v>14.8</v>
      </c>
      <c r="W35" s="1">
        <v>19.8</v>
      </c>
      <c r="X35" s="1">
        <v>16.600000000000001</v>
      </c>
      <c r="Y35" s="1">
        <v>14</v>
      </c>
      <c r="Z35" s="1">
        <v>15.8</v>
      </c>
      <c r="AA35" s="1">
        <v>30.8</v>
      </c>
      <c r="AB35" s="1">
        <v>27.8</v>
      </c>
      <c r="AC35" s="1">
        <v>13.8</v>
      </c>
      <c r="AD35" s="1">
        <v>33.200000000000003</v>
      </c>
      <c r="AE35" s="1">
        <v>32.799999999999997</v>
      </c>
      <c r="AF35" s="1"/>
      <c r="AG35" s="1">
        <f t="shared" si="8"/>
        <v>49.319999999999993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ht="15.75" thickBot="1" x14ac:dyDescent="0.3">
      <c r="A36" s="1" t="s">
        <v>78</v>
      </c>
      <c r="B36" s="1" t="s">
        <v>35</v>
      </c>
      <c r="C36" s="1">
        <v>293.12400000000002</v>
      </c>
      <c r="D36" s="1"/>
      <c r="E36" s="1">
        <v>85</v>
      </c>
      <c r="F36" s="1">
        <v>177.124</v>
      </c>
      <c r="G36" s="7">
        <v>0.2</v>
      </c>
      <c r="H36" s="1">
        <v>120</v>
      </c>
      <c r="I36" s="1">
        <v>783798</v>
      </c>
      <c r="J36" s="1">
        <v>86</v>
      </c>
      <c r="K36" s="1">
        <f t="shared" si="2"/>
        <v>-1</v>
      </c>
      <c r="L36" s="1"/>
      <c r="M36" s="1"/>
      <c r="N36" s="1"/>
      <c r="O36" s="1">
        <f t="shared" si="4"/>
        <v>17</v>
      </c>
      <c r="P36" s="5">
        <f>13*O36-N36-F36</f>
        <v>43.876000000000005</v>
      </c>
      <c r="Q36" s="5">
        <f t="shared" si="6"/>
        <v>43.876000000000005</v>
      </c>
      <c r="R36" s="5"/>
      <c r="S36" s="1"/>
      <c r="T36" s="1">
        <f t="shared" si="7"/>
        <v>13</v>
      </c>
      <c r="U36" s="1">
        <f t="shared" si="3"/>
        <v>10.419058823529411</v>
      </c>
      <c r="V36" s="1">
        <v>6.6</v>
      </c>
      <c r="W36" s="1">
        <v>9</v>
      </c>
      <c r="X36" s="1">
        <v>14.8</v>
      </c>
      <c r="Y36" s="1">
        <v>0</v>
      </c>
      <c r="Z36" s="1">
        <v>13.4</v>
      </c>
      <c r="AA36" s="1">
        <v>12</v>
      </c>
      <c r="AB36" s="1">
        <v>7.4</v>
      </c>
      <c r="AC36" s="1">
        <v>11.2</v>
      </c>
      <c r="AD36" s="1">
        <v>12.6</v>
      </c>
      <c r="AE36" s="1">
        <v>9</v>
      </c>
      <c r="AF36" s="34" t="s">
        <v>90</v>
      </c>
      <c r="AG36" s="1">
        <f t="shared" si="8"/>
        <v>8.7752000000000017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4" t="s">
        <v>79</v>
      </c>
      <c r="B37" s="15" t="s">
        <v>42</v>
      </c>
      <c r="C37" s="15">
        <v>186.678</v>
      </c>
      <c r="D37" s="15">
        <v>306.85500000000002</v>
      </c>
      <c r="E37" s="15"/>
      <c r="F37" s="16">
        <v>484.51799999999997</v>
      </c>
      <c r="G37" s="7">
        <v>1</v>
      </c>
      <c r="H37" s="1">
        <v>120</v>
      </c>
      <c r="I37" s="1">
        <v>783811</v>
      </c>
      <c r="J37" s="1"/>
      <c r="K37" s="1">
        <f t="shared" si="2"/>
        <v>0</v>
      </c>
      <c r="L37" s="1"/>
      <c r="M37" s="1"/>
      <c r="N37" s="1"/>
      <c r="O37" s="1">
        <f t="shared" si="4"/>
        <v>0</v>
      </c>
      <c r="P37" s="5"/>
      <c r="Q37" s="5">
        <f t="shared" si="6"/>
        <v>0</v>
      </c>
      <c r="R37" s="5"/>
      <c r="S37" s="1"/>
      <c r="T37" s="1" t="e">
        <f t="shared" si="7"/>
        <v>#DIV/0!</v>
      </c>
      <c r="U37" s="1" t="e">
        <f t="shared" si="3"/>
        <v>#DIV/0!</v>
      </c>
      <c r="V37" s="1">
        <v>0.69359999999999999</v>
      </c>
      <c r="W37" s="1">
        <v>7.1099999999999994</v>
      </c>
      <c r="X37" s="1">
        <v>2.444</v>
      </c>
      <c r="Y37" s="1">
        <v>0</v>
      </c>
      <c r="Z37" s="1">
        <v>0</v>
      </c>
      <c r="AA37" s="1">
        <v>0.69480000000000008</v>
      </c>
      <c r="AB37" s="1">
        <v>0</v>
      </c>
      <c r="AC37" s="1">
        <v>0</v>
      </c>
      <c r="AD37" s="1">
        <v>0</v>
      </c>
      <c r="AE37" s="1">
        <v>0</v>
      </c>
      <c r="AF37" s="34" t="s">
        <v>91</v>
      </c>
      <c r="AG37" s="1">
        <f t="shared" si="8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ht="15.75" thickBot="1" x14ac:dyDescent="0.3">
      <c r="A38" s="26" t="s">
        <v>80</v>
      </c>
      <c r="B38" s="27" t="s">
        <v>42</v>
      </c>
      <c r="C38" s="27">
        <v>-8.8360000000000003</v>
      </c>
      <c r="D38" s="27">
        <v>11.804</v>
      </c>
      <c r="E38" s="27">
        <v>2.968</v>
      </c>
      <c r="F38" s="28"/>
      <c r="G38" s="29">
        <v>0</v>
      </c>
      <c r="H38" s="30" t="e">
        <v>#N/A</v>
      </c>
      <c r="I38" s="30" t="s">
        <v>43</v>
      </c>
      <c r="J38" s="30">
        <v>3.5</v>
      </c>
      <c r="K38" s="30">
        <f t="shared" si="2"/>
        <v>-0.53200000000000003</v>
      </c>
      <c r="L38" s="30"/>
      <c r="M38" s="30"/>
      <c r="N38" s="30"/>
      <c r="O38" s="30">
        <f t="shared" si="4"/>
        <v>0.59360000000000002</v>
      </c>
      <c r="P38" s="31"/>
      <c r="Q38" s="5">
        <f t="shared" si="6"/>
        <v>0</v>
      </c>
      <c r="R38" s="31"/>
      <c r="S38" s="30"/>
      <c r="T38" s="1">
        <f t="shared" si="7"/>
        <v>0</v>
      </c>
      <c r="U38" s="30">
        <f t="shared" si="3"/>
        <v>0</v>
      </c>
      <c r="V38" s="30">
        <v>1.7672000000000001</v>
      </c>
      <c r="W38" s="30">
        <v>32.510399999999997</v>
      </c>
      <c r="X38" s="30">
        <v>27.0456</v>
      </c>
      <c r="Y38" s="30">
        <v>4.4329999999999998</v>
      </c>
      <c r="Z38" s="30">
        <v>4.3204000000000002</v>
      </c>
      <c r="AA38" s="30">
        <v>1.4456</v>
      </c>
      <c r="AB38" s="30">
        <v>2.504</v>
      </c>
      <c r="AC38" s="30">
        <v>1.718</v>
      </c>
      <c r="AD38" s="30">
        <v>4.4424000000000001</v>
      </c>
      <c r="AE38" s="30">
        <v>5.8423999999999996</v>
      </c>
      <c r="AF38" s="30"/>
      <c r="AG38" s="1">
        <f t="shared" si="8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ht="15.75" thickBot="1" x14ac:dyDescent="0.3">
      <c r="A39" s="1" t="s">
        <v>81</v>
      </c>
      <c r="B39" s="1" t="s">
        <v>35</v>
      </c>
      <c r="C39" s="1">
        <v>339</v>
      </c>
      <c r="D39" s="1"/>
      <c r="E39" s="1">
        <v>102</v>
      </c>
      <c r="F39" s="1">
        <v>206</v>
      </c>
      <c r="G39" s="7">
        <v>0.2</v>
      </c>
      <c r="H39" s="1">
        <v>120</v>
      </c>
      <c r="I39" s="1">
        <v>783804</v>
      </c>
      <c r="J39" s="1">
        <v>102</v>
      </c>
      <c r="K39" s="1">
        <f t="shared" si="2"/>
        <v>0</v>
      </c>
      <c r="L39" s="1"/>
      <c r="M39" s="1"/>
      <c r="N39" s="1"/>
      <c r="O39" s="1">
        <f t="shared" si="4"/>
        <v>20.399999999999999</v>
      </c>
      <c r="P39" s="5">
        <f>13*O39-N39-F39</f>
        <v>59.199999999999989</v>
      </c>
      <c r="Q39" s="5">
        <f t="shared" si="6"/>
        <v>59.199999999999989</v>
      </c>
      <c r="R39" s="5"/>
      <c r="S39" s="1"/>
      <c r="T39" s="1">
        <f t="shared" si="7"/>
        <v>13</v>
      </c>
      <c r="U39" s="1">
        <f t="shared" si="3"/>
        <v>10.098039215686276</v>
      </c>
      <c r="V39" s="1">
        <v>7.2</v>
      </c>
      <c r="W39" s="1">
        <v>10.8</v>
      </c>
      <c r="X39" s="1">
        <v>13.4</v>
      </c>
      <c r="Y39" s="1">
        <v>1.5</v>
      </c>
      <c r="Z39" s="1">
        <v>13.6</v>
      </c>
      <c r="AA39" s="1">
        <v>12.8</v>
      </c>
      <c r="AB39" s="1">
        <v>10.4</v>
      </c>
      <c r="AC39" s="1">
        <v>2.2000000000000002</v>
      </c>
      <c r="AD39" s="1">
        <v>0</v>
      </c>
      <c r="AE39" s="1">
        <v>11.8</v>
      </c>
      <c r="AF39" s="34" t="s">
        <v>92</v>
      </c>
      <c r="AG39" s="1">
        <f t="shared" si="8"/>
        <v>11.839999999999998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4" t="s">
        <v>82</v>
      </c>
      <c r="B40" s="15" t="s">
        <v>42</v>
      </c>
      <c r="C40" s="15">
        <v>574.26800000000003</v>
      </c>
      <c r="D40" s="15">
        <v>112.762</v>
      </c>
      <c r="E40" s="15">
        <v>65.42</v>
      </c>
      <c r="F40" s="16">
        <v>389.54</v>
      </c>
      <c r="G40" s="7">
        <v>1</v>
      </c>
      <c r="H40" s="1">
        <v>120</v>
      </c>
      <c r="I40" s="1">
        <v>783828</v>
      </c>
      <c r="J40" s="1">
        <v>63</v>
      </c>
      <c r="K40" s="1">
        <f t="shared" si="2"/>
        <v>2.4200000000000017</v>
      </c>
      <c r="L40" s="1"/>
      <c r="M40" s="1"/>
      <c r="N40" s="1">
        <v>270.68420000000009</v>
      </c>
      <c r="O40" s="1">
        <f t="shared" si="4"/>
        <v>13.084</v>
      </c>
      <c r="P40" s="5">
        <f>16*(O40+O41)-F40-F41</f>
        <v>384.4568000000001</v>
      </c>
      <c r="Q40" s="5">
        <f t="shared" si="6"/>
        <v>384.4568000000001</v>
      </c>
      <c r="R40" s="5"/>
      <c r="S40" s="1"/>
      <c r="T40" s="1">
        <f t="shared" si="7"/>
        <v>79.844160807092649</v>
      </c>
      <c r="U40" s="1">
        <f t="shared" si="3"/>
        <v>50.46042494649955</v>
      </c>
      <c r="V40" s="1">
        <v>7.1208</v>
      </c>
      <c r="W40" s="1">
        <v>0</v>
      </c>
      <c r="X40" s="1">
        <v>0</v>
      </c>
      <c r="Y40" s="1">
        <v>0</v>
      </c>
      <c r="Z40" s="1">
        <v>17.485199999999999</v>
      </c>
      <c r="AA40" s="1">
        <v>5.6867999999999999</v>
      </c>
      <c r="AB40" s="1">
        <v>10.461399999999999</v>
      </c>
      <c r="AC40" s="1">
        <v>5.5808</v>
      </c>
      <c r="AD40" s="1">
        <v>11.285600000000001</v>
      </c>
      <c r="AE40" s="1">
        <v>9.3919999999999995</v>
      </c>
      <c r="AF40" s="1" t="s">
        <v>83</v>
      </c>
      <c r="AG40" s="1">
        <f t="shared" si="8"/>
        <v>384.4568000000001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15.75" thickBot="1" x14ac:dyDescent="0.3">
      <c r="A41" s="26" t="s">
        <v>84</v>
      </c>
      <c r="B41" s="27" t="s">
        <v>42</v>
      </c>
      <c r="C41" s="27">
        <v>-57.82</v>
      </c>
      <c r="D41" s="27">
        <v>234.274</v>
      </c>
      <c r="E41" s="27">
        <v>176.45400000000001</v>
      </c>
      <c r="F41" s="28"/>
      <c r="G41" s="29">
        <v>0</v>
      </c>
      <c r="H41" s="30" t="e">
        <v>#N/A</v>
      </c>
      <c r="I41" s="30" t="s">
        <v>43</v>
      </c>
      <c r="J41" s="30">
        <v>177.5</v>
      </c>
      <c r="K41" s="30">
        <f t="shared" si="2"/>
        <v>-1.0459999999999923</v>
      </c>
      <c r="L41" s="30"/>
      <c r="M41" s="30"/>
      <c r="N41" s="30"/>
      <c r="O41" s="30">
        <f t="shared" si="4"/>
        <v>35.290800000000004</v>
      </c>
      <c r="P41" s="31"/>
      <c r="Q41" s="5">
        <f t="shared" si="6"/>
        <v>0</v>
      </c>
      <c r="R41" s="31"/>
      <c r="S41" s="30"/>
      <c r="T41" s="1">
        <f t="shared" si="7"/>
        <v>0</v>
      </c>
      <c r="U41" s="30">
        <f t="shared" si="3"/>
        <v>0</v>
      </c>
      <c r="V41" s="30">
        <v>39.956000000000003</v>
      </c>
      <c r="W41" s="30">
        <v>22.569600000000001</v>
      </c>
      <c r="X41" s="30">
        <v>0.48799999999999999</v>
      </c>
      <c r="Y41" s="30">
        <v>14.39</v>
      </c>
      <c r="Z41" s="30">
        <v>75.305399999999992</v>
      </c>
      <c r="AA41" s="30">
        <v>35.570800000000013</v>
      </c>
      <c r="AB41" s="30">
        <v>48.344799999999999</v>
      </c>
      <c r="AC41" s="30">
        <v>70.72</v>
      </c>
      <c r="AD41" s="30">
        <v>61.802399999999999</v>
      </c>
      <c r="AE41" s="30">
        <v>58.253999999999998</v>
      </c>
      <c r="AF41" s="30"/>
      <c r="AG41" s="30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s="10" customFormat="1" ht="15.75" thickBot="1" x14ac:dyDescent="0.3">
      <c r="A42" s="11"/>
      <c r="B42" s="11"/>
      <c r="C42" s="11"/>
      <c r="D42" s="11"/>
      <c r="E42" s="11"/>
      <c r="F42" s="11"/>
      <c r="G42" s="12"/>
      <c r="H42" s="11"/>
      <c r="I42" s="11"/>
      <c r="J42" s="11"/>
      <c r="K42" s="11"/>
      <c r="L42" s="11"/>
      <c r="M42" s="11"/>
      <c r="N42" s="11"/>
      <c r="O42" s="11"/>
      <c r="P42" s="13"/>
      <c r="Q42" s="13"/>
      <c r="R42" s="13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4" t="s">
        <v>85</v>
      </c>
      <c r="B43" s="15" t="s">
        <v>35</v>
      </c>
      <c r="C43" s="15">
        <v>1663</v>
      </c>
      <c r="D43" s="15">
        <v>360</v>
      </c>
      <c r="E43" s="15">
        <v>396</v>
      </c>
      <c r="F43" s="16">
        <v>1627</v>
      </c>
      <c r="G43" s="7">
        <v>0.18</v>
      </c>
      <c r="H43" s="1">
        <v>120</v>
      </c>
      <c r="I43" s="1"/>
      <c r="J43" s="1">
        <v>392</v>
      </c>
      <c r="K43" s="1">
        <f t="shared" si="2"/>
        <v>4</v>
      </c>
      <c r="L43" s="1"/>
      <c r="M43" s="1"/>
      <c r="N43" s="1"/>
      <c r="O43" s="1">
        <f t="shared" ref="O43:O45" si="12">E43/5</f>
        <v>79.2</v>
      </c>
      <c r="P43" s="5">
        <v>400</v>
      </c>
      <c r="Q43" s="5">
        <f>P43</f>
        <v>400</v>
      </c>
      <c r="R43" s="5"/>
      <c r="S43" s="1"/>
      <c r="T43" s="1">
        <f>(F43+N43+P43)/O43</f>
        <v>25.593434343434343</v>
      </c>
      <c r="U43" s="1">
        <f>(F43+N43)/O43</f>
        <v>20.542929292929291</v>
      </c>
      <c r="V43" s="1">
        <v>32.799999999999997</v>
      </c>
      <c r="W43" s="1">
        <v>71.2</v>
      </c>
      <c r="X43" s="1">
        <v>97.6</v>
      </c>
      <c r="Y43" s="1">
        <v>20</v>
      </c>
      <c r="Z43" s="1">
        <v>69.599999999999994</v>
      </c>
      <c r="AA43" s="1">
        <v>47.6</v>
      </c>
      <c r="AB43" s="1">
        <v>69.8</v>
      </c>
      <c r="AC43" s="1">
        <v>74.8</v>
      </c>
      <c r="AD43" s="1">
        <v>22.4</v>
      </c>
      <c r="AE43" s="1">
        <v>114.6</v>
      </c>
      <c r="AF43" s="1">
        <v>2860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ht="15.75" thickBot="1" x14ac:dyDescent="0.3">
      <c r="A44" s="17" t="s">
        <v>86</v>
      </c>
      <c r="B44" s="18" t="s">
        <v>35</v>
      </c>
      <c r="C44" s="18"/>
      <c r="D44" s="18">
        <v>36</v>
      </c>
      <c r="E44" s="18">
        <v>2</v>
      </c>
      <c r="F44" s="19">
        <v>34</v>
      </c>
      <c r="G44" s="7">
        <v>0</v>
      </c>
      <c r="H44" s="1">
        <v>120</v>
      </c>
      <c r="I44" s="1" t="s">
        <v>43</v>
      </c>
      <c r="J44" s="1"/>
      <c r="K44" s="1">
        <f t="shared" si="2"/>
        <v>2</v>
      </c>
      <c r="L44" s="1"/>
      <c r="M44" s="1"/>
      <c r="N44" s="1"/>
      <c r="O44" s="1">
        <f t="shared" si="12"/>
        <v>0.4</v>
      </c>
      <c r="P44" s="5"/>
      <c r="Q44" s="5"/>
      <c r="R44" s="5"/>
      <c r="S44" s="1"/>
      <c r="T44" s="1">
        <f>(F44+N44+P44)/O44</f>
        <v>85</v>
      </c>
      <c r="U44" s="1">
        <f>(F44+N44)/O44</f>
        <v>85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87</v>
      </c>
      <c r="B45" s="1" t="s">
        <v>35</v>
      </c>
      <c r="C45" s="1">
        <v>842</v>
      </c>
      <c r="D45" s="1">
        <v>500</v>
      </c>
      <c r="E45" s="1">
        <v>315</v>
      </c>
      <c r="F45" s="1">
        <v>1023</v>
      </c>
      <c r="G45" s="7">
        <v>0.18</v>
      </c>
      <c r="H45" s="1">
        <v>120</v>
      </c>
      <c r="I45" s="1"/>
      <c r="J45" s="1">
        <v>320</v>
      </c>
      <c r="K45" s="1">
        <f t="shared" si="2"/>
        <v>-5</v>
      </c>
      <c r="L45" s="1"/>
      <c r="M45" s="1"/>
      <c r="N45" s="1"/>
      <c r="O45" s="1">
        <f t="shared" si="12"/>
        <v>63</v>
      </c>
      <c r="P45" s="5">
        <v>600</v>
      </c>
      <c r="Q45" s="5">
        <f>P45</f>
        <v>600</v>
      </c>
      <c r="R45" s="5"/>
      <c r="S45" s="1"/>
      <c r="T45" s="1">
        <f>(F45+N45+P45)/O45</f>
        <v>25.761904761904763</v>
      </c>
      <c r="U45" s="1">
        <f>(F45+N45)/O45</f>
        <v>16.238095238095237</v>
      </c>
      <c r="V45" s="1">
        <v>18</v>
      </c>
      <c r="W45" s="1">
        <v>47.8</v>
      </c>
      <c r="X45" s="1">
        <v>75.2</v>
      </c>
      <c r="Y45" s="1">
        <v>12</v>
      </c>
      <c r="Z45" s="1">
        <v>41.2</v>
      </c>
      <c r="AA45" s="1">
        <v>43</v>
      </c>
      <c r="AB45" s="1">
        <v>46.2</v>
      </c>
      <c r="AC45" s="1">
        <v>43.6</v>
      </c>
      <c r="AD45" s="1">
        <v>65.400000000000006</v>
      </c>
      <c r="AE45" s="1">
        <v>83</v>
      </c>
      <c r="AF45" s="1">
        <v>2860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G41" xr:uid="{5712A27A-944C-4CC8-B345-8E7DA4A9AE7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2025-02-03T10:09:38Z</dcterms:created>
  <dcterms:modified xsi:type="dcterms:W3CDTF">2025-02-05T10:02:15Z</dcterms:modified>
</cp:coreProperties>
</file>