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25,06,24 Ост КИ филиалы\"/>
    </mc:Choice>
  </mc:AlternateContent>
  <xr:revisionPtr revIDLastSave="0" documentId="13_ncr:1_{FD2C41CA-8169-4A11-A87B-429166D23B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2" i="1" l="1"/>
  <c r="V88" i="1"/>
  <c r="V67" i="1"/>
  <c r="V59" i="1"/>
  <c r="V62" i="1" l="1"/>
  <c r="V27" i="1" l="1"/>
  <c r="S119" i="1" l="1"/>
  <c r="S118" i="1"/>
  <c r="AE118" i="1" s="1"/>
  <c r="S117" i="1"/>
  <c r="S116" i="1"/>
  <c r="AE116" i="1" s="1"/>
  <c r="S115" i="1"/>
  <c r="S114" i="1"/>
  <c r="AE114" i="1" s="1"/>
  <c r="S105" i="1"/>
  <c r="AE105" i="1" s="1"/>
  <c r="S104" i="1"/>
  <c r="AE104" i="1" s="1"/>
  <c r="S103" i="1"/>
  <c r="AE103" i="1" s="1"/>
  <c r="S102" i="1"/>
  <c r="AE102" i="1" s="1"/>
  <c r="S100" i="1"/>
  <c r="S93" i="1"/>
  <c r="S90" i="1"/>
  <c r="AE90" i="1" s="1"/>
  <c r="S88" i="1"/>
  <c r="AE88" i="1" s="1"/>
  <c r="S83" i="1"/>
  <c r="AE83" i="1" s="1"/>
  <c r="S82" i="1"/>
  <c r="S77" i="1"/>
  <c r="AE77" i="1" s="1"/>
  <c r="S76" i="1"/>
  <c r="AE76" i="1" s="1"/>
  <c r="S74" i="1"/>
  <c r="S65" i="1"/>
  <c r="AE65" i="1" s="1"/>
  <c r="S64" i="1"/>
  <c r="S62" i="1"/>
  <c r="AE62" i="1" s="1"/>
  <c r="S56" i="1"/>
  <c r="AE56" i="1" s="1"/>
  <c r="S47" i="1"/>
  <c r="S42" i="1"/>
  <c r="S39" i="1"/>
  <c r="AE39" i="1" s="1"/>
  <c r="S36" i="1"/>
  <c r="S35" i="1"/>
  <c r="AE35" i="1" s="1"/>
  <c r="S32" i="1"/>
  <c r="AE32" i="1" s="1"/>
  <c r="S31" i="1"/>
  <c r="AE31" i="1" s="1"/>
  <c r="S29" i="1"/>
  <c r="S28" i="1"/>
  <c r="AE28" i="1" s="1"/>
  <c r="S27" i="1"/>
  <c r="S22" i="1"/>
  <c r="AE22" i="1" s="1"/>
  <c r="S21" i="1"/>
  <c r="AE21" i="1" s="1"/>
  <c r="S19" i="1"/>
  <c r="AE19" i="1" s="1"/>
  <c r="S18" i="1"/>
  <c r="AE18" i="1" s="1"/>
  <c r="S15" i="1"/>
  <c r="AE15" i="1" s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10" i="1"/>
  <c r="AE12" i="1"/>
  <c r="AE16" i="1"/>
  <c r="AE17" i="1"/>
  <c r="AE23" i="1"/>
  <c r="AE25" i="1"/>
  <c r="AE26" i="1"/>
  <c r="AE27" i="1"/>
  <c r="AE29" i="1"/>
  <c r="AE33" i="1"/>
  <c r="AE36" i="1"/>
  <c r="AE40" i="1"/>
  <c r="AE41" i="1"/>
  <c r="AE42" i="1"/>
  <c r="AE43" i="1"/>
  <c r="AE44" i="1"/>
  <c r="AE46" i="1"/>
  <c r="AE47" i="1"/>
  <c r="AE49" i="1"/>
  <c r="AE51" i="1"/>
  <c r="AE53" i="1"/>
  <c r="AE54" i="1"/>
  <c r="AE63" i="1"/>
  <c r="AE64" i="1"/>
  <c r="AE74" i="1"/>
  <c r="AE79" i="1"/>
  <c r="AE81" i="1"/>
  <c r="AE82" i="1"/>
  <c r="AE85" i="1"/>
  <c r="AE93" i="1"/>
  <c r="AE97" i="1"/>
  <c r="AE100" i="1"/>
  <c r="AE109" i="1"/>
  <c r="AE110" i="1"/>
  <c r="AE111" i="1"/>
  <c r="AE112" i="1"/>
  <c r="AE113" i="1"/>
  <c r="AE115" i="1"/>
  <c r="AE117" i="1"/>
  <c r="AE6" i="1"/>
  <c r="T5" i="1"/>
  <c r="AF5" i="1" l="1"/>
  <c r="W118" i="1"/>
  <c r="W117" i="1"/>
  <c r="W116" i="1"/>
  <c r="W115" i="1"/>
  <c r="W114" i="1"/>
  <c r="R108" i="1"/>
  <c r="S108" i="1" s="1"/>
  <c r="AE108" i="1" s="1"/>
  <c r="R107" i="1"/>
  <c r="S107" i="1" s="1"/>
  <c r="AE107" i="1" s="1"/>
  <c r="R101" i="1"/>
  <c r="S101" i="1" s="1"/>
  <c r="AE101" i="1" s="1"/>
  <c r="R99" i="1"/>
  <c r="S99" i="1" s="1"/>
  <c r="AE99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89" i="1"/>
  <c r="S89" i="1" s="1"/>
  <c r="AE89" i="1" s="1"/>
  <c r="R84" i="1"/>
  <c r="S84" i="1" s="1"/>
  <c r="AE84" i="1" s="1"/>
  <c r="R80" i="1"/>
  <c r="S80" i="1" s="1"/>
  <c r="AE80" i="1" s="1"/>
  <c r="R73" i="1"/>
  <c r="S73" i="1" s="1"/>
  <c r="AE73" i="1" s="1"/>
  <c r="R66" i="1"/>
  <c r="S66" i="1" s="1"/>
  <c r="AE66" i="1" s="1"/>
  <c r="R63" i="1"/>
  <c r="R61" i="1"/>
  <c r="S61" i="1" s="1"/>
  <c r="AE61" i="1" s="1"/>
  <c r="R60" i="1"/>
  <c r="S60" i="1" s="1"/>
  <c r="AE60" i="1" s="1"/>
  <c r="R57" i="1"/>
  <c r="S57" i="1" s="1"/>
  <c r="AE57" i="1" s="1"/>
  <c r="R55" i="1"/>
  <c r="S55" i="1" s="1"/>
  <c r="AE55" i="1" s="1"/>
  <c r="R52" i="1"/>
  <c r="S52" i="1" s="1"/>
  <c r="AE52" i="1" s="1"/>
  <c r="R50" i="1"/>
  <c r="S50" i="1" s="1"/>
  <c r="AE50" i="1" s="1"/>
  <c r="R48" i="1"/>
  <c r="S48" i="1" s="1"/>
  <c r="AE48" i="1" s="1"/>
  <c r="R45" i="1"/>
  <c r="S45" i="1" s="1"/>
  <c r="AE45" i="1" s="1"/>
  <c r="R38" i="1"/>
  <c r="S38" i="1" s="1"/>
  <c r="AE38" i="1" s="1"/>
  <c r="R34" i="1"/>
  <c r="S34" i="1" s="1"/>
  <c r="AE34" i="1" s="1"/>
  <c r="R30" i="1"/>
  <c r="S30" i="1" s="1"/>
  <c r="AE30" i="1" s="1"/>
  <c r="R8" i="1"/>
  <c r="S8" i="1" s="1"/>
  <c r="AE8" i="1" s="1"/>
  <c r="R7" i="1"/>
  <c r="S7" i="1" s="1"/>
  <c r="AE7" i="1" s="1"/>
  <c r="F42" i="1" l="1"/>
  <c r="E42" i="1"/>
  <c r="E39" i="1" l="1"/>
  <c r="P39" i="1" s="1"/>
  <c r="F75" i="1"/>
  <c r="E75" i="1"/>
  <c r="F72" i="1"/>
  <c r="E72" i="1"/>
  <c r="P72" i="1" s="1"/>
  <c r="F57" i="1"/>
  <c r="E57" i="1"/>
  <c r="F58" i="1"/>
  <c r="E58" i="1"/>
  <c r="F76" i="1"/>
  <c r="E76" i="1"/>
  <c r="F9" i="1"/>
  <c r="E9" i="1"/>
  <c r="P7" i="1"/>
  <c r="W7" i="1" s="1"/>
  <c r="P8" i="1"/>
  <c r="W8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Q18" i="1" s="1"/>
  <c r="P19" i="1"/>
  <c r="Q19" i="1" s="1"/>
  <c r="P20" i="1"/>
  <c r="P21" i="1"/>
  <c r="Q21" i="1" s="1"/>
  <c r="P22" i="1"/>
  <c r="Q22" i="1" s="1"/>
  <c r="P23" i="1"/>
  <c r="P24" i="1"/>
  <c r="P25" i="1"/>
  <c r="P26" i="1"/>
  <c r="P27" i="1"/>
  <c r="P28" i="1"/>
  <c r="Q28" i="1" s="1"/>
  <c r="P29" i="1"/>
  <c r="W29" i="1" s="1"/>
  <c r="P30" i="1"/>
  <c r="W30" i="1" s="1"/>
  <c r="P31" i="1"/>
  <c r="W31" i="1" s="1"/>
  <c r="P32" i="1"/>
  <c r="P33" i="1"/>
  <c r="P34" i="1"/>
  <c r="W34" i="1" s="1"/>
  <c r="P35" i="1"/>
  <c r="Q35" i="1" s="1"/>
  <c r="P36" i="1"/>
  <c r="Q36" i="1" s="1"/>
  <c r="P37" i="1"/>
  <c r="P38" i="1"/>
  <c r="W38" i="1" s="1"/>
  <c r="P40" i="1"/>
  <c r="P41" i="1"/>
  <c r="P42" i="1"/>
  <c r="Q42" i="1" s="1"/>
  <c r="P43" i="1"/>
  <c r="P44" i="1"/>
  <c r="P45" i="1"/>
  <c r="W45" i="1" s="1"/>
  <c r="P46" i="1"/>
  <c r="P47" i="1"/>
  <c r="Q47" i="1" s="1"/>
  <c r="P48" i="1"/>
  <c r="W48" i="1" s="1"/>
  <c r="P49" i="1"/>
  <c r="P50" i="1"/>
  <c r="W50" i="1" s="1"/>
  <c r="P51" i="1"/>
  <c r="P52" i="1"/>
  <c r="W52" i="1" s="1"/>
  <c r="P53" i="1"/>
  <c r="P54" i="1"/>
  <c r="P55" i="1"/>
  <c r="W55" i="1" s="1"/>
  <c r="P56" i="1"/>
  <c r="Q56" i="1" s="1"/>
  <c r="P59" i="1"/>
  <c r="P60" i="1"/>
  <c r="W60" i="1" s="1"/>
  <c r="P61" i="1"/>
  <c r="W61" i="1" s="1"/>
  <c r="P62" i="1"/>
  <c r="Q62" i="1" s="1"/>
  <c r="P63" i="1"/>
  <c r="W63" i="1" s="1"/>
  <c r="P64" i="1"/>
  <c r="W64" i="1" s="1"/>
  <c r="P65" i="1"/>
  <c r="W65" i="1" s="1"/>
  <c r="P66" i="1"/>
  <c r="W66" i="1" s="1"/>
  <c r="P67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Q71" i="1" s="1"/>
  <c r="R71" i="1" s="1"/>
  <c r="S71" i="1" s="1"/>
  <c r="AE71" i="1" s="1"/>
  <c r="P73" i="1"/>
  <c r="W73" i="1" s="1"/>
  <c r="P74" i="1"/>
  <c r="Q74" i="1" s="1"/>
  <c r="P77" i="1"/>
  <c r="Q77" i="1" s="1"/>
  <c r="P78" i="1"/>
  <c r="Q78" i="1" s="1"/>
  <c r="R78" i="1" s="1"/>
  <c r="S78" i="1" s="1"/>
  <c r="AE78" i="1" s="1"/>
  <c r="P79" i="1"/>
  <c r="P80" i="1"/>
  <c r="W80" i="1" s="1"/>
  <c r="P81" i="1"/>
  <c r="P82" i="1"/>
  <c r="Q82" i="1" s="1"/>
  <c r="P83" i="1"/>
  <c r="W83" i="1" s="1"/>
  <c r="P84" i="1"/>
  <c r="W84" i="1" s="1"/>
  <c r="P85" i="1"/>
  <c r="P86" i="1"/>
  <c r="Q86" i="1" s="1"/>
  <c r="R86" i="1" s="1"/>
  <c r="S86" i="1" s="1"/>
  <c r="AE86" i="1" s="1"/>
  <c r="P87" i="1"/>
  <c r="Q87" i="1" s="1"/>
  <c r="R87" i="1" s="1"/>
  <c r="S87" i="1" s="1"/>
  <c r="AE87" i="1" s="1"/>
  <c r="P88" i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W96" i="1" s="1"/>
  <c r="P97" i="1"/>
  <c r="P98" i="1"/>
  <c r="W98" i="1" s="1"/>
  <c r="P99" i="1"/>
  <c r="W99" i="1" s="1"/>
  <c r="P100" i="1"/>
  <c r="Q100" i="1" s="1"/>
  <c r="P101" i="1"/>
  <c r="W101" i="1" s="1"/>
  <c r="P102" i="1"/>
  <c r="Q102" i="1" s="1"/>
  <c r="P103" i="1"/>
  <c r="Q103" i="1" s="1"/>
  <c r="P104" i="1"/>
  <c r="Q104" i="1" s="1"/>
  <c r="P105" i="1"/>
  <c r="Q105" i="1" s="1"/>
  <c r="P106" i="1"/>
  <c r="P107" i="1"/>
  <c r="W107" i="1" s="1"/>
  <c r="P108" i="1"/>
  <c r="W108" i="1" s="1"/>
  <c r="P109" i="1"/>
  <c r="P110" i="1"/>
  <c r="P111" i="1"/>
  <c r="P112" i="1"/>
  <c r="P113" i="1"/>
  <c r="P6" i="1"/>
  <c r="W104" i="1" l="1"/>
  <c r="W102" i="1"/>
  <c r="W100" i="1"/>
  <c r="W90" i="1"/>
  <c r="W86" i="1"/>
  <c r="W82" i="1"/>
  <c r="W78" i="1"/>
  <c r="W74" i="1"/>
  <c r="W71" i="1"/>
  <c r="W69" i="1"/>
  <c r="W47" i="1"/>
  <c r="W36" i="1"/>
  <c r="W28" i="1"/>
  <c r="W22" i="1"/>
  <c r="W18" i="1"/>
  <c r="W12" i="1"/>
  <c r="W105" i="1"/>
  <c r="W103" i="1"/>
  <c r="W93" i="1"/>
  <c r="W87" i="1"/>
  <c r="W77" i="1"/>
  <c r="W68" i="1"/>
  <c r="W62" i="1"/>
  <c r="W56" i="1"/>
  <c r="W35" i="1"/>
  <c r="W21" i="1"/>
  <c r="W19" i="1"/>
  <c r="W15" i="1"/>
  <c r="W42" i="1"/>
  <c r="P58" i="1"/>
  <c r="Q58" i="1" s="1"/>
  <c r="R58" i="1" s="1"/>
  <c r="S58" i="1" s="1"/>
  <c r="AE58" i="1" s="1"/>
  <c r="P57" i="1"/>
  <c r="W57" i="1" s="1"/>
  <c r="P76" i="1"/>
  <c r="Q76" i="1" s="1"/>
  <c r="P75" i="1"/>
  <c r="Q75" i="1" s="1"/>
  <c r="R75" i="1" s="1"/>
  <c r="S75" i="1" s="1"/>
  <c r="AE75" i="1" s="1"/>
  <c r="P9" i="1"/>
  <c r="Q9" i="1" s="1"/>
  <c r="R9" i="1" s="1"/>
  <c r="S9" i="1" s="1"/>
  <c r="Q88" i="1"/>
  <c r="Q67" i="1"/>
  <c r="R67" i="1" s="1"/>
  <c r="S67" i="1" s="1"/>
  <c r="AE67" i="1" s="1"/>
  <c r="Q59" i="1"/>
  <c r="R59" i="1" s="1"/>
  <c r="S59" i="1" s="1"/>
  <c r="AE59" i="1" s="1"/>
  <c r="Q27" i="1"/>
  <c r="Q32" i="1"/>
  <c r="Q14" i="1"/>
  <c r="R14" i="1" s="1"/>
  <c r="S14" i="1" s="1"/>
  <c r="AE14" i="1" s="1"/>
  <c r="Q37" i="1"/>
  <c r="R37" i="1" s="1"/>
  <c r="S37" i="1" s="1"/>
  <c r="AE37" i="1" s="1"/>
  <c r="Q13" i="1"/>
  <c r="Q11" i="1"/>
  <c r="R11" i="1" s="1"/>
  <c r="S11" i="1" s="1"/>
  <c r="AE11" i="1" s="1"/>
  <c r="Q24" i="1"/>
  <c r="R24" i="1" s="1"/>
  <c r="S24" i="1" s="1"/>
  <c r="AE24" i="1" s="1"/>
  <c r="Q20" i="1"/>
  <c r="R20" i="1" s="1"/>
  <c r="S20" i="1" s="1"/>
  <c r="AE20" i="1" s="1"/>
  <c r="Q10" i="1"/>
  <c r="Q106" i="1"/>
  <c r="R106" i="1" s="1"/>
  <c r="S106" i="1" s="1"/>
  <c r="AE106" i="1" s="1"/>
  <c r="Q72" i="1"/>
  <c r="R72" i="1" s="1"/>
  <c r="S72" i="1" s="1"/>
  <c r="AE72" i="1" s="1"/>
  <c r="Q70" i="1"/>
  <c r="R70" i="1" s="1"/>
  <c r="S70" i="1" s="1"/>
  <c r="AE70" i="1" s="1"/>
  <c r="Q39" i="1"/>
  <c r="W6" i="1"/>
  <c r="X6" i="1"/>
  <c r="X112" i="1"/>
  <c r="W112" i="1"/>
  <c r="X110" i="1"/>
  <c r="W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4" i="1"/>
  <c r="X70" i="1"/>
  <c r="X68" i="1"/>
  <c r="X66" i="1"/>
  <c r="X64" i="1"/>
  <c r="X62" i="1"/>
  <c r="X60" i="1"/>
  <c r="X55" i="1"/>
  <c r="X53" i="1"/>
  <c r="W53" i="1"/>
  <c r="X51" i="1"/>
  <c r="W51" i="1"/>
  <c r="X49" i="1"/>
  <c r="W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X27" i="1"/>
  <c r="X25" i="1"/>
  <c r="W25" i="1"/>
  <c r="X23" i="1"/>
  <c r="W23" i="1"/>
  <c r="X21" i="1"/>
  <c r="X19" i="1"/>
  <c r="X17" i="1"/>
  <c r="W17" i="1"/>
  <c r="X15" i="1"/>
  <c r="X13" i="1"/>
  <c r="X11" i="1"/>
  <c r="X8" i="1"/>
  <c r="X113" i="1"/>
  <c r="W113" i="1"/>
  <c r="X111" i="1"/>
  <c r="W111" i="1"/>
  <c r="X109" i="1"/>
  <c r="W109" i="1"/>
  <c r="X107" i="1"/>
  <c r="X105" i="1"/>
  <c r="X103" i="1"/>
  <c r="X101" i="1"/>
  <c r="X99" i="1"/>
  <c r="X97" i="1"/>
  <c r="W97" i="1"/>
  <c r="X95" i="1"/>
  <c r="X93" i="1"/>
  <c r="X91" i="1"/>
  <c r="X89" i="1"/>
  <c r="X87" i="1"/>
  <c r="X85" i="1"/>
  <c r="W85" i="1"/>
  <c r="X83" i="1"/>
  <c r="X81" i="1"/>
  <c r="W81" i="1"/>
  <c r="X79" i="1"/>
  <c r="W79" i="1"/>
  <c r="X77" i="1"/>
  <c r="X73" i="1"/>
  <c r="X71" i="1"/>
  <c r="X69" i="1"/>
  <c r="X67" i="1"/>
  <c r="X65" i="1"/>
  <c r="X63" i="1"/>
  <c r="X61" i="1"/>
  <c r="X59" i="1"/>
  <c r="X56" i="1"/>
  <c r="W54" i="1"/>
  <c r="X54" i="1"/>
  <c r="X52" i="1"/>
  <c r="X50" i="1"/>
  <c r="X48" i="1"/>
  <c r="W46" i="1"/>
  <c r="X46" i="1"/>
  <c r="W44" i="1"/>
  <c r="X44" i="1"/>
  <c r="X42" i="1"/>
  <c r="W40" i="1"/>
  <c r="X40" i="1"/>
  <c r="X38" i="1"/>
  <c r="X36" i="1"/>
  <c r="X34" i="1"/>
  <c r="X32" i="1"/>
  <c r="X30" i="1"/>
  <c r="X28" i="1"/>
  <c r="W26" i="1"/>
  <c r="X26" i="1"/>
  <c r="X24" i="1"/>
  <c r="X22" i="1"/>
  <c r="X20" i="1"/>
  <c r="X18" i="1"/>
  <c r="W16" i="1"/>
  <c r="X16" i="1"/>
  <c r="X14" i="1"/>
  <c r="X12" i="1"/>
  <c r="X10" i="1"/>
  <c r="X7" i="1"/>
  <c r="X72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76" i="1" l="1"/>
  <c r="AE9" i="1"/>
  <c r="S5" i="1"/>
  <c r="W58" i="1"/>
  <c r="W39" i="1"/>
  <c r="W10" i="1"/>
  <c r="W24" i="1"/>
  <c r="W13" i="1"/>
  <c r="W14" i="1"/>
  <c r="W27" i="1"/>
  <c r="W67" i="1"/>
  <c r="R5" i="1"/>
  <c r="W72" i="1"/>
  <c r="W9" i="1"/>
  <c r="W70" i="1"/>
  <c r="W106" i="1"/>
  <c r="W20" i="1"/>
  <c r="W11" i="1"/>
  <c r="W37" i="1"/>
  <c r="W32" i="1"/>
  <c r="W59" i="1"/>
  <c r="W88" i="1"/>
  <c r="W75" i="1"/>
  <c r="W76" i="1"/>
  <c r="X57" i="1"/>
  <c r="P5" i="1"/>
  <c r="X75" i="1"/>
  <c r="X58" i="1"/>
  <c r="X9" i="1"/>
  <c r="Q5" i="1"/>
  <c r="K5" i="1"/>
  <c r="AE5" i="1" l="1"/>
</calcChain>
</file>

<file path=xl/sharedStrings.xml><?xml version="1.0" encoding="utf-8"?>
<sst xmlns="http://schemas.openxmlformats.org/spreadsheetml/2006/main" count="418" uniqueCount="182">
  <si>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</si>
  <si>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</si>
  <si>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</si>
  <si>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</si>
  <si>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</si>
  <si>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</si>
  <si>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</si>
  <si>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</si>
  <si>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</si>
  <si>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</si>
  <si>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</si>
  <si>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</si>
  <si>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</si>
  <si>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</si>
  <si>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</si>
  <si>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</si>
  <si>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</si>
  <si>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</si>
  <si>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</si>
  <si>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</si>
  <si>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</si>
  <si>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</si>
  <si>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</si>
  <si>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</si>
  <si>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</si>
  <si>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</si>
  <si>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</si>
  <si>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</si>
  <si>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</si>
  <si>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</si>
  <si>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</si>
  <si>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</si>
  <si>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</si>
  <si>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</si>
  <si>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</si>
  <si>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</si>
  <si>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</si>
  <si>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</si>
  <si>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</si>
  <si>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</si>
  <si>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</si>
  <si>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</si>
  <si>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</si>
  <si>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</si>
  <si>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</si>
  <si>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</si>
  <si>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</si>
  <si>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</si>
  <si>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</si>
  <si>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</si>
  <si>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</si>
  <si>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</si>
  <si>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</si>
  <si>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</si>
  <si>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</si>
  <si>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</si>
  <si>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</si>
  <si>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</si>
  <si>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</si>
  <si>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</si>
  <si>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</si>
  <si>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</si>
  <si>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</si>
  <si>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</si>
  <si>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</si>
  <si>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</si>
  <si>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</si>
  <si>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</si>
  <si>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</si>
  <si>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</si>
  <si>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</si>
  <si>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</si>
  <si>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</si>
  <si>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</si>
  <si>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</si>
  <si>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</si>
  <si>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</si>
  <si>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</si>
  <si>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</si>
  <si>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</si>
  <si>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</si>
  <si>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</si>
  <si>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</si>
  <si>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</si>
  <si>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</si>
  <si>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</si>
  <si>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</si>
  <si>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</si>
  <si>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</si>
  <si>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</si>
  <si>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</si>
  <si>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</si>
  <si>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</si>
  <si>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</si>
  <si>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</si>
  <si>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</si>
  <si>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</si>
  <si>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</si>
  <si>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</si>
  <si>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</si>
  <si>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</si>
  <si>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</si>
  <si>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</si>
  <si>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</si>
  <si>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</si>
  <si>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</si>
  <si>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</si>
  <si>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</si>
  <si>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</si>
  <si>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</si>
  <si>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</si>
  <si>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</si>
  <si>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</si>
  <si>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</si>
  <si>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</si>
  <si>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</si>
  <si>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</si>
  <si>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</si>
  <si>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</si>
  <si>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</si>
  <si>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</si>
  <si>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</si>
  <si>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</si>
  <si>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</si>
  <si>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</si>
  <si>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</si>
  <si>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</si>
  <si>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</si>
  <si>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</si>
  <si>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</si>
  <si>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</si>
  <si>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</si>
  <si>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</si>
  <si>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</si>
  <si>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</si>
  <si>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</si>
  <si>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</si>
  <si>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</si>
  <si>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</si>
  <si>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</si>
  <si>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</si>
  <si>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</si>
  <si>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</si>
  <si>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</si>
  <si>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</si>
  <si>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</si>
  <si>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</si>
  <si>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</si>
  <si>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</si>
  <si>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</si>
  <si>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</si>
  <si>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</si>
  <si>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</si>
  <si>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</si>
  <si>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</si>
  <si>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</si>
  <si>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</si>
  <si>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</si>
  <si>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</si>
  <si>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6340,ДОМАШНИЙ РЕЦЕПТ Коровино 0.5кг 8шт.</t>
  </si>
  <si>
    <t>нужно увеличить продажи!!!</t>
  </si>
  <si>
    <t>ротация на 6862,ДОМАШНИЙ РЕЦЕПТ СО ШПИК.Коровино вар п/о</t>
  </si>
  <si>
    <t>ротация на 6341</t>
  </si>
  <si>
    <t>ротация на 6853</t>
  </si>
  <si>
    <t>Ротация</t>
  </si>
  <si>
    <t> 5698   СЫТНЫЕ Папа может сар б/о мгс 1*3_Маяк</t>
  </si>
  <si>
    <t>Ротация 6868 МОЛОЧНЫЕ ПРЕМИУМ ПМ сос п/о мгс 2*4</t>
  </si>
  <si>
    <t>?</t>
  </si>
  <si>
    <t>(ротация с июля) 6868 МОЛОЧНЫЕ ПРЕМИУМ ПМ сос п/о мгс 2*4</t>
  </si>
  <si>
    <t>ротация с июля</t>
  </si>
  <si>
    <t>(ротация с июля) 6834 ПОСОЛЬСКАЯ ПМ с/к с/н в/у 1/100 10шт.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</si>
  <si>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</si>
  <si>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</si>
  <si>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</si>
  <si>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</si>
  <si>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</si>
  <si>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</si>
  <si>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итого</t>
  </si>
  <si>
    <t>заказ</t>
  </si>
  <si>
    <t>29,06,(2)</t>
  </si>
  <si>
    <t>29,06,(1)</t>
  </si>
  <si>
    <t>+700кг???????????????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</si>
</sst>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2" fontId="5" fillId="7" borderId="1" xfId="1" applyNumberFormat="1" applyFont="1" applyFill="1"/>
    <xf numFmtId="164" fontId="6" fillId="7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Alignment="1">
      <alignment horizontal="right"/>
    </xf>
    <xf numFmtId="164" fontId="1" fillId="6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0" borderId="1" xfId="1" applyNumberFormat="1" applyFont="1"/>
    <xf numFmtId="49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zoomScaleNormal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V101" sqref="V101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7109375" style="8" customWidth="1"/>
    <col min="8" max="8" width="5.42578125" customWidth="1"/>
    <col min="9" max="9" width="16.85546875" customWidth="1"/>
    <col min="10" max="11" width="7" customWidth="1"/>
    <col min="12" max="13" width="0.7109375" customWidth="1"/>
    <col min="14" max="21" width="7" customWidth="1"/>
    <col min="22" max="22" width="21.42578125" customWidth="1"/>
    <col min="23" max="24" width="5" customWidth="1"/>
    <col min="25" max="29" width="5.85546875" customWidth="1"/>
    <col min="30" max="30" width="34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177</v>
      </c>
      <c r="S3" s="3" t="s">
        <v>178</v>
      </c>
      <c r="T3" s="3" t="s">
        <v>178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179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179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14530.256000000003</v>
      </c>
      <c r="F5" s="4">
        <f>SUM(F6:F494)</f>
        <v>10681.760000000002</v>
      </c>
      <c r="G5" s="6"/>
      <c r="H5" s="1"/>
      <c r="I5" s="1"/>
      <c r="J5" s="4">
        <f t="shared" ref="J5:U5" si="0">SUM(J6:J494)</f>
        <v>15650.392</v>
      </c>
      <c r="K5" s="4">
        <f t="shared" si="0"/>
        <v>-1120.136</v>
      </c>
      <c r="L5" s="4">
        <f t="shared" si="0"/>
        <v>0</v>
      </c>
      <c r="M5" s="4">
        <f t="shared" si="0"/>
        <v>0</v>
      </c>
      <c r="N5" s="4">
        <f t="shared" si="0"/>
        <v>8778</v>
      </c>
      <c r="O5" s="4">
        <f t="shared" si="0"/>
        <v>5360</v>
      </c>
      <c r="P5" s="4">
        <f t="shared" si="0"/>
        <v>2906.0511999999999</v>
      </c>
      <c r="Q5" s="4">
        <f t="shared" si="0"/>
        <v>17330.944200000002</v>
      </c>
      <c r="R5" s="4">
        <f t="shared" si="0"/>
        <v>18908.698800000002</v>
      </c>
      <c r="S5" s="4">
        <f t="shared" si="0"/>
        <v>10529</v>
      </c>
      <c r="T5" s="4">
        <f t="shared" si="0"/>
        <v>8380</v>
      </c>
      <c r="U5" s="4">
        <f t="shared" si="0"/>
        <v>11265</v>
      </c>
      <c r="V5" s="1"/>
      <c r="W5" s="1"/>
      <c r="X5" s="1"/>
      <c r="Y5" s="4">
        <f>SUM(Y6:Y494)</f>
        <v>2520.4757999999988</v>
      </c>
      <c r="Z5" s="4">
        <f>SUM(Z6:Z494)</f>
        <v>2334.9265999999998</v>
      </c>
      <c r="AA5" s="4">
        <f>SUM(AA6:AA494)</f>
        <v>2512.9568000000004</v>
      </c>
      <c r="AB5" s="4">
        <f>SUM(AB6:AB494)</f>
        <v>2451.8053999999993</v>
      </c>
      <c r="AC5" s="4">
        <f>SUM(AC6:AC494)</f>
        <v>2257.3659999999995</v>
      </c>
      <c r="AD5" s="1"/>
      <c r="AE5" s="4">
        <f>SUM(AE6:AE494)</f>
        <v>5498.0499999999993</v>
      </c>
      <c r="AF5" s="4">
        <f>SUM(AF6:AF494)</f>
        <v>4009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31</v>
      </c>
      <c r="B6" s="13" t="s">
        <v>32</v>
      </c>
      <c r="C6" s="13"/>
      <c r="D6" s="13"/>
      <c r="E6" s="17">
        <v>1.984</v>
      </c>
      <c r="F6" s="17">
        <v>-1.984</v>
      </c>
      <c r="G6" s="14">
        <v>0</v>
      </c>
      <c r="H6" s="13" t="e">
        <v>#N/A</v>
      </c>
      <c r="I6" s="12" t="s">
        <v>46</v>
      </c>
      <c r="J6" s="13">
        <v>2</v>
      </c>
      <c r="K6" s="13">
        <f t="shared" ref="K6:K35" si="1">E6-J6</f>
        <v>-1.6000000000000014E-2</v>
      </c>
      <c r="L6" s="13"/>
      <c r="M6" s="13"/>
      <c r="N6" s="13"/>
      <c r="O6" s="13"/>
      <c r="P6" s="13">
        <f t="shared" ref="P6:P37" si="2">E6/5</f>
        <v>0.39679999999999999</v>
      </c>
      <c r="Q6" s="15"/>
      <c r="R6" s="15"/>
      <c r="S6" s="15"/>
      <c r="T6" s="15"/>
      <c r="U6" s="15"/>
      <c r="V6" s="13"/>
      <c r="W6" s="13">
        <f>(F6+N6+O6+Q6)/P6</f>
        <v>-5</v>
      </c>
      <c r="X6" s="13">
        <f>(F6+N6+O6)/P6</f>
        <v>-5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/>
      <c r="AE6" s="13">
        <f>S6*G6</f>
        <v>0</v>
      </c>
      <c r="AF6" s="13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125</v>
      </c>
      <c r="D7" s="1">
        <v>40</v>
      </c>
      <c r="E7" s="1">
        <v>90</v>
      </c>
      <c r="F7" s="1">
        <v>40</v>
      </c>
      <c r="G7" s="6">
        <v>0.4</v>
      </c>
      <c r="H7" s="1">
        <v>60</v>
      </c>
      <c r="I7" s="1" t="s">
        <v>35</v>
      </c>
      <c r="J7" s="1">
        <v>315</v>
      </c>
      <c r="K7" s="1">
        <f t="shared" si="1"/>
        <v>-225</v>
      </c>
      <c r="L7" s="1"/>
      <c r="M7" s="1"/>
      <c r="N7" s="1">
        <v>350</v>
      </c>
      <c r="O7" s="1">
        <v>300</v>
      </c>
      <c r="P7" s="1">
        <f t="shared" si="2"/>
        <v>18</v>
      </c>
      <c r="Q7" s="5">
        <v>100</v>
      </c>
      <c r="R7" s="5">
        <f>Q7</f>
        <v>100</v>
      </c>
      <c r="S7" s="5">
        <f>ROUND(R7,0)-T7</f>
        <v>100</v>
      </c>
      <c r="T7" s="5"/>
      <c r="U7" s="5"/>
      <c r="V7" s="1"/>
      <c r="W7" s="1">
        <f>(F7+N7+O7+R7)/P7</f>
        <v>43.888888888888886</v>
      </c>
      <c r="X7" s="1">
        <f t="shared" ref="X7:X70" si="3">(F7+N7+O7)/P7</f>
        <v>38.333333333333336</v>
      </c>
      <c r="Y7" s="1">
        <v>67.599999999999994</v>
      </c>
      <c r="Z7" s="1">
        <v>27.6</v>
      </c>
      <c r="AA7" s="1">
        <v>43.8</v>
      </c>
      <c r="AB7" s="1">
        <v>-0.4</v>
      </c>
      <c r="AC7" s="1">
        <v>20</v>
      </c>
      <c r="AD7" s="1"/>
      <c r="AE7" s="1">
        <f t="shared" ref="AE7:AE70" si="4">S7*G7</f>
        <v>40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51.387</v>
      </c>
      <c r="D8" s="1">
        <v>20.562000000000001</v>
      </c>
      <c r="E8" s="1">
        <v>12.315</v>
      </c>
      <c r="F8" s="1">
        <v>58.067999999999998</v>
      </c>
      <c r="G8" s="6">
        <v>1</v>
      </c>
      <c r="H8" s="1">
        <v>120</v>
      </c>
      <c r="I8" s="1" t="s">
        <v>35</v>
      </c>
      <c r="J8" s="1">
        <v>14.7</v>
      </c>
      <c r="K8" s="1">
        <f t="shared" si="1"/>
        <v>-2.3849999999999998</v>
      </c>
      <c r="L8" s="1"/>
      <c r="M8" s="1"/>
      <c r="N8" s="1">
        <v>0</v>
      </c>
      <c r="O8" s="1"/>
      <c r="P8" s="1">
        <f t="shared" si="2"/>
        <v>2.4630000000000001</v>
      </c>
      <c r="Q8" s="5"/>
      <c r="R8" s="5">
        <f t="shared" ref="R8:R14" si="6">Q8</f>
        <v>0</v>
      </c>
      <c r="S8" s="5">
        <f t="shared" ref="S8:S15" si="7">ROUND(R8,0)-T8</f>
        <v>0</v>
      </c>
      <c r="T8" s="5"/>
      <c r="U8" s="5"/>
      <c r="V8" s="1"/>
      <c r="W8" s="1">
        <f t="shared" ref="W8:W15" si="8">(F8+N8+O8+R8)/P8</f>
        <v>23.576126674786845</v>
      </c>
      <c r="X8" s="1">
        <f t="shared" si="3"/>
        <v>23.576126674786845</v>
      </c>
      <c r="Y8" s="1">
        <v>2.8881999999999999</v>
      </c>
      <c r="Z8" s="1">
        <v>2.5539999999999998</v>
      </c>
      <c r="AA8" s="1">
        <v>4.4456000000000007</v>
      </c>
      <c r="AB8" s="1">
        <v>4.2509999999999986</v>
      </c>
      <c r="AC8" s="1">
        <v>3.3517999999999999</v>
      </c>
      <c r="AD8" s="1"/>
      <c r="AE8" s="1">
        <f t="shared" si="4"/>
        <v>0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160.70699999999999</v>
      </c>
      <c r="D9" s="1">
        <v>153.87200000000001</v>
      </c>
      <c r="E9" s="17">
        <f>175.693+E6</f>
        <v>177.67700000000002</v>
      </c>
      <c r="F9" s="17">
        <f>105.96+F6</f>
        <v>103.976</v>
      </c>
      <c r="G9" s="6">
        <v>1</v>
      </c>
      <c r="H9" s="1">
        <v>45</v>
      </c>
      <c r="I9" s="1" t="s">
        <v>38</v>
      </c>
      <c r="J9" s="1">
        <v>179.03899999999999</v>
      </c>
      <c r="K9" s="1">
        <f t="shared" si="1"/>
        <v>-1.3619999999999663</v>
      </c>
      <c r="L9" s="1"/>
      <c r="M9" s="1"/>
      <c r="N9" s="1">
        <v>126</v>
      </c>
      <c r="O9" s="1">
        <v>100</v>
      </c>
      <c r="P9" s="1">
        <f t="shared" si="2"/>
        <v>35.535400000000003</v>
      </c>
      <c r="Q9" s="5">
        <f>15*P9-O9-N9-F9</f>
        <v>203.05500000000006</v>
      </c>
      <c r="R9" s="5">
        <f t="shared" si="6"/>
        <v>203.05500000000006</v>
      </c>
      <c r="S9" s="5">
        <f t="shared" si="7"/>
        <v>203</v>
      </c>
      <c r="T9" s="5"/>
      <c r="U9" s="5"/>
      <c r="V9" s="1"/>
      <c r="W9" s="1">
        <f t="shared" si="8"/>
        <v>15</v>
      </c>
      <c r="X9" s="1">
        <f t="shared" si="3"/>
        <v>9.2858389099320675</v>
      </c>
      <c r="Y9" s="1">
        <v>27.801200000000001</v>
      </c>
      <c r="Z9" s="1">
        <v>7.4</v>
      </c>
      <c r="AA9" s="1">
        <v>-0.71</v>
      </c>
      <c r="AB9" s="1">
        <v>23.488800000000001</v>
      </c>
      <c r="AC9" s="1">
        <v>26.873799999999999</v>
      </c>
      <c r="AD9" s="1" t="s">
        <v>165</v>
      </c>
      <c r="AE9" s="1">
        <f t="shared" si="4"/>
        <v>203</v>
      </c>
      <c r="AF9" s="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312.315</v>
      </c>
      <c r="D10" s="1">
        <v>350.05599999999998</v>
      </c>
      <c r="E10" s="1">
        <v>280.596</v>
      </c>
      <c r="F10" s="1">
        <v>244.953</v>
      </c>
      <c r="G10" s="6">
        <v>1</v>
      </c>
      <c r="H10" s="1">
        <v>45</v>
      </c>
      <c r="I10" s="1" t="s">
        <v>38</v>
      </c>
      <c r="J10" s="1">
        <v>280</v>
      </c>
      <c r="K10" s="1">
        <f t="shared" si="1"/>
        <v>0.59600000000000364</v>
      </c>
      <c r="L10" s="1"/>
      <c r="M10" s="1"/>
      <c r="N10" s="1">
        <v>150</v>
      </c>
      <c r="O10" s="1">
        <v>150</v>
      </c>
      <c r="P10" s="1">
        <f t="shared" si="2"/>
        <v>56.119199999999999</v>
      </c>
      <c r="Q10" s="5">
        <f>15*P10-O10-N10-F10</f>
        <v>296.83500000000004</v>
      </c>
      <c r="R10" s="5">
        <v>300</v>
      </c>
      <c r="S10" s="5">
        <f t="shared" si="7"/>
        <v>150</v>
      </c>
      <c r="T10" s="5">
        <v>150</v>
      </c>
      <c r="U10" s="5">
        <v>350</v>
      </c>
      <c r="V10" s="1"/>
      <c r="W10" s="1">
        <f t="shared" si="8"/>
        <v>15.056397810375058</v>
      </c>
      <c r="X10" s="1">
        <f t="shared" si="3"/>
        <v>9.7106337937818061</v>
      </c>
      <c r="Y10" s="1">
        <v>57.581000000000003</v>
      </c>
      <c r="Z10" s="1">
        <v>58.912799999999997</v>
      </c>
      <c r="AA10" s="1">
        <v>56.491799999999998</v>
      </c>
      <c r="AB10" s="1">
        <v>57.572799999999987</v>
      </c>
      <c r="AC10" s="1">
        <v>48.495800000000003</v>
      </c>
      <c r="AD10" s="1"/>
      <c r="AE10" s="1">
        <f t="shared" si="4"/>
        <v>150</v>
      </c>
      <c r="AF10" s="1">
        <f t="shared" si="5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32</v>
      </c>
      <c r="C11" s="1">
        <v>938.78499999999997</v>
      </c>
      <c r="D11" s="1">
        <v>148.18199999999999</v>
      </c>
      <c r="E11" s="1">
        <v>542.303</v>
      </c>
      <c r="F11" s="1">
        <v>461.67200000000003</v>
      </c>
      <c r="G11" s="6">
        <v>1</v>
      </c>
      <c r="H11" s="1">
        <v>60</v>
      </c>
      <c r="I11" s="1" t="s">
        <v>41</v>
      </c>
      <c r="J11" s="1">
        <v>525.55399999999997</v>
      </c>
      <c r="K11" s="1">
        <f t="shared" si="1"/>
        <v>16.749000000000024</v>
      </c>
      <c r="L11" s="1"/>
      <c r="M11" s="1"/>
      <c r="N11" s="1">
        <v>350</v>
      </c>
      <c r="O11" s="1">
        <v>350</v>
      </c>
      <c r="P11" s="1">
        <f t="shared" si="2"/>
        <v>108.4606</v>
      </c>
      <c r="Q11" s="5">
        <f>16*P11-O11-N11-F11</f>
        <v>573.69759999999997</v>
      </c>
      <c r="R11" s="5">
        <f t="shared" si="6"/>
        <v>573.69759999999997</v>
      </c>
      <c r="S11" s="5">
        <f t="shared" si="7"/>
        <v>274</v>
      </c>
      <c r="T11" s="5">
        <v>300</v>
      </c>
      <c r="U11" s="5"/>
      <c r="V11" s="1"/>
      <c r="W11" s="1">
        <f t="shared" si="8"/>
        <v>16</v>
      </c>
      <c r="X11" s="1">
        <f t="shared" si="3"/>
        <v>10.710543736619565</v>
      </c>
      <c r="Y11" s="1">
        <v>94.411799999999999</v>
      </c>
      <c r="Z11" s="1">
        <v>92.553399999999996</v>
      </c>
      <c r="AA11" s="1">
        <v>89.330600000000004</v>
      </c>
      <c r="AB11" s="1">
        <v>87.947800000000001</v>
      </c>
      <c r="AC11" s="1">
        <v>61.160799999999988</v>
      </c>
      <c r="AD11" s="1"/>
      <c r="AE11" s="1">
        <f t="shared" si="4"/>
        <v>274</v>
      </c>
      <c r="AF11" s="1">
        <f t="shared" si="5"/>
        <v>300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39.197000000000003</v>
      </c>
      <c r="D12" s="1">
        <v>1.413</v>
      </c>
      <c r="E12" s="1">
        <v>23.012</v>
      </c>
      <c r="F12" s="1">
        <v>15.565</v>
      </c>
      <c r="G12" s="6">
        <v>1</v>
      </c>
      <c r="H12" s="1">
        <v>120</v>
      </c>
      <c r="I12" s="1" t="s">
        <v>35</v>
      </c>
      <c r="J12" s="1">
        <v>23.2</v>
      </c>
      <c r="K12" s="1">
        <f t="shared" si="1"/>
        <v>-0.18799999999999883</v>
      </c>
      <c r="L12" s="1"/>
      <c r="M12" s="1"/>
      <c r="N12" s="1">
        <v>25</v>
      </c>
      <c r="O12" s="1"/>
      <c r="P12" s="1">
        <f t="shared" si="2"/>
        <v>4.6024000000000003</v>
      </c>
      <c r="Q12" s="5">
        <f t="shared" ref="Q12:Q15" si="9">13*P12-O12-N12-F12</f>
        <v>19.266200000000005</v>
      </c>
      <c r="R12" s="5">
        <v>30</v>
      </c>
      <c r="S12" s="5">
        <f t="shared" si="7"/>
        <v>30</v>
      </c>
      <c r="T12" s="5"/>
      <c r="U12" s="5">
        <v>40</v>
      </c>
      <c r="V12" s="1"/>
      <c r="W12" s="1">
        <f t="shared" si="8"/>
        <v>15.332217973231357</v>
      </c>
      <c r="X12" s="1">
        <f t="shared" si="3"/>
        <v>8.813879714931339</v>
      </c>
      <c r="Y12" s="1">
        <v>4.8280000000000003</v>
      </c>
      <c r="Z12" s="1">
        <v>3.2890000000000001</v>
      </c>
      <c r="AA12" s="1">
        <v>2.2871999999999999</v>
      </c>
      <c r="AB12" s="1">
        <v>3.4925999999999999</v>
      </c>
      <c r="AC12" s="1">
        <v>3.7183999999999999</v>
      </c>
      <c r="AD12" s="1"/>
      <c r="AE12" s="1">
        <f t="shared" si="4"/>
        <v>30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220.86600000000001</v>
      </c>
      <c r="D13" s="1">
        <v>80.498999999999995</v>
      </c>
      <c r="E13" s="1">
        <v>112.345</v>
      </c>
      <c r="F13" s="1">
        <v>166.666</v>
      </c>
      <c r="G13" s="6">
        <v>1</v>
      </c>
      <c r="H13" s="1">
        <v>60</v>
      </c>
      <c r="I13" s="1" t="s">
        <v>41</v>
      </c>
      <c r="J13" s="1">
        <v>109.294</v>
      </c>
      <c r="K13" s="1">
        <f t="shared" si="1"/>
        <v>3.0510000000000019</v>
      </c>
      <c r="L13" s="1"/>
      <c r="M13" s="1"/>
      <c r="N13" s="1">
        <v>85</v>
      </c>
      <c r="O13" s="1"/>
      <c r="P13" s="1">
        <f t="shared" si="2"/>
        <v>22.469000000000001</v>
      </c>
      <c r="Q13" s="5">
        <f t="shared" ref="Q13:Q14" si="10">16*P13-O13-N13-F13</f>
        <v>107.83800000000002</v>
      </c>
      <c r="R13" s="5">
        <v>110</v>
      </c>
      <c r="S13" s="5">
        <f t="shared" si="7"/>
        <v>110</v>
      </c>
      <c r="T13" s="5"/>
      <c r="U13" s="5">
        <v>150</v>
      </c>
      <c r="V13" s="1"/>
      <c r="W13" s="1">
        <f t="shared" si="8"/>
        <v>16.096221460679157</v>
      </c>
      <c r="X13" s="1">
        <f t="shared" si="3"/>
        <v>11.200587476078152</v>
      </c>
      <c r="Y13" s="1">
        <v>21.914000000000001</v>
      </c>
      <c r="Z13" s="1">
        <v>5.9043999999999999</v>
      </c>
      <c r="AA13" s="1">
        <v>14.444599999999999</v>
      </c>
      <c r="AB13" s="1">
        <v>23.2058</v>
      </c>
      <c r="AC13" s="1">
        <v>25.711200000000002</v>
      </c>
      <c r="AD13" s="1"/>
      <c r="AE13" s="1">
        <f t="shared" si="4"/>
        <v>110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410.95600000000002</v>
      </c>
      <c r="D14" s="1">
        <v>139.083</v>
      </c>
      <c r="E14" s="1">
        <v>355.76900000000001</v>
      </c>
      <c r="F14" s="1">
        <v>147.08799999999999</v>
      </c>
      <c r="G14" s="6">
        <v>1</v>
      </c>
      <c r="H14" s="1">
        <v>60</v>
      </c>
      <c r="I14" s="1" t="s">
        <v>41</v>
      </c>
      <c r="J14" s="1">
        <v>343.483</v>
      </c>
      <c r="K14" s="1">
        <f t="shared" si="1"/>
        <v>12.286000000000001</v>
      </c>
      <c r="L14" s="1"/>
      <c r="M14" s="1"/>
      <c r="N14" s="1">
        <v>180</v>
      </c>
      <c r="O14" s="1">
        <v>170</v>
      </c>
      <c r="P14" s="1">
        <f t="shared" si="2"/>
        <v>71.153800000000004</v>
      </c>
      <c r="Q14" s="5">
        <f t="shared" si="10"/>
        <v>641.3728000000001</v>
      </c>
      <c r="R14" s="5">
        <f t="shared" si="6"/>
        <v>641.3728000000001</v>
      </c>
      <c r="S14" s="5">
        <f t="shared" si="7"/>
        <v>291</v>
      </c>
      <c r="T14" s="5">
        <v>350</v>
      </c>
      <c r="U14" s="5"/>
      <c r="V14" s="1"/>
      <c r="W14" s="1">
        <f t="shared" si="8"/>
        <v>16</v>
      </c>
      <c r="X14" s="1">
        <f t="shared" si="3"/>
        <v>6.9861061531499367</v>
      </c>
      <c r="Y14" s="1">
        <v>56.108199999999997</v>
      </c>
      <c r="Z14" s="1">
        <v>54.952800000000003</v>
      </c>
      <c r="AA14" s="1">
        <v>55.236199999999997</v>
      </c>
      <c r="AB14" s="1">
        <v>57.450800000000001</v>
      </c>
      <c r="AC14" s="1">
        <v>35.2502</v>
      </c>
      <c r="AD14" s="28" t="s">
        <v>181</v>
      </c>
      <c r="AE14" s="1">
        <f t="shared" si="4"/>
        <v>291</v>
      </c>
      <c r="AF14" s="1">
        <f t="shared" si="5"/>
        <v>350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255</v>
      </c>
      <c r="D15" s="1">
        <v>144</v>
      </c>
      <c r="E15" s="1">
        <v>231</v>
      </c>
      <c r="F15" s="1">
        <v>140</v>
      </c>
      <c r="G15" s="6">
        <v>0.25</v>
      </c>
      <c r="H15" s="1">
        <v>120</v>
      </c>
      <c r="I15" s="1" t="s">
        <v>35</v>
      </c>
      <c r="J15" s="1">
        <v>234</v>
      </c>
      <c r="K15" s="1">
        <f t="shared" si="1"/>
        <v>-3</v>
      </c>
      <c r="L15" s="1"/>
      <c r="M15" s="1"/>
      <c r="N15" s="1">
        <v>100</v>
      </c>
      <c r="O15" s="1">
        <v>100</v>
      </c>
      <c r="P15" s="1">
        <f t="shared" si="2"/>
        <v>46.2</v>
      </c>
      <c r="Q15" s="5">
        <f t="shared" si="9"/>
        <v>260.60000000000002</v>
      </c>
      <c r="R15" s="5">
        <v>300</v>
      </c>
      <c r="S15" s="5">
        <f t="shared" si="7"/>
        <v>150</v>
      </c>
      <c r="T15" s="5">
        <v>150</v>
      </c>
      <c r="U15" s="5">
        <v>350</v>
      </c>
      <c r="V15" s="1"/>
      <c r="W15" s="1">
        <f t="shared" si="8"/>
        <v>13.852813852813853</v>
      </c>
      <c r="X15" s="1">
        <f t="shared" si="3"/>
        <v>7.3593073593073592</v>
      </c>
      <c r="Y15" s="1">
        <v>35.6</v>
      </c>
      <c r="Z15" s="1">
        <v>39.799999999999997</v>
      </c>
      <c r="AA15" s="1">
        <v>34.6</v>
      </c>
      <c r="AB15" s="1">
        <v>45.2</v>
      </c>
      <c r="AC15" s="1">
        <v>43.4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47</v>
      </c>
      <c r="B16" s="13" t="s">
        <v>32</v>
      </c>
      <c r="C16" s="13">
        <v>4.5999999999999996</v>
      </c>
      <c r="D16" s="13">
        <v>1.319</v>
      </c>
      <c r="E16" s="13">
        <v>2.4529999999999998</v>
      </c>
      <c r="F16" s="13">
        <v>2.5</v>
      </c>
      <c r="G16" s="14">
        <v>0</v>
      </c>
      <c r="H16" s="13">
        <v>120</v>
      </c>
      <c r="I16" s="13" t="s">
        <v>46</v>
      </c>
      <c r="J16" s="13">
        <v>2.2000000000000002</v>
      </c>
      <c r="K16" s="13">
        <f t="shared" si="1"/>
        <v>0.25299999999999967</v>
      </c>
      <c r="L16" s="13"/>
      <c r="M16" s="13"/>
      <c r="N16" s="13"/>
      <c r="O16" s="13"/>
      <c r="P16" s="13">
        <f t="shared" si="2"/>
        <v>0.49059999999999998</v>
      </c>
      <c r="Q16" s="15"/>
      <c r="R16" s="15"/>
      <c r="S16" s="15"/>
      <c r="T16" s="15"/>
      <c r="U16" s="15"/>
      <c r="V16" s="13"/>
      <c r="W16" s="13">
        <f t="shared" ref="W16:W54" si="11">(F16+N16+O16+Q16)/P16</f>
        <v>5.0958010599266208</v>
      </c>
      <c r="X16" s="13">
        <f t="shared" si="3"/>
        <v>5.0958010599266208</v>
      </c>
      <c r="Y16" s="13">
        <v>2.1263999999999998</v>
      </c>
      <c r="Z16" s="13">
        <v>0.95719999999999994</v>
      </c>
      <c r="AA16" s="13">
        <v>0</v>
      </c>
      <c r="AB16" s="13">
        <v>0</v>
      </c>
      <c r="AC16" s="13">
        <v>0</v>
      </c>
      <c r="AD16" s="13" t="s">
        <v>48</v>
      </c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49</v>
      </c>
      <c r="B17" s="13" t="s">
        <v>32</v>
      </c>
      <c r="C17" s="13">
        <v>43.613999999999997</v>
      </c>
      <c r="D17" s="13">
        <v>49.533999999999999</v>
      </c>
      <c r="E17" s="13">
        <v>44.941000000000003</v>
      </c>
      <c r="F17" s="13">
        <v>42.036999999999999</v>
      </c>
      <c r="G17" s="14">
        <v>0</v>
      </c>
      <c r="H17" s="13">
        <v>60</v>
      </c>
      <c r="I17" s="13" t="s">
        <v>46</v>
      </c>
      <c r="J17" s="13">
        <v>40.51</v>
      </c>
      <c r="K17" s="13">
        <f t="shared" si="1"/>
        <v>4.4310000000000045</v>
      </c>
      <c r="L17" s="13"/>
      <c r="M17" s="13"/>
      <c r="N17" s="13">
        <v>0</v>
      </c>
      <c r="O17" s="13"/>
      <c r="P17" s="13">
        <f t="shared" si="2"/>
        <v>8.9882000000000009</v>
      </c>
      <c r="Q17" s="15">
        <f t="shared" ref="Q17:Q22" si="12">13*P17-O17-N17-F17</f>
        <v>74.809600000000017</v>
      </c>
      <c r="R17" s="15"/>
      <c r="S17" s="15"/>
      <c r="T17" s="15"/>
      <c r="U17" s="15"/>
      <c r="V17" s="13" t="s">
        <v>164</v>
      </c>
      <c r="W17" s="13">
        <f t="shared" si="11"/>
        <v>13.000000000000002</v>
      </c>
      <c r="X17" s="13">
        <f t="shared" si="3"/>
        <v>4.6769097260853112</v>
      </c>
      <c r="Y17" s="13">
        <v>2.9032</v>
      </c>
      <c r="Z17" s="13">
        <v>4.4845999999999986</v>
      </c>
      <c r="AA17" s="13">
        <v>0</v>
      </c>
      <c r="AB17" s="13">
        <v>0</v>
      </c>
      <c r="AC17" s="13">
        <v>0</v>
      </c>
      <c r="AD17" s="13"/>
      <c r="AE17" s="13">
        <f t="shared" si="4"/>
        <v>0</v>
      </c>
      <c r="AF17" s="13">
        <f t="shared" si="5"/>
        <v>0</v>
      </c>
      <c r="AG17" s="1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203.05600000000001</v>
      </c>
      <c r="D18" s="1">
        <v>51.246000000000002</v>
      </c>
      <c r="E18" s="1">
        <v>118.93899999999999</v>
      </c>
      <c r="F18" s="1">
        <v>131.393</v>
      </c>
      <c r="G18" s="6">
        <v>1</v>
      </c>
      <c r="H18" s="1">
        <v>60</v>
      </c>
      <c r="I18" s="1" t="s">
        <v>35</v>
      </c>
      <c r="J18" s="1">
        <v>122.8</v>
      </c>
      <c r="K18" s="1">
        <f t="shared" si="1"/>
        <v>-3.8610000000000042</v>
      </c>
      <c r="L18" s="1"/>
      <c r="M18" s="1"/>
      <c r="N18" s="1">
        <v>40</v>
      </c>
      <c r="O18" s="1"/>
      <c r="P18" s="1">
        <f t="shared" si="2"/>
        <v>23.787799999999997</v>
      </c>
      <c r="Q18" s="5">
        <f t="shared" si="12"/>
        <v>137.84839999999994</v>
      </c>
      <c r="R18" s="5">
        <v>150</v>
      </c>
      <c r="S18" s="5">
        <f t="shared" ref="S18:S22" si="13">ROUND(R18,0)-T18</f>
        <v>90</v>
      </c>
      <c r="T18" s="5">
        <v>60</v>
      </c>
      <c r="U18" s="5">
        <v>200</v>
      </c>
      <c r="V18" s="1"/>
      <c r="W18" s="1">
        <f t="shared" ref="W18:W22" si="14">(F18+N18+O18+R18)/P18</f>
        <v>13.510833284288587</v>
      </c>
      <c r="X18" s="1">
        <f t="shared" si="3"/>
        <v>7.2050799149143687</v>
      </c>
      <c r="Y18" s="1">
        <v>19.438199999999998</v>
      </c>
      <c r="Z18" s="1">
        <v>10.241</v>
      </c>
      <c r="AA18" s="1">
        <v>0.79279999999999995</v>
      </c>
      <c r="AB18" s="1">
        <v>31.187999999999999</v>
      </c>
      <c r="AC18" s="1">
        <v>9.5766000000000009</v>
      </c>
      <c r="AD18" s="20" t="s">
        <v>51</v>
      </c>
      <c r="AE18" s="1">
        <f t="shared" si="4"/>
        <v>90</v>
      </c>
      <c r="AF18" s="1">
        <f t="shared" si="5"/>
        <v>60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110.83</v>
      </c>
      <c r="D19" s="1">
        <v>43.847999999999999</v>
      </c>
      <c r="E19" s="1">
        <v>107.089</v>
      </c>
      <c r="F19" s="1">
        <v>43.661999999999999</v>
      </c>
      <c r="G19" s="6">
        <v>1</v>
      </c>
      <c r="H19" s="1">
        <v>60</v>
      </c>
      <c r="I19" s="1" t="s">
        <v>35</v>
      </c>
      <c r="J19" s="1">
        <v>106.6</v>
      </c>
      <c r="K19" s="1">
        <f t="shared" si="1"/>
        <v>0.48900000000000432</v>
      </c>
      <c r="L19" s="1"/>
      <c r="M19" s="1"/>
      <c r="N19" s="1">
        <v>45</v>
      </c>
      <c r="O19" s="1"/>
      <c r="P19" s="1">
        <f t="shared" si="2"/>
        <v>21.4178</v>
      </c>
      <c r="Q19" s="5">
        <f t="shared" si="12"/>
        <v>189.76939999999999</v>
      </c>
      <c r="R19" s="5">
        <v>210</v>
      </c>
      <c r="S19" s="5">
        <f t="shared" si="13"/>
        <v>110</v>
      </c>
      <c r="T19" s="5">
        <v>100</v>
      </c>
      <c r="U19" s="5">
        <v>250</v>
      </c>
      <c r="V19" s="1"/>
      <c r="W19" s="1">
        <f t="shared" si="14"/>
        <v>13.944569470253716</v>
      </c>
      <c r="X19" s="1">
        <f t="shared" si="3"/>
        <v>4.1396408594720286</v>
      </c>
      <c r="Y19" s="1">
        <v>13.004200000000001</v>
      </c>
      <c r="Z19" s="1">
        <v>16.498799999999999</v>
      </c>
      <c r="AA19" s="1">
        <v>12.1556</v>
      </c>
      <c r="AB19" s="1">
        <v>16.000599999999999</v>
      </c>
      <c r="AC19" s="1">
        <v>23.164999999999999</v>
      </c>
      <c r="AD19" s="10" t="s">
        <v>161</v>
      </c>
      <c r="AE19" s="1">
        <f t="shared" si="4"/>
        <v>110</v>
      </c>
      <c r="AF19" s="1">
        <f t="shared" si="5"/>
        <v>100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185.583</v>
      </c>
      <c r="D20" s="1">
        <v>118.85899999999999</v>
      </c>
      <c r="E20" s="1">
        <v>189.28100000000001</v>
      </c>
      <c r="F20" s="1">
        <v>82.043999999999997</v>
      </c>
      <c r="G20" s="6">
        <v>1</v>
      </c>
      <c r="H20" s="1">
        <v>45</v>
      </c>
      <c r="I20" s="1" t="s">
        <v>38</v>
      </c>
      <c r="J20" s="1">
        <v>197.887</v>
      </c>
      <c r="K20" s="1">
        <f t="shared" si="1"/>
        <v>-8.6059999999999945</v>
      </c>
      <c r="L20" s="1"/>
      <c r="M20" s="1"/>
      <c r="N20" s="1">
        <v>100</v>
      </c>
      <c r="O20" s="1">
        <v>90</v>
      </c>
      <c r="P20" s="1">
        <f t="shared" si="2"/>
        <v>37.856200000000001</v>
      </c>
      <c r="Q20" s="5">
        <f>15*P20-O20-N20-F20</f>
        <v>295.79900000000009</v>
      </c>
      <c r="R20" s="5">
        <f t="shared" ref="R20" si="15">Q20</f>
        <v>295.79900000000009</v>
      </c>
      <c r="S20" s="5">
        <f t="shared" si="13"/>
        <v>146</v>
      </c>
      <c r="T20" s="5">
        <v>150</v>
      </c>
      <c r="U20" s="5"/>
      <c r="V20" s="1"/>
      <c r="W20" s="1">
        <f t="shared" si="14"/>
        <v>15.000000000000002</v>
      </c>
      <c r="X20" s="1">
        <f t="shared" si="3"/>
        <v>7.1862469027530489</v>
      </c>
      <c r="Y20" s="1">
        <v>33.395400000000002</v>
      </c>
      <c r="Z20" s="1">
        <v>34.47</v>
      </c>
      <c r="AA20" s="1">
        <v>35.9666</v>
      </c>
      <c r="AB20" s="1">
        <v>32.118000000000002</v>
      </c>
      <c r="AC20" s="1">
        <v>35.748199999999997</v>
      </c>
      <c r="AD20" s="1"/>
      <c r="AE20" s="1">
        <f t="shared" si="4"/>
        <v>146</v>
      </c>
      <c r="AF20" s="1">
        <f t="shared" si="5"/>
        <v>150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141.52099999999999</v>
      </c>
      <c r="D21" s="1">
        <v>50.103999999999999</v>
      </c>
      <c r="E21" s="1">
        <v>125.121</v>
      </c>
      <c r="F21" s="1">
        <v>57</v>
      </c>
      <c r="G21" s="6">
        <v>1</v>
      </c>
      <c r="H21" s="1">
        <v>60</v>
      </c>
      <c r="I21" s="1" t="s">
        <v>35</v>
      </c>
      <c r="J21" s="1">
        <v>120.77500000000001</v>
      </c>
      <c r="K21" s="1">
        <f t="shared" si="1"/>
        <v>4.3459999999999894</v>
      </c>
      <c r="L21" s="1"/>
      <c r="M21" s="1"/>
      <c r="N21" s="1">
        <v>110</v>
      </c>
      <c r="O21" s="1"/>
      <c r="P21" s="1">
        <f t="shared" si="2"/>
        <v>25.0242</v>
      </c>
      <c r="Q21" s="5">
        <f t="shared" si="12"/>
        <v>158.31459999999998</v>
      </c>
      <c r="R21" s="5">
        <v>185</v>
      </c>
      <c r="S21" s="5">
        <f t="shared" si="13"/>
        <v>105</v>
      </c>
      <c r="T21" s="5">
        <v>80</v>
      </c>
      <c r="U21" s="5">
        <v>200</v>
      </c>
      <c r="V21" s="1"/>
      <c r="W21" s="1">
        <f t="shared" si="14"/>
        <v>14.066383740539157</v>
      </c>
      <c r="X21" s="1">
        <f t="shared" si="3"/>
        <v>6.6735400132671572</v>
      </c>
      <c r="Y21" s="1">
        <v>19.315999999999999</v>
      </c>
      <c r="Z21" s="1">
        <v>18.301200000000001</v>
      </c>
      <c r="AA21" s="1">
        <v>20.603200000000001</v>
      </c>
      <c r="AB21" s="1">
        <v>21.852399999999999</v>
      </c>
      <c r="AC21" s="1">
        <v>18.7682</v>
      </c>
      <c r="AD21" s="1"/>
      <c r="AE21" s="1">
        <f t="shared" si="4"/>
        <v>105</v>
      </c>
      <c r="AF21" s="1">
        <f t="shared" si="5"/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178</v>
      </c>
      <c r="D22" s="1">
        <v>344</v>
      </c>
      <c r="E22" s="1">
        <v>251</v>
      </c>
      <c r="F22" s="1">
        <v>231</v>
      </c>
      <c r="G22" s="6">
        <v>0.25</v>
      </c>
      <c r="H22" s="1">
        <v>120</v>
      </c>
      <c r="I22" s="1" t="s">
        <v>35</v>
      </c>
      <c r="J22" s="1">
        <v>256</v>
      </c>
      <c r="K22" s="1">
        <f t="shared" si="1"/>
        <v>-5</v>
      </c>
      <c r="L22" s="1"/>
      <c r="M22" s="1"/>
      <c r="N22" s="1">
        <v>149</v>
      </c>
      <c r="O22" s="1">
        <v>140</v>
      </c>
      <c r="P22" s="1">
        <f t="shared" si="2"/>
        <v>50.2</v>
      </c>
      <c r="Q22" s="5">
        <f t="shared" si="12"/>
        <v>132.60000000000002</v>
      </c>
      <c r="R22" s="5">
        <v>190</v>
      </c>
      <c r="S22" s="5">
        <f t="shared" si="13"/>
        <v>100</v>
      </c>
      <c r="T22" s="5">
        <v>90</v>
      </c>
      <c r="U22" s="5">
        <v>250</v>
      </c>
      <c r="V22" s="1"/>
      <c r="W22" s="1">
        <f t="shared" si="14"/>
        <v>14.143426294820717</v>
      </c>
      <c r="X22" s="1">
        <f t="shared" si="3"/>
        <v>10.358565737051793</v>
      </c>
      <c r="Y22" s="1">
        <v>48.4</v>
      </c>
      <c r="Z22" s="1">
        <v>41.4</v>
      </c>
      <c r="AA22" s="1">
        <v>40.200000000000003</v>
      </c>
      <c r="AB22" s="1">
        <v>43.6</v>
      </c>
      <c r="AC22" s="1">
        <v>46.2</v>
      </c>
      <c r="AD22" s="1"/>
      <c r="AE22" s="1">
        <f t="shared" si="4"/>
        <v>25</v>
      </c>
      <c r="AF22" s="1">
        <f t="shared" si="5"/>
        <v>22.5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56</v>
      </c>
      <c r="B23" s="13" t="s">
        <v>34</v>
      </c>
      <c r="C23" s="13"/>
      <c r="D23" s="13"/>
      <c r="E23" s="17">
        <v>2</v>
      </c>
      <c r="F23" s="17">
        <v>-2</v>
      </c>
      <c r="G23" s="14">
        <v>0</v>
      </c>
      <c r="H23" s="13" t="e">
        <v>#N/A</v>
      </c>
      <c r="I23" s="12" t="s">
        <v>46</v>
      </c>
      <c r="J23" s="13">
        <v>2</v>
      </c>
      <c r="K23" s="13">
        <f t="shared" si="1"/>
        <v>0</v>
      </c>
      <c r="L23" s="13"/>
      <c r="M23" s="13"/>
      <c r="N23" s="13"/>
      <c r="O23" s="13"/>
      <c r="P23" s="13">
        <f t="shared" si="2"/>
        <v>0.4</v>
      </c>
      <c r="Q23" s="15"/>
      <c r="R23" s="15"/>
      <c r="S23" s="15"/>
      <c r="T23" s="15"/>
      <c r="U23" s="15"/>
      <c r="V23" s="13"/>
      <c r="W23" s="13">
        <f t="shared" si="11"/>
        <v>-5</v>
      </c>
      <c r="X23" s="13">
        <f t="shared" si="3"/>
        <v>-5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/>
      <c r="AE23" s="13">
        <f t="shared" si="4"/>
        <v>0</v>
      </c>
      <c r="AF23" s="13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237.28399999999999</v>
      </c>
      <c r="D24" s="1">
        <v>171.38399999999999</v>
      </c>
      <c r="E24" s="1">
        <v>202.524</v>
      </c>
      <c r="F24" s="1">
        <v>179.03800000000001</v>
      </c>
      <c r="G24" s="6">
        <v>1</v>
      </c>
      <c r="H24" s="1">
        <v>45</v>
      </c>
      <c r="I24" s="1" t="s">
        <v>38</v>
      </c>
      <c r="J24" s="1">
        <v>180</v>
      </c>
      <c r="K24" s="1">
        <f t="shared" si="1"/>
        <v>22.524000000000001</v>
      </c>
      <c r="L24" s="1"/>
      <c r="M24" s="1"/>
      <c r="N24" s="1">
        <v>100</v>
      </c>
      <c r="O24" s="1">
        <v>80</v>
      </c>
      <c r="P24" s="1">
        <f t="shared" si="2"/>
        <v>40.504800000000003</v>
      </c>
      <c r="Q24" s="5">
        <f>15*P24-O24-N24-F24</f>
        <v>248.53399999999999</v>
      </c>
      <c r="R24" s="5">
        <f>Q24</f>
        <v>248.53399999999999</v>
      </c>
      <c r="S24" s="5">
        <f>ROUND(R24,0)-T24</f>
        <v>149</v>
      </c>
      <c r="T24" s="5">
        <v>100</v>
      </c>
      <c r="U24" s="5"/>
      <c r="V24" s="1"/>
      <c r="W24" s="1">
        <f>(F24+N24+O24+R24)/P24</f>
        <v>14.999999999999998</v>
      </c>
      <c r="X24" s="1">
        <f t="shared" si="3"/>
        <v>8.8640852442179696</v>
      </c>
      <c r="Y24" s="1">
        <v>32.228999999999999</v>
      </c>
      <c r="Z24" s="1">
        <v>33.5304</v>
      </c>
      <c r="AA24" s="1">
        <v>37.017000000000003</v>
      </c>
      <c r="AB24" s="1">
        <v>35.303800000000003</v>
      </c>
      <c r="AC24" s="1">
        <v>46.377400000000002</v>
      </c>
      <c r="AD24" s="1"/>
      <c r="AE24" s="1">
        <f t="shared" si="4"/>
        <v>149</v>
      </c>
      <c r="AF24" s="1">
        <f t="shared" si="5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58</v>
      </c>
      <c r="B25" s="13" t="s">
        <v>34</v>
      </c>
      <c r="C25" s="13"/>
      <c r="D25" s="13"/>
      <c r="E25" s="16">
        <v>1</v>
      </c>
      <c r="F25" s="16">
        <v>-1</v>
      </c>
      <c r="G25" s="14">
        <v>0</v>
      </c>
      <c r="H25" s="13" t="e">
        <v>#N/A</v>
      </c>
      <c r="I25" s="12" t="s">
        <v>46</v>
      </c>
      <c r="J25" s="13">
        <v>1</v>
      </c>
      <c r="K25" s="13">
        <f t="shared" si="1"/>
        <v>0</v>
      </c>
      <c r="L25" s="13"/>
      <c r="M25" s="13"/>
      <c r="N25" s="13"/>
      <c r="O25" s="13"/>
      <c r="P25" s="13">
        <f t="shared" si="2"/>
        <v>0.2</v>
      </c>
      <c r="Q25" s="15"/>
      <c r="R25" s="15"/>
      <c r="S25" s="15"/>
      <c r="T25" s="15"/>
      <c r="U25" s="15"/>
      <c r="V25" s="13"/>
      <c r="W25" s="13">
        <f t="shared" si="11"/>
        <v>-5</v>
      </c>
      <c r="X25" s="13">
        <f t="shared" si="3"/>
        <v>-5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/>
      <c r="AE25" s="13">
        <f t="shared" si="4"/>
        <v>0</v>
      </c>
      <c r="AF25" s="13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59</v>
      </c>
      <c r="B26" s="13" t="s">
        <v>34</v>
      </c>
      <c r="C26" s="13"/>
      <c r="D26" s="13"/>
      <c r="E26" s="13">
        <v>1</v>
      </c>
      <c r="F26" s="13">
        <v>-1</v>
      </c>
      <c r="G26" s="14">
        <v>0</v>
      </c>
      <c r="H26" s="13" t="e">
        <v>#N/A</v>
      </c>
      <c r="I26" s="12" t="s">
        <v>46</v>
      </c>
      <c r="J26" s="13">
        <v>1</v>
      </c>
      <c r="K26" s="13">
        <f t="shared" si="1"/>
        <v>0</v>
      </c>
      <c r="L26" s="13"/>
      <c r="M26" s="13"/>
      <c r="N26" s="13"/>
      <c r="O26" s="13"/>
      <c r="P26" s="13">
        <f t="shared" si="2"/>
        <v>0.2</v>
      </c>
      <c r="Q26" s="15"/>
      <c r="R26" s="15"/>
      <c r="S26" s="15"/>
      <c r="T26" s="15"/>
      <c r="U26" s="15"/>
      <c r="V26" s="13"/>
      <c r="W26" s="13">
        <f t="shared" si="11"/>
        <v>-5</v>
      </c>
      <c r="X26" s="13">
        <f t="shared" si="3"/>
        <v>-5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/>
      <c r="AE26" s="13">
        <f t="shared" si="4"/>
        <v>0</v>
      </c>
      <c r="AF26" s="13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10</v>
      </c>
      <c r="D27" s="1">
        <v>40</v>
      </c>
      <c r="E27" s="1">
        <v>40</v>
      </c>
      <c r="F27" s="1">
        <v>10</v>
      </c>
      <c r="G27" s="6">
        <v>0.12</v>
      </c>
      <c r="H27" s="1">
        <v>60</v>
      </c>
      <c r="I27" s="1" t="s">
        <v>35</v>
      </c>
      <c r="J27" s="1">
        <v>53</v>
      </c>
      <c r="K27" s="1">
        <f t="shared" si="1"/>
        <v>-13</v>
      </c>
      <c r="L27" s="1"/>
      <c r="M27" s="1"/>
      <c r="N27" s="1">
        <v>0</v>
      </c>
      <c r="O27" s="1"/>
      <c r="P27" s="1">
        <f t="shared" si="2"/>
        <v>8</v>
      </c>
      <c r="Q27" s="5">
        <f>10*P27-O27-N27-F27</f>
        <v>70</v>
      </c>
      <c r="R27" s="5">
        <v>90</v>
      </c>
      <c r="S27" s="5">
        <f t="shared" ref="S27:S32" si="16">ROUND(R27,0)-T27</f>
        <v>90</v>
      </c>
      <c r="T27" s="5"/>
      <c r="U27" s="5">
        <v>150</v>
      </c>
      <c r="V27" s="1">
        <f>P27/(Y27/100)-100</f>
        <v>100</v>
      </c>
      <c r="W27" s="1">
        <f t="shared" ref="W27:W32" si="17">(F27+N27+O27+R27)/P27</f>
        <v>12.5</v>
      </c>
      <c r="X27" s="1">
        <f t="shared" si="3"/>
        <v>1.25</v>
      </c>
      <c r="Y27" s="1">
        <v>4</v>
      </c>
      <c r="Z27" s="1">
        <v>5.6</v>
      </c>
      <c r="AA27" s="1">
        <v>0</v>
      </c>
      <c r="AB27" s="1">
        <v>0</v>
      </c>
      <c r="AC27" s="1">
        <v>0</v>
      </c>
      <c r="AD27" s="1"/>
      <c r="AE27" s="1">
        <f t="shared" si="4"/>
        <v>10.799999999999999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245</v>
      </c>
      <c r="D28" s="1"/>
      <c r="E28" s="1">
        <v>193</v>
      </c>
      <c r="F28" s="1">
        <v>12</v>
      </c>
      <c r="G28" s="6">
        <v>0.25</v>
      </c>
      <c r="H28" s="1">
        <v>120</v>
      </c>
      <c r="I28" s="1" t="s">
        <v>35</v>
      </c>
      <c r="J28" s="1">
        <v>263</v>
      </c>
      <c r="K28" s="1">
        <f t="shared" si="1"/>
        <v>-70</v>
      </c>
      <c r="L28" s="1"/>
      <c r="M28" s="1"/>
      <c r="N28" s="1">
        <v>140</v>
      </c>
      <c r="O28" s="1">
        <v>120</v>
      </c>
      <c r="P28" s="1">
        <f t="shared" si="2"/>
        <v>38.6</v>
      </c>
      <c r="Q28" s="5">
        <f t="shared" ref="Q28" si="18">13*P28-O28-N28-F28</f>
        <v>229.8</v>
      </c>
      <c r="R28" s="5">
        <v>300</v>
      </c>
      <c r="S28" s="5">
        <f t="shared" si="16"/>
        <v>150</v>
      </c>
      <c r="T28" s="5">
        <v>150</v>
      </c>
      <c r="U28" s="5">
        <v>300</v>
      </c>
      <c r="V28" s="1"/>
      <c r="W28" s="1">
        <f t="shared" si="17"/>
        <v>14.818652849740932</v>
      </c>
      <c r="X28" s="1">
        <f t="shared" si="3"/>
        <v>7.0466321243523318</v>
      </c>
      <c r="Y28" s="1">
        <v>36</v>
      </c>
      <c r="Z28" s="1">
        <v>28.8</v>
      </c>
      <c r="AA28" s="1">
        <v>39</v>
      </c>
      <c r="AB28" s="1">
        <v>41.6</v>
      </c>
      <c r="AC28" s="1">
        <v>32.200000000000003</v>
      </c>
      <c r="AD28" s="1"/>
      <c r="AE28" s="1">
        <f t="shared" si="4"/>
        <v>37.5</v>
      </c>
      <c r="AF28" s="1">
        <f t="shared" si="5"/>
        <v>37.5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64.248000000000005</v>
      </c>
      <c r="D29" s="1"/>
      <c r="E29" s="1">
        <v>19.277000000000001</v>
      </c>
      <c r="F29" s="1">
        <v>44.966000000000001</v>
      </c>
      <c r="G29" s="6">
        <v>1</v>
      </c>
      <c r="H29" s="1">
        <v>120</v>
      </c>
      <c r="I29" s="1" t="s">
        <v>35</v>
      </c>
      <c r="J29" s="1">
        <v>20.100000000000001</v>
      </c>
      <c r="K29" s="1">
        <f t="shared" si="1"/>
        <v>-0.8230000000000004</v>
      </c>
      <c r="L29" s="1"/>
      <c r="M29" s="1"/>
      <c r="N29" s="1">
        <v>0</v>
      </c>
      <c r="O29" s="1"/>
      <c r="P29" s="1">
        <f t="shared" si="2"/>
        <v>3.8554000000000004</v>
      </c>
      <c r="Q29" s="5">
        <v>10</v>
      </c>
      <c r="R29" s="5">
        <v>20</v>
      </c>
      <c r="S29" s="5">
        <f t="shared" si="16"/>
        <v>20</v>
      </c>
      <c r="T29" s="5"/>
      <c r="U29" s="5">
        <v>20</v>
      </c>
      <c r="V29" s="1"/>
      <c r="W29" s="1">
        <f t="shared" si="17"/>
        <v>16.850651034912072</v>
      </c>
      <c r="X29" s="1">
        <f t="shared" si="3"/>
        <v>11.663121855060433</v>
      </c>
      <c r="Y29" s="1">
        <v>2.5988000000000002</v>
      </c>
      <c r="Z29" s="1">
        <v>1.2387999999999999</v>
      </c>
      <c r="AA29" s="1">
        <v>3.6272000000000002</v>
      </c>
      <c r="AB29" s="1">
        <v>3.6749999999999998</v>
      </c>
      <c r="AC29" s="1">
        <v>2.4462000000000002</v>
      </c>
      <c r="AD29" s="1"/>
      <c r="AE29" s="1">
        <f t="shared" si="4"/>
        <v>20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34</v>
      </c>
      <c r="C30" s="1">
        <v>108</v>
      </c>
      <c r="D30" s="1">
        <v>88</v>
      </c>
      <c r="E30" s="1">
        <v>145</v>
      </c>
      <c r="F30" s="1">
        <v>15</v>
      </c>
      <c r="G30" s="6">
        <v>0.4</v>
      </c>
      <c r="H30" s="1">
        <v>45</v>
      </c>
      <c r="I30" s="1" t="s">
        <v>35</v>
      </c>
      <c r="J30" s="1">
        <v>204</v>
      </c>
      <c r="K30" s="1">
        <f t="shared" si="1"/>
        <v>-59</v>
      </c>
      <c r="L30" s="1"/>
      <c r="M30" s="1"/>
      <c r="N30" s="1">
        <v>300</v>
      </c>
      <c r="O30" s="1">
        <v>300</v>
      </c>
      <c r="P30" s="1">
        <f t="shared" si="2"/>
        <v>29</v>
      </c>
      <c r="Q30" s="5">
        <v>50</v>
      </c>
      <c r="R30" s="5">
        <f t="shared" ref="R30" si="19">Q30</f>
        <v>50</v>
      </c>
      <c r="S30" s="5">
        <f t="shared" si="16"/>
        <v>50</v>
      </c>
      <c r="T30" s="5"/>
      <c r="U30" s="5"/>
      <c r="V30" s="1"/>
      <c r="W30" s="1">
        <f t="shared" si="17"/>
        <v>22.931034482758619</v>
      </c>
      <c r="X30" s="1">
        <f t="shared" si="3"/>
        <v>21.206896551724139</v>
      </c>
      <c r="Y30" s="1">
        <v>54.2</v>
      </c>
      <c r="Z30" s="1">
        <v>19.8</v>
      </c>
      <c r="AA30" s="1">
        <v>-0.2</v>
      </c>
      <c r="AB30" s="1">
        <v>30.2</v>
      </c>
      <c r="AC30" s="1">
        <v>34</v>
      </c>
      <c r="AD30" s="1"/>
      <c r="AE30" s="1">
        <f t="shared" si="4"/>
        <v>20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48.887999999999998</v>
      </c>
      <c r="D31" s="1">
        <v>108.86499999999999</v>
      </c>
      <c r="E31" s="1">
        <v>55.634999999999998</v>
      </c>
      <c r="F31" s="1">
        <v>98</v>
      </c>
      <c r="G31" s="6">
        <v>1</v>
      </c>
      <c r="H31" s="1">
        <v>45</v>
      </c>
      <c r="I31" s="1" t="s">
        <v>35</v>
      </c>
      <c r="J31" s="1">
        <v>50</v>
      </c>
      <c r="K31" s="1">
        <f t="shared" si="1"/>
        <v>5.634999999999998</v>
      </c>
      <c r="L31" s="1"/>
      <c r="M31" s="1"/>
      <c r="N31" s="1">
        <v>50</v>
      </c>
      <c r="O31" s="1"/>
      <c r="P31" s="1">
        <f t="shared" si="2"/>
        <v>11.126999999999999</v>
      </c>
      <c r="Q31" s="5"/>
      <c r="R31" s="5">
        <v>50</v>
      </c>
      <c r="S31" s="5">
        <f t="shared" si="16"/>
        <v>50</v>
      </c>
      <c r="T31" s="5"/>
      <c r="U31" s="5">
        <v>100</v>
      </c>
      <c r="V31" s="1"/>
      <c r="W31" s="1">
        <f t="shared" si="17"/>
        <v>17.794553788083043</v>
      </c>
      <c r="X31" s="1">
        <f t="shared" si="3"/>
        <v>13.300979599173184</v>
      </c>
      <c r="Y31" s="1">
        <v>0.82360000000000011</v>
      </c>
      <c r="Z31" s="1">
        <v>2.4860000000000002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402.50099999999998</v>
      </c>
      <c r="D32" s="1">
        <v>166.833</v>
      </c>
      <c r="E32" s="1">
        <v>226.15600000000001</v>
      </c>
      <c r="F32" s="1">
        <v>303.21899999999999</v>
      </c>
      <c r="G32" s="6">
        <v>1</v>
      </c>
      <c r="H32" s="1">
        <v>60</v>
      </c>
      <c r="I32" s="1" t="s">
        <v>41</v>
      </c>
      <c r="J32" s="1">
        <v>217.15</v>
      </c>
      <c r="K32" s="1">
        <f t="shared" si="1"/>
        <v>9.0060000000000002</v>
      </c>
      <c r="L32" s="1"/>
      <c r="M32" s="1"/>
      <c r="N32" s="1">
        <v>100</v>
      </c>
      <c r="O32" s="1">
        <v>50</v>
      </c>
      <c r="P32" s="1">
        <f t="shared" si="2"/>
        <v>45.231200000000001</v>
      </c>
      <c r="Q32" s="5">
        <f>16*P32-O32-N32-F32</f>
        <v>270.48020000000002</v>
      </c>
      <c r="R32" s="5">
        <v>330</v>
      </c>
      <c r="S32" s="5">
        <f t="shared" si="16"/>
        <v>180</v>
      </c>
      <c r="T32" s="5">
        <v>150</v>
      </c>
      <c r="U32" s="5">
        <v>400</v>
      </c>
      <c r="V32" s="1"/>
      <c r="W32" s="1">
        <f t="shared" si="17"/>
        <v>17.31590141318382</v>
      </c>
      <c r="X32" s="1">
        <f t="shared" si="3"/>
        <v>10.020052530111958</v>
      </c>
      <c r="Y32" s="1">
        <v>39.171799999999998</v>
      </c>
      <c r="Z32" s="1">
        <v>41.536799999999999</v>
      </c>
      <c r="AA32" s="1">
        <v>33.3202</v>
      </c>
      <c r="AB32" s="1">
        <v>46.985999999999997</v>
      </c>
      <c r="AC32" s="1">
        <v>45.049400000000013</v>
      </c>
      <c r="AD32" s="1"/>
      <c r="AE32" s="1">
        <f t="shared" si="4"/>
        <v>180</v>
      </c>
      <c r="AF32" s="1">
        <f t="shared" si="5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66</v>
      </c>
      <c r="B33" s="13" t="s">
        <v>34</v>
      </c>
      <c r="C33" s="13"/>
      <c r="D33" s="13"/>
      <c r="E33" s="17">
        <v>1</v>
      </c>
      <c r="F33" s="17">
        <v>-1</v>
      </c>
      <c r="G33" s="14">
        <v>0</v>
      </c>
      <c r="H33" s="13" t="e">
        <v>#N/A</v>
      </c>
      <c r="I33" s="12" t="s">
        <v>46</v>
      </c>
      <c r="J33" s="13">
        <v>1</v>
      </c>
      <c r="K33" s="13">
        <f t="shared" si="1"/>
        <v>0</v>
      </c>
      <c r="L33" s="13"/>
      <c r="M33" s="13"/>
      <c r="N33" s="13"/>
      <c r="O33" s="13"/>
      <c r="P33" s="13">
        <f t="shared" si="2"/>
        <v>0.2</v>
      </c>
      <c r="Q33" s="15"/>
      <c r="R33" s="15"/>
      <c r="S33" s="15"/>
      <c r="T33" s="15"/>
      <c r="U33" s="15"/>
      <c r="V33" s="13"/>
      <c r="W33" s="13">
        <f t="shared" si="11"/>
        <v>-5</v>
      </c>
      <c r="X33" s="13">
        <f t="shared" si="3"/>
        <v>-5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/>
      <c r="AE33" s="13">
        <f t="shared" si="4"/>
        <v>0</v>
      </c>
      <c r="AF33" s="13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173</v>
      </c>
      <c r="D34" s="1">
        <v>296</v>
      </c>
      <c r="E34" s="1">
        <v>123</v>
      </c>
      <c r="F34" s="1">
        <v>312</v>
      </c>
      <c r="G34" s="6">
        <v>0.22</v>
      </c>
      <c r="H34" s="1">
        <v>120</v>
      </c>
      <c r="I34" s="1" t="s">
        <v>35</v>
      </c>
      <c r="J34" s="1">
        <v>124</v>
      </c>
      <c r="K34" s="1">
        <f t="shared" si="1"/>
        <v>-1</v>
      </c>
      <c r="L34" s="1"/>
      <c r="M34" s="1"/>
      <c r="N34" s="1">
        <v>80</v>
      </c>
      <c r="O34" s="1"/>
      <c r="P34" s="1">
        <f t="shared" si="2"/>
        <v>24.6</v>
      </c>
      <c r="Q34" s="5"/>
      <c r="R34" s="5">
        <f t="shared" ref="R34:R38" si="20">Q34</f>
        <v>0</v>
      </c>
      <c r="S34" s="5">
        <f t="shared" ref="S34:S39" si="21">ROUND(R34,0)-T34</f>
        <v>0</v>
      </c>
      <c r="T34" s="5"/>
      <c r="U34" s="5"/>
      <c r="V34" s="1"/>
      <c r="W34" s="1">
        <f t="shared" ref="W34:W39" si="22">(F34+N34+O34+R34)/P34</f>
        <v>15.934959349593495</v>
      </c>
      <c r="X34" s="1">
        <f t="shared" si="3"/>
        <v>15.934959349593495</v>
      </c>
      <c r="Y34" s="1">
        <v>20.399999999999999</v>
      </c>
      <c r="Z34" s="1">
        <v>26.4</v>
      </c>
      <c r="AA34" s="1">
        <v>23.2</v>
      </c>
      <c r="AB34" s="1">
        <v>13.6</v>
      </c>
      <c r="AC34" s="1">
        <v>10.4</v>
      </c>
      <c r="AD34" s="1"/>
      <c r="AE34" s="1">
        <f t="shared" si="4"/>
        <v>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47.21</v>
      </c>
      <c r="D35" s="1">
        <v>2.2610000000000001</v>
      </c>
      <c r="E35" s="1">
        <v>48.417999999999999</v>
      </c>
      <c r="F35" s="1"/>
      <c r="G35" s="6">
        <v>1</v>
      </c>
      <c r="H35" s="1">
        <v>45</v>
      </c>
      <c r="I35" s="1" t="s">
        <v>35</v>
      </c>
      <c r="J35" s="1">
        <v>47</v>
      </c>
      <c r="K35" s="1">
        <f t="shared" si="1"/>
        <v>1.4179999999999993</v>
      </c>
      <c r="L35" s="1"/>
      <c r="M35" s="1"/>
      <c r="N35" s="1">
        <v>50</v>
      </c>
      <c r="O35" s="1"/>
      <c r="P35" s="1">
        <f t="shared" si="2"/>
        <v>9.6836000000000002</v>
      </c>
      <c r="Q35" s="5">
        <f t="shared" ref="Q35:Q36" si="23">13*P35-O35-N35-F35</f>
        <v>75.886800000000008</v>
      </c>
      <c r="R35" s="5">
        <v>100</v>
      </c>
      <c r="S35" s="5">
        <f t="shared" si="21"/>
        <v>100</v>
      </c>
      <c r="T35" s="5"/>
      <c r="U35" s="5">
        <v>200</v>
      </c>
      <c r="V35" s="1"/>
      <c r="W35" s="1">
        <f t="shared" si="22"/>
        <v>15.490106985005577</v>
      </c>
      <c r="X35" s="1">
        <f t="shared" si="3"/>
        <v>5.1633689950018589</v>
      </c>
      <c r="Y35" s="1">
        <v>7.4833999999999996</v>
      </c>
      <c r="Z35" s="1">
        <v>5.3385999999999996</v>
      </c>
      <c r="AA35" s="1">
        <v>0</v>
      </c>
      <c r="AB35" s="1">
        <v>0</v>
      </c>
      <c r="AC35" s="1">
        <v>0</v>
      </c>
      <c r="AD35" s="10" t="s">
        <v>163</v>
      </c>
      <c r="AE35" s="1">
        <f t="shared" si="4"/>
        <v>100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74</v>
      </c>
      <c r="D36" s="1">
        <v>136</v>
      </c>
      <c r="E36" s="1">
        <v>94</v>
      </c>
      <c r="F36" s="1">
        <v>102</v>
      </c>
      <c r="G36" s="6">
        <v>0.4</v>
      </c>
      <c r="H36" s="1">
        <v>60</v>
      </c>
      <c r="I36" s="1" t="s">
        <v>35</v>
      </c>
      <c r="J36" s="1">
        <v>96</v>
      </c>
      <c r="K36" s="1">
        <f t="shared" ref="K36:K65" si="24">E36-J36</f>
        <v>-2</v>
      </c>
      <c r="L36" s="1"/>
      <c r="M36" s="1"/>
      <c r="N36" s="1">
        <v>23</v>
      </c>
      <c r="O36" s="1"/>
      <c r="P36" s="1">
        <f t="shared" si="2"/>
        <v>18.8</v>
      </c>
      <c r="Q36" s="5">
        <f t="shared" si="23"/>
        <v>119.4</v>
      </c>
      <c r="R36" s="5">
        <v>150</v>
      </c>
      <c r="S36" s="5">
        <f t="shared" si="21"/>
        <v>150</v>
      </c>
      <c r="T36" s="5"/>
      <c r="U36" s="5">
        <v>150</v>
      </c>
      <c r="V36" s="1"/>
      <c r="W36" s="1">
        <f t="shared" si="22"/>
        <v>14.627659574468085</v>
      </c>
      <c r="X36" s="1">
        <f t="shared" si="3"/>
        <v>6.6489361702127656</v>
      </c>
      <c r="Y36" s="1">
        <v>17.2</v>
      </c>
      <c r="Z36" s="1">
        <v>22.6</v>
      </c>
      <c r="AA36" s="1">
        <v>30.2</v>
      </c>
      <c r="AB36" s="1">
        <v>24</v>
      </c>
      <c r="AC36" s="1">
        <v>14.8</v>
      </c>
      <c r="AD36" s="1"/>
      <c r="AE36" s="1">
        <f t="shared" si="4"/>
        <v>60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76.036000000000001</v>
      </c>
      <c r="D37" s="1">
        <v>168.24100000000001</v>
      </c>
      <c r="E37" s="1">
        <v>100.432</v>
      </c>
      <c r="F37" s="1">
        <v>134.05000000000001</v>
      </c>
      <c r="G37" s="6">
        <v>1</v>
      </c>
      <c r="H37" s="1">
        <v>60</v>
      </c>
      <c r="I37" s="1" t="s">
        <v>41</v>
      </c>
      <c r="J37" s="1">
        <v>94.5</v>
      </c>
      <c r="K37" s="1">
        <f t="shared" si="24"/>
        <v>5.9320000000000022</v>
      </c>
      <c r="L37" s="1"/>
      <c r="M37" s="1"/>
      <c r="N37" s="1">
        <v>0</v>
      </c>
      <c r="O37" s="1"/>
      <c r="P37" s="1">
        <f t="shared" si="2"/>
        <v>20.086400000000001</v>
      </c>
      <c r="Q37" s="5">
        <f>16*P37-O37-N37-F37</f>
        <v>187.33240000000001</v>
      </c>
      <c r="R37" s="5">
        <f t="shared" si="20"/>
        <v>187.33240000000001</v>
      </c>
      <c r="S37" s="5">
        <f t="shared" si="21"/>
        <v>117</v>
      </c>
      <c r="T37" s="5">
        <v>70</v>
      </c>
      <c r="U37" s="5"/>
      <c r="V37" s="1"/>
      <c r="W37" s="1">
        <f t="shared" si="22"/>
        <v>16</v>
      </c>
      <c r="X37" s="1">
        <f t="shared" si="3"/>
        <v>6.6736697466942809</v>
      </c>
      <c r="Y37" s="1">
        <v>13.836399999999999</v>
      </c>
      <c r="Z37" s="1">
        <v>18.973400000000002</v>
      </c>
      <c r="AA37" s="1">
        <v>15.3932</v>
      </c>
      <c r="AB37" s="1">
        <v>24.2058</v>
      </c>
      <c r="AC37" s="1">
        <v>19.8066</v>
      </c>
      <c r="AD37" s="1"/>
      <c r="AE37" s="1">
        <f t="shared" si="4"/>
        <v>117</v>
      </c>
      <c r="AF37" s="1">
        <f t="shared" si="5"/>
        <v>70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37</v>
      </c>
      <c r="D38" s="1">
        <v>150</v>
      </c>
      <c r="E38" s="1">
        <v>41</v>
      </c>
      <c r="F38" s="1">
        <v>140</v>
      </c>
      <c r="G38" s="6">
        <v>0.4</v>
      </c>
      <c r="H38" s="1">
        <v>60</v>
      </c>
      <c r="I38" s="1" t="s">
        <v>35</v>
      </c>
      <c r="J38" s="1">
        <v>55.5</v>
      </c>
      <c r="K38" s="1">
        <f t="shared" si="24"/>
        <v>-14.5</v>
      </c>
      <c r="L38" s="1"/>
      <c r="M38" s="1"/>
      <c r="N38" s="1">
        <v>80</v>
      </c>
      <c r="O38" s="1"/>
      <c r="P38" s="1">
        <f t="shared" ref="P38:P69" si="25">E38/5</f>
        <v>8.1999999999999993</v>
      </c>
      <c r="Q38" s="5"/>
      <c r="R38" s="5">
        <f t="shared" si="20"/>
        <v>0</v>
      </c>
      <c r="S38" s="5">
        <f t="shared" si="21"/>
        <v>0</v>
      </c>
      <c r="T38" s="5"/>
      <c r="U38" s="5"/>
      <c r="V38" s="1"/>
      <c r="W38" s="1">
        <f t="shared" si="22"/>
        <v>26.829268292682929</v>
      </c>
      <c r="X38" s="1">
        <f t="shared" si="3"/>
        <v>26.829268292682929</v>
      </c>
      <c r="Y38" s="1">
        <v>4.5999999999999996</v>
      </c>
      <c r="Z38" s="1">
        <v>8.6</v>
      </c>
      <c r="AA38" s="1">
        <v>0</v>
      </c>
      <c r="AB38" s="1">
        <v>0</v>
      </c>
      <c r="AC38" s="1">
        <v>0</v>
      </c>
      <c r="AD38" s="1"/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128.70400000000001</v>
      </c>
      <c r="D39" s="1">
        <v>154.22999999999999</v>
      </c>
      <c r="E39" s="17">
        <f>123.459+E111</f>
        <v>156.983</v>
      </c>
      <c r="F39" s="1">
        <v>26.780999999999999</v>
      </c>
      <c r="G39" s="6">
        <v>1</v>
      </c>
      <c r="H39" s="1">
        <v>45</v>
      </c>
      <c r="I39" s="1" t="s">
        <v>38</v>
      </c>
      <c r="J39" s="1">
        <v>131</v>
      </c>
      <c r="K39" s="1">
        <f t="shared" si="24"/>
        <v>25.983000000000004</v>
      </c>
      <c r="L39" s="1"/>
      <c r="M39" s="1"/>
      <c r="N39" s="1">
        <v>200</v>
      </c>
      <c r="O39" s="1">
        <v>150</v>
      </c>
      <c r="P39" s="1">
        <f t="shared" si="25"/>
        <v>31.396599999999999</v>
      </c>
      <c r="Q39" s="5">
        <f>15*P39-O39-N39-F39</f>
        <v>94.168000000000006</v>
      </c>
      <c r="R39" s="5">
        <v>180</v>
      </c>
      <c r="S39" s="5">
        <f t="shared" si="21"/>
        <v>180</v>
      </c>
      <c r="T39" s="5"/>
      <c r="U39" s="5">
        <v>450</v>
      </c>
      <c r="V39" s="1"/>
      <c r="W39" s="1">
        <f t="shared" si="22"/>
        <v>17.733799201187388</v>
      </c>
      <c r="X39" s="1">
        <f t="shared" si="3"/>
        <v>12.000694342699529</v>
      </c>
      <c r="Y39" s="1">
        <v>32.695599999999999</v>
      </c>
      <c r="Z39" s="1">
        <v>28.808599999999998</v>
      </c>
      <c r="AA39" s="1">
        <v>34.784599999999998</v>
      </c>
      <c r="AB39" s="1">
        <v>27.878799999999998</v>
      </c>
      <c r="AC39" s="1">
        <v>29.715199999999999</v>
      </c>
      <c r="AD39" s="1"/>
      <c r="AE39" s="1">
        <f t="shared" si="4"/>
        <v>180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74</v>
      </c>
      <c r="B40" s="13" t="s">
        <v>32</v>
      </c>
      <c r="C40" s="13"/>
      <c r="D40" s="13">
        <v>23.771999999999998</v>
      </c>
      <c r="E40" s="13">
        <v>21.213000000000001</v>
      </c>
      <c r="F40" s="13">
        <v>0.624</v>
      </c>
      <c r="G40" s="14">
        <v>0</v>
      </c>
      <c r="H40" s="13">
        <v>45</v>
      </c>
      <c r="I40" s="13" t="s">
        <v>46</v>
      </c>
      <c r="J40" s="13">
        <v>22</v>
      </c>
      <c r="K40" s="13">
        <f t="shared" si="24"/>
        <v>-0.78699999999999903</v>
      </c>
      <c r="L40" s="13"/>
      <c r="M40" s="13"/>
      <c r="N40" s="13"/>
      <c r="O40" s="13"/>
      <c r="P40" s="13">
        <f t="shared" si="25"/>
        <v>4.2426000000000004</v>
      </c>
      <c r="Q40" s="15"/>
      <c r="R40" s="15"/>
      <c r="S40" s="15"/>
      <c r="T40" s="15"/>
      <c r="U40" s="15"/>
      <c r="V40" s="13"/>
      <c r="W40" s="13">
        <f t="shared" si="11"/>
        <v>0.14707962098713051</v>
      </c>
      <c r="X40" s="13">
        <f t="shared" si="3"/>
        <v>0.14707962098713051</v>
      </c>
      <c r="Y40" s="13">
        <v>-1.444</v>
      </c>
      <c r="Z40" s="13">
        <v>-5.8799999999999998E-2</v>
      </c>
      <c r="AA40" s="13">
        <v>60.266199999999998</v>
      </c>
      <c r="AB40" s="13">
        <v>61.489199999999997</v>
      </c>
      <c r="AC40" s="13">
        <v>61.021400000000007</v>
      </c>
      <c r="AD40" s="13"/>
      <c r="AE40" s="13">
        <f t="shared" si="4"/>
        <v>0</v>
      </c>
      <c r="AF40" s="1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75</v>
      </c>
      <c r="B41" s="13" t="s">
        <v>34</v>
      </c>
      <c r="C41" s="13">
        <v>251</v>
      </c>
      <c r="D41" s="13"/>
      <c r="E41" s="13">
        <v>122</v>
      </c>
      <c r="F41" s="13">
        <v>67</v>
      </c>
      <c r="G41" s="14">
        <v>0</v>
      </c>
      <c r="H41" s="13">
        <v>45</v>
      </c>
      <c r="I41" s="24" t="s">
        <v>169</v>
      </c>
      <c r="J41" s="13">
        <v>225</v>
      </c>
      <c r="K41" s="13">
        <f t="shared" si="24"/>
        <v>-103</v>
      </c>
      <c r="L41" s="13"/>
      <c r="M41" s="13"/>
      <c r="N41" s="13">
        <v>201</v>
      </c>
      <c r="O41" s="13">
        <v>180</v>
      </c>
      <c r="P41" s="13">
        <f t="shared" si="25"/>
        <v>24.4</v>
      </c>
      <c r="Q41" s="15"/>
      <c r="R41" s="15"/>
      <c r="S41" s="15"/>
      <c r="T41" s="15"/>
      <c r="U41" s="15"/>
      <c r="V41" s="13" t="s">
        <v>166</v>
      </c>
      <c r="W41" s="13">
        <f t="shared" si="11"/>
        <v>18.360655737704921</v>
      </c>
      <c r="X41" s="13">
        <f t="shared" si="3"/>
        <v>18.360655737704921</v>
      </c>
      <c r="Y41" s="13">
        <v>45</v>
      </c>
      <c r="Z41" s="13">
        <v>33.200000000000003</v>
      </c>
      <c r="AA41" s="13">
        <v>40.6</v>
      </c>
      <c r="AB41" s="13">
        <v>38</v>
      </c>
      <c r="AC41" s="13">
        <v>43.8</v>
      </c>
      <c r="AD41" s="24" t="s">
        <v>168</v>
      </c>
      <c r="AE41" s="13">
        <f t="shared" si="4"/>
        <v>0</v>
      </c>
      <c r="AF41" s="13">
        <f t="shared" si="5"/>
        <v>0</v>
      </c>
      <c r="AG41" s="1">
        <v>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295</v>
      </c>
      <c r="D42" s="1"/>
      <c r="E42" s="17">
        <f>73+E46</f>
        <v>170</v>
      </c>
      <c r="F42" s="17">
        <f>214+F46</f>
        <v>217</v>
      </c>
      <c r="G42" s="6">
        <v>0.3</v>
      </c>
      <c r="H42" s="1">
        <v>45</v>
      </c>
      <c r="I42" s="1" t="s">
        <v>35</v>
      </c>
      <c r="J42" s="1">
        <v>75</v>
      </c>
      <c r="K42" s="1">
        <f t="shared" si="24"/>
        <v>95</v>
      </c>
      <c r="L42" s="1"/>
      <c r="M42" s="1"/>
      <c r="N42" s="1">
        <v>0</v>
      </c>
      <c r="O42" s="1"/>
      <c r="P42" s="1">
        <f t="shared" si="25"/>
        <v>34</v>
      </c>
      <c r="Q42" s="5">
        <f t="shared" ref="Q42" si="26">13*P42-O42-N42-F42</f>
        <v>225</v>
      </c>
      <c r="R42" s="5">
        <v>250</v>
      </c>
      <c r="S42" s="5">
        <f>ROUND(R42,0)-T42</f>
        <v>150</v>
      </c>
      <c r="T42" s="5">
        <v>100</v>
      </c>
      <c r="U42" s="5">
        <v>250</v>
      </c>
      <c r="V42" s="1"/>
      <c r="W42" s="1">
        <f>(F42+N42+O42+R42)/P42</f>
        <v>13.735294117647058</v>
      </c>
      <c r="X42" s="1">
        <f t="shared" si="3"/>
        <v>6.382352941176471</v>
      </c>
      <c r="Y42" s="1">
        <v>15.6</v>
      </c>
      <c r="Z42" s="1">
        <v>0</v>
      </c>
      <c r="AA42" s="1">
        <v>0</v>
      </c>
      <c r="AB42" s="1">
        <v>0</v>
      </c>
      <c r="AC42" s="1">
        <v>0</v>
      </c>
      <c r="AD42" s="1" t="s">
        <v>77</v>
      </c>
      <c r="AE42" s="1">
        <f t="shared" si="4"/>
        <v>45</v>
      </c>
      <c r="AF42" s="1">
        <f t="shared" si="5"/>
        <v>30</v>
      </c>
      <c r="AG42" s="23" t="s">
        <v>167</v>
      </c>
      <c r="AH42" s="1">
        <v>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78</v>
      </c>
      <c r="B43" s="13" t="s">
        <v>34</v>
      </c>
      <c r="C43" s="13"/>
      <c r="D43" s="13"/>
      <c r="E43" s="13">
        <v>1</v>
      </c>
      <c r="F43" s="17">
        <v>-1</v>
      </c>
      <c r="G43" s="14">
        <v>0</v>
      </c>
      <c r="H43" s="13" t="e">
        <v>#N/A</v>
      </c>
      <c r="I43" s="12" t="s">
        <v>46</v>
      </c>
      <c r="J43" s="13">
        <v>1</v>
      </c>
      <c r="K43" s="13">
        <f t="shared" si="24"/>
        <v>0</v>
      </c>
      <c r="L43" s="13"/>
      <c r="M43" s="13"/>
      <c r="N43" s="13"/>
      <c r="O43" s="13"/>
      <c r="P43" s="13">
        <f t="shared" si="25"/>
        <v>0.2</v>
      </c>
      <c r="Q43" s="15"/>
      <c r="R43" s="15"/>
      <c r="S43" s="15"/>
      <c r="T43" s="15"/>
      <c r="U43" s="15"/>
      <c r="V43" s="13"/>
      <c r="W43" s="13">
        <f t="shared" si="11"/>
        <v>-5</v>
      </c>
      <c r="X43" s="13">
        <f t="shared" si="3"/>
        <v>-5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/>
      <c r="AE43" s="13">
        <f t="shared" si="4"/>
        <v>0</v>
      </c>
      <c r="AF43" s="13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79</v>
      </c>
      <c r="B44" s="13" t="s">
        <v>32</v>
      </c>
      <c r="C44" s="13">
        <v>81.674999999999997</v>
      </c>
      <c r="D44" s="13">
        <v>371.286</v>
      </c>
      <c r="E44" s="13">
        <v>119.453</v>
      </c>
      <c r="F44" s="13">
        <v>317.322</v>
      </c>
      <c r="G44" s="14">
        <v>0</v>
      </c>
      <c r="H44" s="13">
        <v>60</v>
      </c>
      <c r="I44" s="13" t="s">
        <v>46</v>
      </c>
      <c r="J44" s="13">
        <v>115.1</v>
      </c>
      <c r="K44" s="13">
        <f t="shared" si="24"/>
        <v>4.3530000000000086</v>
      </c>
      <c r="L44" s="13"/>
      <c r="M44" s="13"/>
      <c r="N44" s="13">
        <v>0</v>
      </c>
      <c r="O44" s="13"/>
      <c r="P44" s="13">
        <f t="shared" si="25"/>
        <v>23.890599999999999</v>
      </c>
      <c r="Q44" s="15">
        <v>200</v>
      </c>
      <c r="R44" s="15"/>
      <c r="S44" s="15"/>
      <c r="T44" s="15"/>
      <c r="U44" s="15"/>
      <c r="V44" s="13" t="s">
        <v>164</v>
      </c>
      <c r="W44" s="13">
        <f t="shared" si="11"/>
        <v>21.653788519333965</v>
      </c>
      <c r="X44" s="13">
        <f t="shared" si="3"/>
        <v>13.282295128627997</v>
      </c>
      <c r="Y44" s="13">
        <v>12.497999999999999</v>
      </c>
      <c r="Z44" s="13">
        <v>35.5458</v>
      </c>
      <c r="AA44" s="13">
        <v>19.585599999999999</v>
      </c>
      <c r="AB44" s="13">
        <v>3.26</v>
      </c>
      <c r="AC44" s="13">
        <v>19.8626</v>
      </c>
      <c r="AD44" s="13"/>
      <c r="AE44" s="13">
        <f t="shared" si="4"/>
        <v>0</v>
      </c>
      <c r="AF44" s="13">
        <f t="shared" si="5"/>
        <v>0</v>
      </c>
      <c r="AG44" s="1"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/>
      <c r="D45" s="1">
        <v>100</v>
      </c>
      <c r="E45" s="1">
        <v>16</v>
      </c>
      <c r="F45" s="1">
        <v>80</v>
      </c>
      <c r="G45" s="6">
        <v>0.09</v>
      </c>
      <c r="H45" s="1">
        <v>45</v>
      </c>
      <c r="I45" s="1" t="s">
        <v>35</v>
      </c>
      <c r="J45" s="1">
        <v>20</v>
      </c>
      <c r="K45" s="1">
        <f t="shared" si="24"/>
        <v>-4</v>
      </c>
      <c r="L45" s="1"/>
      <c r="M45" s="1"/>
      <c r="N45" s="1">
        <v>80</v>
      </c>
      <c r="O45" s="1"/>
      <c r="P45" s="1">
        <f t="shared" si="25"/>
        <v>3.2</v>
      </c>
      <c r="Q45" s="5"/>
      <c r="R45" s="5">
        <f>Q45</f>
        <v>0</v>
      </c>
      <c r="S45" s="5">
        <f>ROUND(R45,0)-T45</f>
        <v>0</v>
      </c>
      <c r="T45" s="5"/>
      <c r="U45" s="5"/>
      <c r="V45" s="1"/>
      <c r="W45" s="1">
        <f>(F45+N45+O45+R45)/P45</f>
        <v>50</v>
      </c>
      <c r="X45" s="1">
        <f t="shared" si="3"/>
        <v>50</v>
      </c>
      <c r="Y45" s="1">
        <v>7.6</v>
      </c>
      <c r="Z45" s="1">
        <v>7.4</v>
      </c>
      <c r="AA45" s="1">
        <v>0</v>
      </c>
      <c r="AB45" s="1">
        <v>0</v>
      </c>
      <c r="AC45" s="1">
        <v>2.6</v>
      </c>
      <c r="AD45" s="1"/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81</v>
      </c>
      <c r="B46" s="13" t="s">
        <v>34</v>
      </c>
      <c r="C46" s="13">
        <v>175</v>
      </c>
      <c r="D46" s="13"/>
      <c r="E46" s="26">
        <v>97</v>
      </c>
      <c r="F46" s="26">
        <v>3</v>
      </c>
      <c r="G46" s="14">
        <v>0</v>
      </c>
      <c r="H46" s="13">
        <v>45</v>
      </c>
      <c r="I46" s="13" t="s">
        <v>46</v>
      </c>
      <c r="J46" s="13">
        <v>203</v>
      </c>
      <c r="K46" s="13">
        <f t="shared" si="24"/>
        <v>-106</v>
      </c>
      <c r="L46" s="13"/>
      <c r="M46" s="13"/>
      <c r="N46" s="13"/>
      <c r="O46" s="13"/>
      <c r="P46" s="13">
        <f t="shared" si="25"/>
        <v>19.399999999999999</v>
      </c>
      <c r="Q46" s="15"/>
      <c r="R46" s="15"/>
      <c r="S46" s="15"/>
      <c r="T46" s="15"/>
      <c r="U46" s="15"/>
      <c r="V46" s="13" t="s">
        <v>164</v>
      </c>
      <c r="W46" s="13">
        <f t="shared" si="11"/>
        <v>0.15463917525773196</v>
      </c>
      <c r="X46" s="13">
        <f t="shared" si="3"/>
        <v>0.15463917525773196</v>
      </c>
      <c r="Y46" s="13">
        <v>11</v>
      </c>
      <c r="Z46" s="13">
        <v>15.2</v>
      </c>
      <c r="AA46" s="13">
        <v>47</v>
      </c>
      <c r="AB46" s="13">
        <v>56.4</v>
      </c>
      <c r="AC46" s="13">
        <v>48.6</v>
      </c>
      <c r="AD46" s="13" t="s">
        <v>82</v>
      </c>
      <c r="AE46" s="13">
        <f t="shared" si="4"/>
        <v>0</v>
      </c>
      <c r="AF46" s="13">
        <f t="shared" si="5"/>
        <v>0</v>
      </c>
      <c r="AG46" s="1">
        <v>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279</v>
      </c>
      <c r="D47" s="1">
        <v>120</v>
      </c>
      <c r="E47" s="1">
        <v>193</v>
      </c>
      <c r="F47" s="1">
        <v>134</v>
      </c>
      <c r="G47" s="6">
        <v>0.27</v>
      </c>
      <c r="H47" s="1">
        <v>45</v>
      </c>
      <c r="I47" s="1" t="s">
        <v>35</v>
      </c>
      <c r="J47" s="1">
        <v>228</v>
      </c>
      <c r="K47" s="1">
        <f t="shared" si="24"/>
        <v>-35</v>
      </c>
      <c r="L47" s="1"/>
      <c r="M47" s="1"/>
      <c r="N47" s="1">
        <v>100</v>
      </c>
      <c r="O47" s="1">
        <v>50</v>
      </c>
      <c r="P47" s="1">
        <f t="shared" si="25"/>
        <v>38.6</v>
      </c>
      <c r="Q47" s="5">
        <f t="shared" ref="Q47" si="27">13*P47-O47-N47-F47</f>
        <v>217.8</v>
      </c>
      <c r="R47" s="5">
        <v>300</v>
      </c>
      <c r="S47" s="5">
        <f t="shared" ref="S47:S48" si="28">ROUND(R47,0)-T47</f>
        <v>150</v>
      </c>
      <c r="T47" s="5">
        <v>150</v>
      </c>
      <c r="U47" s="5">
        <v>400</v>
      </c>
      <c r="V47" s="1"/>
      <c r="W47" s="1">
        <f t="shared" ref="W47:W48" si="29">(F47+N47+O47+R47)/P47</f>
        <v>15.129533678756475</v>
      </c>
      <c r="X47" s="1">
        <f t="shared" si="3"/>
        <v>7.3575129533678751</v>
      </c>
      <c r="Y47" s="1">
        <v>32.6</v>
      </c>
      <c r="Z47" s="1">
        <v>37.6</v>
      </c>
      <c r="AA47" s="1">
        <v>49.4</v>
      </c>
      <c r="AB47" s="1">
        <v>38.200000000000003</v>
      </c>
      <c r="AC47" s="1">
        <v>33</v>
      </c>
      <c r="AD47" s="1"/>
      <c r="AE47" s="1">
        <f t="shared" si="4"/>
        <v>40.5</v>
      </c>
      <c r="AF47" s="1">
        <f t="shared" si="5"/>
        <v>40.5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32</v>
      </c>
      <c r="C48" s="1">
        <v>42.131999999999998</v>
      </c>
      <c r="D48" s="1">
        <v>308.60599999999999</v>
      </c>
      <c r="E48" s="1">
        <v>38.055</v>
      </c>
      <c r="F48" s="1">
        <v>263.815</v>
      </c>
      <c r="G48" s="6">
        <v>1</v>
      </c>
      <c r="H48" s="1">
        <v>45</v>
      </c>
      <c r="I48" s="1" t="s">
        <v>38</v>
      </c>
      <c r="J48" s="1">
        <v>56</v>
      </c>
      <c r="K48" s="1">
        <f t="shared" si="24"/>
        <v>-17.945</v>
      </c>
      <c r="L48" s="1"/>
      <c r="M48" s="1"/>
      <c r="N48" s="1">
        <v>100</v>
      </c>
      <c r="O48" s="1"/>
      <c r="P48" s="1">
        <f t="shared" si="25"/>
        <v>7.6109999999999998</v>
      </c>
      <c r="Q48" s="5">
        <v>40</v>
      </c>
      <c r="R48" s="5">
        <f t="shared" ref="R48" si="30">Q48</f>
        <v>40</v>
      </c>
      <c r="S48" s="5">
        <f t="shared" si="28"/>
        <v>40</v>
      </c>
      <c r="T48" s="5"/>
      <c r="U48" s="5"/>
      <c r="V48" s="1"/>
      <c r="W48" s="1">
        <f t="shared" si="29"/>
        <v>53.056759952700041</v>
      </c>
      <c r="X48" s="1">
        <f t="shared" si="3"/>
        <v>47.801208776770466</v>
      </c>
      <c r="Y48" s="1">
        <v>9.4916</v>
      </c>
      <c r="Z48" s="1">
        <v>28.232399999999998</v>
      </c>
      <c r="AA48" s="1">
        <v>19.453199999999999</v>
      </c>
      <c r="AB48" s="1">
        <v>20.450600000000001</v>
      </c>
      <c r="AC48" s="1">
        <v>22.4236</v>
      </c>
      <c r="AD48" s="1"/>
      <c r="AE48" s="1">
        <f t="shared" si="4"/>
        <v>40</v>
      </c>
      <c r="AF48" s="1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85</v>
      </c>
      <c r="B49" s="13" t="s">
        <v>34</v>
      </c>
      <c r="C49" s="13">
        <v>703</v>
      </c>
      <c r="D49" s="13"/>
      <c r="E49" s="13">
        <v>468</v>
      </c>
      <c r="F49" s="13">
        <v>183</v>
      </c>
      <c r="G49" s="14">
        <v>0</v>
      </c>
      <c r="H49" s="13" t="e">
        <v>#N/A</v>
      </c>
      <c r="I49" s="13" t="s">
        <v>46</v>
      </c>
      <c r="J49" s="13">
        <v>470</v>
      </c>
      <c r="K49" s="13">
        <f t="shared" si="24"/>
        <v>-2</v>
      </c>
      <c r="L49" s="13"/>
      <c r="M49" s="13"/>
      <c r="N49" s="13"/>
      <c r="O49" s="13"/>
      <c r="P49" s="13">
        <f t="shared" si="25"/>
        <v>93.6</v>
      </c>
      <c r="Q49" s="15"/>
      <c r="R49" s="15"/>
      <c r="S49" s="15"/>
      <c r="T49" s="15"/>
      <c r="U49" s="15"/>
      <c r="V49" s="13"/>
      <c r="W49" s="13">
        <f t="shared" si="11"/>
        <v>1.9551282051282053</v>
      </c>
      <c r="X49" s="13">
        <f t="shared" si="3"/>
        <v>1.9551282051282053</v>
      </c>
      <c r="Y49" s="13">
        <v>57.8</v>
      </c>
      <c r="Z49" s="13">
        <v>6.8</v>
      </c>
      <c r="AA49" s="13">
        <v>6.8</v>
      </c>
      <c r="AB49" s="13">
        <v>0</v>
      </c>
      <c r="AC49" s="13">
        <v>0</v>
      </c>
      <c r="AD49" s="19" t="s">
        <v>86</v>
      </c>
      <c r="AE49" s="13">
        <f t="shared" si="4"/>
        <v>0</v>
      </c>
      <c r="AF49" s="13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116</v>
      </c>
      <c r="D50" s="1">
        <v>560</v>
      </c>
      <c r="E50" s="1">
        <v>160</v>
      </c>
      <c r="F50" s="1">
        <v>476</v>
      </c>
      <c r="G50" s="6">
        <v>0.4</v>
      </c>
      <c r="H50" s="1">
        <v>60</v>
      </c>
      <c r="I50" s="1" t="s">
        <v>41</v>
      </c>
      <c r="J50" s="1">
        <v>161</v>
      </c>
      <c r="K50" s="1">
        <f t="shared" si="24"/>
        <v>-1</v>
      </c>
      <c r="L50" s="1"/>
      <c r="M50" s="1"/>
      <c r="N50" s="1">
        <v>0</v>
      </c>
      <c r="O50" s="1"/>
      <c r="P50" s="1">
        <f t="shared" si="25"/>
        <v>32</v>
      </c>
      <c r="Q50" s="5">
        <v>600</v>
      </c>
      <c r="R50" s="5">
        <f>Q50</f>
        <v>600</v>
      </c>
      <c r="S50" s="5">
        <f>ROUND(R50,0)-T50</f>
        <v>300</v>
      </c>
      <c r="T50" s="5">
        <v>300</v>
      </c>
      <c r="U50" s="5"/>
      <c r="V50" s="1"/>
      <c r="W50" s="1">
        <f>(F50+N50+O50+R50)/P50</f>
        <v>33.625</v>
      </c>
      <c r="X50" s="1">
        <f t="shared" si="3"/>
        <v>14.875</v>
      </c>
      <c r="Y50" s="1">
        <v>62.2</v>
      </c>
      <c r="Z50" s="1">
        <v>84.2</v>
      </c>
      <c r="AA50" s="1">
        <v>104.8</v>
      </c>
      <c r="AB50" s="1">
        <v>89.4</v>
      </c>
      <c r="AC50" s="1">
        <v>91.4</v>
      </c>
      <c r="AD50" s="1"/>
      <c r="AE50" s="1">
        <f t="shared" si="4"/>
        <v>120</v>
      </c>
      <c r="AF50" s="1">
        <f t="shared" si="5"/>
        <v>120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88</v>
      </c>
      <c r="B51" s="13" t="s">
        <v>34</v>
      </c>
      <c r="C51" s="13">
        <v>688</v>
      </c>
      <c r="D51" s="13"/>
      <c r="E51" s="13">
        <v>360</v>
      </c>
      <c r="F51" s="13">
        <v>283</v>
      </c>
      <c r="G51" s="14">
        <v>0</v>
      </c>
      <c r="H51" s="13" t="e">
        <v>#N/A</v>
      </c>
      <c r="I51" s="13" t="s">
        <v>46</v>
      </c>
      <c r="J51" s="13">
        <v>368</v>
      </c>
      <c r="K51" s="13">
        <f t="shared" si="24"/>
        <v>-8</v>
      </c>
      <c r="L51" s="13"/>
      <c r="M51" s="13"/>
      <c r="N51" s="13"/>
      <c r="O51" s="13"/>
      <c r="P51" s="13">
        <f t="shared" si="25"/>
        <v>72</v>
      </c>
      <c r="Q51" s="15"/>
      <c r="R51" s="15"/>
      <c r="S51" s="15"/>
      <c r="T51" s="15"/>
      <c r="U51" s="15"/>
      <c r="V51" s="13"/>
      <c r="W51" s="13">
        <f t="shared" si="11"/>
        <v>3.9305555555555554</v>
      </c>
      <c r="X51" s="13">
        <f t="shared" si="3"/>
        <v>3.9305555555555554</v>
      </c>
      <c r="Y51" s="13">
        <v>52.8</v>
      </c>
      <c r="Z51" s="13">
        <v>13.8</v>
      </c>
      <c r="AA51" s="13">
        <v>5.4</v>
      </c>
      <c r="AB51" s="13">
        <v>0</v>
      </c>
      <c r="AC51" s="13">
        <v>0</v>
      </c>
      <c r="AD51" s="19" t="s">
        <v>86</v>
      </c>
      <c r="AE51" s="13">
        <f t="shared" si="4"/>
        <v>0</v>
      </c>
      <c r="AF51" s="13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1</v>
      </c>
      <c r="D52" s="1">
        <v>832</v>
      </c>
      <c r="E52" s="1">
        <v>187</v>
      </c>
      <c r="F52" s="1">
        <v>626</v>
      </c>
      <c r="G52" s="6">
        <v>0.4</v>
      </c>
      <c r="H52" s="1">
        <v>60</v>
      </c>
      <c r="I52" s="1" t="s">
        <v>41</v>
      </c>
      <c r="J52" s="1">
        <v>203</v>
      </c>
      <c r="K52" s="1">
        <f t="shared" si="24"/>
        <v>-16</v>
      </c>
      <c r="L52" s="1"/>
      <c r="M52" s="1"/>
      <c r="N52" s="1">
        <v>156</v>
      </c>
      <c r="O52" s="1">
        <v>140</v>
      </c>
      <c r="P52" s="1">
        <f t="shared" si="25"/>
        <v>37.4</v>
      </c>
      <c r="Q52" s="5">
        <v>300</v>
      </c>
      <c r="R52" s="5">
        <f>Q52</f>
        <v>300</v>
      </c>
      <c r="S52" s="5">
        <f>ROUND(R52,0)-T52</f>
        <v>150</v>
      </c>
      <c r="T52" s="5">
        <v>150</v>
      </c>
      <c r="U52" s="5"/>
      <c r="V52" s="1"/>
      <c r="W52" s="1">
        <f>(F52+N52+O52+R52)/P52</f>
        <v>32.673796791443849</v>
      </c>
      <c r="X52" s="1">
        <f t="shared" si="3"/>
        <v>24.652406417112299</v>
      </c>
      <c r="Y52" s="1">
        <v>70</v>
      </c>
      <c r="Z52" s="1">
        <v>73.400000000000006</v>
      </c>
      <c r="AA52" s="1">
        <v>84.2</v>
      </c>
      <c r="AB52" s="1">
        <v>75</v>
      </c>
      <c r="AC52" s="1">
        <v>76.8</v>
      </c>
      <c r="AD52" s="1"/>
      <c r="AE52" s="1">
        <f t="shared" si="4"/>
        <v>60</v>
      </c>
      <c r="AF52" s="1">
        <f t="shared" si="5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90</v>
      </c>
      <c r="B53" s="13" t="s">
        <v>34</v>
      </c>
      <c r="C53" s="13">
        <v>-4</v>
      </c>
      <c r="D53" s="13"/>
      <c r="E53" s="13"/>
      <c r="F53" s="13">
        <v>-4</v>
      </c>
      <c r="G53" s="14">
        <v>0</v>
      </c>
      <c r="H53" s="13">
        <v>45</v>
      </c>
      <c r="I53" s="13" t="s">
        <v>46</v>
      </c>
      <c r="J53" s="13"/>
      <c r="K53" s="13">
        <f t="shared" si="24"/>
        <v>0</v>
      </c>
      <c r="L53" s="13"/>
      <c r="M53" s="13"/>
      <c r="N53" s="13"/>
      <c r="O53" s="13"/>
      <c r="P53" s="13">
        <f t="shared" si="25"/>
        <v>0</v>
      </c>
      <c r="Q53" s="15"/>
      <c r="R53" s="15"/>
      <c r="S53" s="15"/>
      <c r="T53" s="15"/>
      <c r="U53" s="15"/>
      <c r="V53" s="13"/>
      <c r="W53" s="13" t="e">
        <f t="shared" si="11"/>
        <v>#DIV/0!</v>
      </c>
      <c r="X53" s="13" t="e">
        <f t="shared" si="3"/>
        <v>#DIV/0!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91</v>
      </c>
      <c r="AE53" s="13">
        <f t="shared" si="4"/>
        <v>0</v>
      </c>
      <c r="AF53" s="13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92</v>
      </c>
      <c r="B54" s="13" t="s">
        <v>34</v>
      </c>
      <c r="C54" s="13"/>
      <c r="D54" s="13"/>
      <c r="E54" s="13">
        <v>3</v>
      </c>
      <c r="F54" s="17">
        <v>-3</v>
      </c>
      <c r="G54" s="14">
        <v>0</v>
      </c>
      <c r="H54" s="13" t="e">
        <v>#N/A</v>
      </c>
      <c r="I54" s="12" t="s">
        <v>46</v>
      </c>
      <c r="J54" s="13">
        <v>3</v>
      </c>
      <c r="K54" s="13">
        <f t="shared" si="24"/>
        <v>0</v>
      </c>
      <c r="L54" s="13"/>
      <c r="M54" s="13"/>
      <c r="N54" s="13"/>
      <c r="O54" s="13"/>
      <c r="P54" s="13">
        <f t="shared" si="25"/>
        <v>0.6</v>
      </c>
      <c r="Q54" s="15"/>
      <c r="R54" s="15"/>
      <c r="S54" s="15"/>
      <c r="T54" s="15"/>
      <c r="U54" s="15"/>
      <c r="V54" s="13"/>
      <c r="W54" s="13">
        <f t="shared" si="11"/>
        <v>-5</v>
      </c>
      <c r="X54" s="13">
        <f t="shared" si="3"/>
        <v>-5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/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1081</v>
      </c>
      <c r="D55" s="1"/>
      <c r="E55" s="1">
        <v>271</v>
      </c>
      <c r="F55" s="1">
        <v>799</v>
      </c>
      <c r="G55" s="6">
        <v>0.4</v>
      </c>
      <c r="H55" s="1">
        <v>60</v>
      </c>
      <c r="I55" s="1" t="s">
        <v>35</v>
      </c>
      <c r="J55" s="1">
        <v>304</v>
      </c>
      <c r="K55" s="1">
        <f t="shared" si="24"/>
        <v>-33</v>
      </c>
      <c r="L55" s="1"/>
      <c r="M55" s="1"/>
      <c r="N55" s="1">
        <v>0</v>
      </c>
      <c r="O55" s="1"/>
      <c r="P55" s="1">
        <f t="shared" si="25"/>
        <v>54.2</v>
      </c>
      <c r="Q55" s="5">
        <v>200</v>
      </c>
      <c r="R55" s="5">
        <f t="shared" ref="R55:R78" si="31">Q55</f>
        <v>200</v>
      </c>
      <c r="S55" s="5">
        <f t="shared" ref="S55:S62" si="32">ROUND(R55,0)-T55</f>
        <v>100</v>
      </c>
      <c r="T55" s="5">
        <v>100</v>
      </c>
      <c r="U55" s="5"/>
      <c r="V55" s="1"/>
      <c r="W55" s="1">
        <f t="shared" ref="W55:W78" si="33">(F55+N55+O55+R55)/P55</f>
        <v>18.431734317343171</v>
      </c>
      <c r="X55" s="1">
        <f t="shared" si="3"/>
        <v>14.741697416974169</v>
      </c>
      <c r="Y55" s="1">
        <v>24.8</v>
      </c>
      <c r="Z55" s="1">
        <v>73.400000000000006</v>
      </c>
      <c r="AA55" s="1">
        <v>98.8</v>
      </c>
      <c r="AB55" s="1">
        <v>74.8</v>
      </c>
      <c r="AC55" s="1">
        <v>70.599999999999994</v>
      </c>
      <c r="AD55" s="1"/>
      <c r="AE55" s="1">
        <f t="shared" si="4"/>
        <v>40</v>
      </c>
      <c r="AF55" s="1">
        <f t="shared" si="5"/>
        <v>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86</v>
      </c>
      <c r="D56" s="1">
        <v>120</v>
      </c>
      <c r="E56" s="1">
        <v>121</v>
      </c>
      <c r="F56" s="1">
        <v>44</v>
      </c>
      <c r="G56" s="6">
        <v>0.1</v>
      </c>
      <c r="H56" s="1">
        <v>45</v>
      </c>
      <c r="I56" s="1" t="s">
        <v>35</v>
      </c>
      <c r="J56" s="1">
        <v>132</v>
      </c>
      <c r="K56" s="1">
        <f t="shared" si="24"/>
        <v>-11</v>
      </c>
      <c r="L56" s="1"/>
      <c r="M56" s="1"/>
      <c r="N56" s="1">
        <v>100</v>
      </c>
      <c r="O56" s="1">
        <v>50</v>
      </c>
      <c r="P56" s="1">
        <f t="shared" si="25"/>
        <v>24.2</v>
      </c>
      <c r="Q56" s="5">
        <f t="shared" ref="Q56:Q78" si="34">13*P56-O56-N56-F56</f>
        <v>120.59999999999997</v>
      </c>
      <c r="R56" s="5">
        <v>170</v>
      </c>
      <c r="S56" s="5">
        <f t="shared" si="32"/>
        <v>170</v>
      </c>
      <c r="T56" s="5"/>
      <c r="U56" s="5">
        <v>200</v>
      </c>
      <c r="V56" s="1"/>
      <c r="W56" s="1">
        <f t="shared" si="33"/>
        <v>15.041322314049587</v>
      </c>
      <c r="X56" s="1">
        <f t="shared" si="3"/>
        <v>8.0165289256198342</v>
      </c>
      <c r="Y56" s="1">
        <v>18.600000000000001</v>
      </c>
      <c r="Z56" s="1">
        <v>16.8</v>
      </c>
      <c r="AA56" s="1">
        <v>0</v>
      </c>
      <c r="AB56" s="1">
        <v>0</v>
      </c>
      <c r="AC56" s="1">
        <v>0</v>
      </c>
      <c r="AD56" s="1"/>
      <c r="AE56" s="1">
        <f t="shared" si="4"/>
        <v>17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-1</v>
      </c>
      <c r="D57" s="1">
        <v>70</v>
      </c>
      <c r="E57" s="17">
        <f>6+E33</f>
        <v>7</v>
      </c>
      <c r="F57" s="17">
        <f>63+F33</f>
        <v>62</v>
      </c>
      <c r="G57" s="6">
        <v>0.1</v>
      </c>
      <c r="H57" s="1">
        <v>60</v>
      </c>
      <c r="I57" s="1" t="s">
        <v>35</v>
      </c>
      <c r="J57" s="1">
        <v>6</v>
      </c>
      <c r="K57" s="1">
        <f t="shared" si="24"/>
        <v>1</v>
      </c>
      <c r="L57" s="1"/>
      <c r="M57" s="1"/>
      <c r="N57" s="1">
        <v>100</v>
      </c>
      <c r="O57" s="1"/>
      <c r="P57" s="1">
        <f t="shared" si="25"/>
        <v>1.4</v>
      </c>
      <c r="Q57" s="5"/>
      <c r="R57" s="5">
        <f t="shared" si="31"/>
        <v>0</v>
      </c>
      <c r="S57" s="5">
        <f t="shared" si="32"/>
        <v>0</v>
      </c>
      <c r="T57" s="5"/>
      <c r="U57" s="5"/>
      <c r="V57" s="1"/>
      <c r="W57" s="1">
        <f t="shared" si="33"/>
        <v>115.71428571428572</v>
      </c>
      <c r="X57" s="1">
        <f t="shared" si="3"/>
        <v>115.71428571428572</v>
      </c>
      <c r="Y57" s="1">
        <v>6</v>
      </c>
      <c r="Z57" s="1">
        <v>9</v>
      </c>
      <c r="AA57" s="1">
        <v>8</v>
      </c>
      <c r="AB57" s="1">
        <v>8.6</v>
      </c>
      <c r="AC57" s="1">
        <v>6.8</v>
      </c>
      <c r="AD57" s="1"/>
      <c r="AE57" s="1">
        <f t="shared" si="4"/>
        <v>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>
        <v>37</v>
      </c>
      <c r="D58" s="1">
        <v>10</v>
      </c>
      <c r="E58" s="17">
        <f>41+E25</f>
        <v>42</v>
      </c>
      <c r="F58" s="17">
        <f>-5+F25</f>
        <v>-6</v>
      </c>
      <c r="G58" s="6">
        <v>0.1</v>
      </c>
      <c r="H58" s="1">
        <v>60</v>
      </c>
      <c r="I58" s="1" t="s">
        <v>35</v>
      </c>
      <c r="J58" s="1">
        <v>73</v>
      </c>
      <c r="K58" s="1">
        <f t="shared" si="24"/>
        <v>-31</v>
      </c>
      <c r="L58" s="1"/>
      <c r="M58" s="1"/>
      <c r="N58" s="1">
        <v>0</v>
      </c>
      <c r="O58" s="1"/>
      <c r="P58" s="1">
        <f t="shared" si="25"/>
        <v>8.4</v>
      </c>
      <c r="Q58" s="5">
        <f>10*P58-O58-N58-F58</f>
        <v>90</v>
      </c>
      <c r="R58" s="5">
        <f t="shared" si="31"/>
        <v>90</v>
      </c>
      <c r="S58" s="5">
        <f t="shared" si="32"/>
        <v>90</v>
      </c>
      <c r="T58" s="5"/>
      <c r="U58" s="5"/>
      <c r="V58" s="1"/>
      <c r="W58" s="1">
        <f t="shared" si="33"/>
        <v>10</v>
      </c>
      <c r="X58" s="1">
        <f t="shared" si="3"/>
        <v>-0.7142857142857143</v>
      </c>
      <c r="Y58" s="1">
        <v>6.2</v>
      </c>
      <c r="Z58" s="1">
        <v>9.6</v>
      </c>
      <c r="AA58" s="1">
        <v>0</v>
      </c>
      <c r="AB58" s="1">
        <v>0</v>
      </c>
      <c r="AC58" s="1">
        <v>0</v>
      </c>
      <c r="AD58" s="1"/>
      <c r="AE58" s="1">
        <f t="shared" si="4"/>
        <v>9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323</v>
      </c>
      <c r="D59" s="1"/>
      <c r="E59" s="1">
        <v>277</v>
      </c>
      <c r="F59" s="1">
        <v>-1</v>
      </c>
      <c r="G59" s="6">
        <v>0.4</v>
      </c>
      <c r="H59" s="1">
        <v>45</v>
      </c>
      <c r="I59" s="1" t="s">
        <v>35</v>
      </c>
      <c r="J59" s="1">
        <v>313</v>
      </c>
      <c r="K59" s="1">
        <f t="shared" si="24"/>
        <v>-36</v>
      </c>
      <c r="L59" s="1"/>
      <c r="M59" s="1"/>
      <c r="N59" s="1">
        <v>90</v>
      </c>
      <c r="O59" s="1"/>
      <c r="P59" s="1">
        <f t="shared" si="25"/>
        <v>55.4</v>
      </c>
      <c r="Q59" s="5">
        <f>11*P59-O59-N59-F59</f>
        <v>520.4</v>
      </c>
      <c r="R59" s="5">
        <f t="shared" si="31"/>
        <v>520.4</v>
      </c>
      <c r="S59" s="5">
        <f t="shared" si="32"/>
        <v>220</v>
      </c>
      <c r="T59" s="5">
        <v>300</v>
      </c>
      <c r="U59" s="5"/>
      <c r="V59" s="1">
        <f>P59/(Y59/100)-100</f>
        <v>132.77310924369746</v>
      </c>
      <c r="W59" s="1">
        <f t="shared" si="33"/>
        <v>11</v>
      </c>
      <c r="X59" s="1">
        <f t="shared" si="3"/>
        <v>1.6064981949458483</v>
      </c>
      <c r="Y59" s="1">
        <v>23.8</v>
      </c>
      <c r="Z59" s="1">
        <v>31.4</v>
      </c>
      <c r="AA59" s="1">
        <v>43.4</v>
      </c>
      <c r="AB59" s="1">
        <v>9.6</v>
      </c>
      <c r="AC59" s="1">
        <v>-2.4</v>
      </c>
      <c r="AD59" s="1"/>
      <c r="AE59" s="1">
        <f t="shared" si="4"/>
        <v>88</v>
      </c>
      <c r="AF59" s="1">
        <f t="shared" si="5"/>
        <v>120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46.915999999999997</v>
      </c>
      <c r="D60" s="1">
        <v>92.106999999999999</v>
      </c>
      <c r="E60" s="1">
        <v>44.070999999999998</v>
      </c>
      <c r="F60" s="1">
        <v>72</v>
      </c>
      <c r="G60" s="6">
        <v>1</v>
      </c>
      <c r="H60" s="1">
        <v>60</v>
      </c>
      <c r="I60" s="1" t="s">
        <v>41</v>
      </c>
      <c r="J60" s="1">
        <v>55.5</v>
      </c>
      <c r="K60" s="1">
        <f t="shared" si="24"/>
        <v>-11.429000000000002</v>
      </c>
      <c r="L60" s="1"/>
      <c r="M60" s="1"/>
      <c r="N60" s="1">
        <v>60</v>
      </c>
      <c r="O60" s="1"/>
      <c r="P60" s="1">
        <f t="shared" si="25"/>
        <v>8.8141999999999996</v>
      </c>
      <c r="Q60" s="5">
        <v>20</v>
      </c>
      <c r="R60" s="5">
        <f t="shared" si="31"/>
        <v>20</v>
      </c>
      <c r="S60" s="5">
        <f t="shared" si="32"/>
        <v>20</v>
      </c>
      <c r="T60" s="5"/>
      <c r="U60" s="5"/>
      <c r="V60" s="1"/>
      <c r="W60" s="1">
        <f t="shared" si="33"/>
        <v>17.244900274556965</v>
      </c>
      <c r="X60" s="1">
        <f t="shared" si="3"/>
        <v>14.975834448957364</v>
      </c>
      <c r="Y60" s="1">
        <v>7.2122000000000002</v>
      </c>
      <c r="Z60" s="1">
        <v>8.2731999999999992</v>
      </c>
      <c r="AA60" s="1">
        <v>0</v>
      </c>
      <c r="AB60" s="1">
        <v>0</v>
      </c>
      <c r="AC60" s="1">
        <v>0</v>
      </c>
      <c r="AD60" s="1"/>
      <c r="AE60" s="1">
        <f t="shared" si="4"/>
        <v>20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136.886</v>
      </c>
      <c r="D61" s="1">
        <v>128.244</v>
      </c>
      <c r="E61" s="1">
        <v>150.01</v>
      </c>
      <c r="F61" s="1">
        <v>73</v>
      </c>
      <c r="G61" s="6">
        <v>1</v>
      </c>
      <c r="H61" s="1">
        <v>45</v>
      </c>
      <c r="I61" s="1" t="s">
        <v>35</v>
      </c>
      <c r="J61" s="1">
        <v>158.024</v>
      </c>
      <c r="K61" s="1">
        <f t="shared" si="24"/>
        <v>-8.01400000000001</v>
      </c>
      <c r="L61" s="1"/>
      <c r="M61" s="1"/>
      <c r="N61" s="1">
        <v>196</v>
      </c>
      <c r="O61" s="1">
        <v>150</v>
      </c>
      <c r="P61" s="1">
        <f t="shared" si="25"/>
        <v>30.001999999999999</v>
      </c>
      <c r="Q61" s="5">
        <v>90</v>
      </c>
      <c r="R61" s="5">
        <f t="shared" si="31"/>
        <v>90</v>
      </c>
      <c r="S61" s="5">
        <f t="shared" si="32"/>
        <v>90</v>
      </c>
      <c r="T61" s="5"/>
      <c r="U61" s="5"/>
      <c r="V61" s="1"/>
      <c r="W61" s="1">
        <f t="shared" si="33"/>
        <v>16.965535630957937</v>
      </c>
      <c r="X61" s="1">
        <f t="shared" si="3"/>
        <v>13.965735617625493</v>
      </c>
      <c r="Y61" s="1">
        <v>43.393000000000001</v>
      </c>
      <c r="Z61" s="1">
        <v>34.33</v>
      </c>
      <c r="AA61" s="1">
        <v>29.2636</v>
      </c>
      <c r="AB61" s="1">
        <v>45.2806</v>
      </c>
      <c r="AC61" s="1">
        <v>34.136800000000001</v>
      </c>
      <c r="AD61" s="1"/>
      <c r="AE61" s="1">
        <f t="shared" si="4"/>
        <v>90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37.579000000000001</v>
      </c>
      <c r="D62" s="1">
        <v>71.376999999999995</v>
      </c>
      <c r="E62" s="1">
        <v>36.689</v>
      </c>
      <c r="F62" s="1">
        <v>54.003999999999998</v>
      </c>
      <c r="G62" s="6">
        <v>1</v>
      </c>
      <c r="H62" s="1">
        <v>45</v>
      </c>
      <c r="I62" s="1" t="s">
        <v>35</v>
      </c>
      <c r="J62" s="1">
        <v>35</v>
      </c>
      <c r="K62" s="1">
        <f t="shared" si="24"/>
        <v>1.6890000000000001</v>
      </c>
      <c r="L62" s="1"/>
      <c r="M62" s="1"/>
      <c r="N62" s="1">
        <v>0</v>
      </c>
      <c r="O62" s="1"/>
      <c r="P62" s="1">
        <f t="shared" si="25"/>
        <v>7.3377999999999997</v>
      </c>
      <c r="Q62" s="5">
        <f t="shared" si="34"/>
        <v>41.387399999999992</v>
      </c>
      <c r="R62" s="5">
        <v>60</v>
      </c>
      <c r="S62" s="5">
        <f t="shared" si="32"/>
        <v>60</v>
      </c>
      <c r="T62" s="5"/>
      <c r="U62" s="5">
        <v>80</v>
      </c>
      <c r="V62" s="1">
        <f>P62/(Y62/100)-100</f>
        <v>39.836871593551081</v>
      </c>
      <c r="W62" s="1">
        <f t="shared" si="33"/>
        <v>15.536536836654037</v>
      </c>
      <c r="X62" s="1">
        <f t="shared" si="3"/>
        <v>7.3596990923710104</v>
      </c>
      <c r="Y62" s="1">
        <v>5.2473999999999998</v>
      </c>
      <c r="Z62" s="1">
        <v>8.1093999999999991</v>
      </c>
      <c r="AA62" s="1">
        <v>0</v>
      </c>
      <c r="AB62" s="1">
        <v>0</v>
      </c>
      <c r="AC62" s="1">
        <v>0</v>
      </c>
      <c r="AD62" s="1"/>
      <c r="AE62" s="1">
        <f t="shared" si="4"/>
        <v>60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101</v>
      </c>
      <c r="B63" s="13" t="s">
        <v>34</v>
      </c>
      <c r="C63" s="13">
        <v>149</v>
      </c>
      <c r="D63" s="13"/>
      <c r="E63" s="13">
        <v>55</v>
      </c>
      <c r="F63" s="13">
        <v>80</v>
      </c>
      <c r="G63" s="14">
        <v>0</v>
      </c>
      <c r="H63" s="13">
        <v>60</v>
      </c>
      <c r="I63" s="13" t="s">
        <v>169</v>
      </c>
      <c r="J63" s="13">
        <v>55</v>
      </c>
      <c r="K63" s="13">
        <f t="shared" si="24"/>
        <v>0</v>
      </c>
      <c r="L63" s="13"/>
      <c r="M63" s="13"/>
      <c r="N63" s="13">
        <v>100</v>
      </c>
      <c r="O63" s="13">
        <v>50</v>
      </c>
      <c r="P63" s="13">
        <f t="shared" si="25"/>
        <v>11</v>
      </c>
      <c r="Q63" s="15"/>
      <c r="R63" s="15">
        <f t="shared" si="31"/>
        <v>0</v>
      </c>
      <c r="S63" s="15"/>
      <c r="T63" s="15"/>
      <c r="U63" s="15"/>
      <c r="V63" s="13" t="s">
        <v>164</v>
      </c>
      <c r="W63" s="13">
        <f t="shared" si="33"/>
        <v>20.90909090909091</v>
      </c>
      <c r="X63" s="13">
        <f t="shared" si="3"/>
        <v>20.90909090909091</v>
      </c>
      <c r="Y63" s="13">
        <v>16.399999999999999</v>
      </c>
      <c r="Z63" s="13">
        <v>2.4</v>
      </c>
      <c r="AA63" s="13">
        <v>15.2</v>
      </c>
      <c r="AB63" s="13">
        <v>10.8</v>
      </c>
      <c r="AC63" s="13">
        <v>10.199999999999999</v>
      </c>
      <c r="AD63" s="13" t="s">
        <v>170</v>
      </c>
      <c r="AE63" s="13">
        <f t="shared" si="4"/>
        <v>0</v>
      </c>
      <c r="AF63" s="13">
        <f t="shared" si="5"/>
        <v>0</v>
      </c>
      <c r="AG63" s="1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72</v>
      </c>
      <c r="D64" s="1">
        <v>168</v>
      </c>
      <c r="E64" s="1">
        <v>72</v>
      </c>
      <c r="F64" s="1">
        <v>147</v>
      </c>
      <c r="G64" s="6">
        <v>0.35</v>
      </c>
      <c r="H64" s="1">
        <v>45</v>
      </c>
      <c r="I64" s="1" t="s">
        <v>35</v>
      </c>
      <c r="J64" s="1">
        <v>83</v>
      </c>
      <c r="K64" s="1">
        <f t="shared" si="24"/>
        <v>-11</v>
      </c>
      <c r="L64" s="1"/>
      <c r="M64" s="1"/>
      <c r="N64" s="1">
        <v>50</v>
      </c>
      <c r="O64" s="1"/>
      <c r="P64" s="1">
        <f t="shared" si="25"/>
        <v>14.4</v>
      </c>
      <c r="Q64" s="5">
        <v>50</v>
      </c>
      <c r="R64" s="5">
        <v>65</v>
      </c>
      <c r="S64" s="5">
        <f t="shared" ref="S64:S78" si="35">ROUND(R64,0)-T64</f>
        <v>65</v>
      </c>
      <c r="T64" s="5"/>
      <c r="U64" s="5">
        <v>150</v>
      </c>
      <c r="V64" s="1"/>
      <c r="W64" s="1">
        <f t="shared" si="33"/>
        <v>18.194444444444443</v>
      </c>
      <c r="X64" s="1">
        <f t="shared" si="3"/>
        <v>13.680555555555555</v>
      </c>
      <c r="Y64" s="1">
        <v>8.8000000000000007</v>
      </c>
      <c r="Z64" s="1">
        <v>17.600000000000001</v>
      </c>
      <c r="AA64" s="1">
        <v>17.2</v>
      </c>
      <c r="AB64" s="1">
        <v>19.399999999999999</v>
      </c>
      <c r="AC64" s="1">
        <v>15.8</v>
      </c>
      <c r="AD64" s="1"/>
      <c r="AE64" s="1">
        <f t="shared" si="4"/>
        <v>22.75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33.938000000000002</v>
      </c>
      <c r="D65" s="1">
        <v>87.78</v>
      </c>
      <c r="E65" s="1">
        <v>31.51</v>
      </c>
      <c r="F65" s="1">
        <v>59.945999999999998</v>
      </c>
      <c r="G65" s="6">
        <v>1</v>
      </c>
      <c r="H65" s="1">
        <v>45</v>
      </c>
      <c r="I65" s="1" t="s">
        <v>35</v>
      </c>
      <c r="J65" s="1">
        <v>38</v>
      </c>
      <c r="K65" s="1">
        <f t="shared" si="24"/>
        <v>-6.4899999999999984</v>
      </c>
      <c r="L65" s="1"/>
      <c r="M65" s="1"/>
      <c r="N65" s="1">
        <v>36</v>
      </c>
      <c r="O65" s="1"/>
      <c r="P65" s="1">
        <f t="shared" si="25"/>
        <v>6.3020000000000005</v>
      </c>
      <c r="Q65" s="5">
        <v>40</v>
      </c>
      <c r="R65" s="5">
        <v>50</v>
      </c>
      <c r="S65" s="5">
        <f t="shared" si="35"/>
        <v>50</v>
      </c>
      <c r="T65" s="5"/>
      <c r="U65" s="5">
        <v>80</v>
      </c>
      <c r="V65" s="1"/>
      <c r="W65" s="1">
        <f t="shared" si="33"/>
        <v>23.158679784195492</v>
      </c>
      <c r="X65" s="1">
        <f t="shared" si="3"/>
        <v>15.224690574420817</v>
      </c>
      <c r="Y65" s="1">
        <v>9.6416000000000004</v>
      </c>
      <c r="Z65" s="1">
        <v>10.384399999999999</v>
      </c>
      <c r="AA65" s="1">
        <v>0</v>
      </c>
      <c r="AB65" s="1">
        <v>0</v>
      </c>
      <c r="AC65" s="1">
        <v>0</v>
      </c>
      <c r="AD65" s="1"/>
      <c r="AE65" s="1">
        <f t="shared" si="4"/>
        <v>50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46.664000000000001</v>
      </c>
      <c r="D66" s="1">
        <v>61.817</v>
      </c>
      <c r="E66" s="1">
        <v>46.188000000000002</v>
      </c>
      <c r="F66" s="1">
        <v>35.938000000000002</v>
      </c>
      <c r="G66" s="6">
        <v>1</v>
      </c>
      <c r="H66" s="1">
        <v>45</v>
      </c>
      <c r="I66" s="1" t="s">
        <v>35</v>
      </c>
      <c r="J66" s="1">
        <v>50</v>
      </c>
      <c r="K66" s="1">
        <f t="shared" ref="K66:K96" si="36">E66-J66</f>
        <v>-3.8119999999999976</v>
      </c>
      <c r="L66" s="1"/>
      <c r="M66" s="1"/>
      <c r="N66" s="1">
        <v>90</v>
      </c>
      <c r="O66" s="1"/>
      <c r="P66" s="1">
        <f t="shared" si="25"/>
        <v>9.2376000000000005</v>
      </c>
      <c r="Q66" s="5">
        <v>30</v>
      </c>
      <c r="R66" s="5">
        <f t="shared" si="31"/>
        <v>30</v>
      </c>
      <c r="S66" s="5">
        <f t="shared" si="35"/>
        <v>30</v>
      </c>
      <c r="T66" s="5"/>
      <c r="U66" s="5"/>
      <c r="V66" s="1"/>
      <c r="W66" s="1">
        <f t="shared" si="33"/>
        <v>16.880791547588117</v>
      </c>
      <c r="X66" s="1">
        <f t="shared" si="3"/>
        <v>13.633194769204122</v>
      </c>
      <c r="Y66" s="1">
        <v>11.078799999999999</v>
      </c>
      <c r="Z66" s="1">
        <v>10.608599999999999</v>
      </c>
      <c r="AA66" s="1">
        <v>0</v>
      </c>
      <c r="AB66" s="1">
        <v>0</v>
      </c>
      <c r="AC66" s="1">
        <v>0</v>
      </c>
      <c r="AD66" s="1"/>
      <c r="AE66" s="1">
        <f t="shared" si="4"/>
        <v>30</v>
      </c>
      <c r="AF66" s="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495</v>
      </c>
      <c r="D67" s="1">
        <v>88</v>
      </c>
      <c r="E67" s="1">
        <v>375</v>
      </c>
      <c r="F67" s="1">
        <v>121</v>
      </c>
      <c r="G67" s="6">
        <v>0.28000000000000003</v>
      </c>
      <c r="H67" s="1">
        <v>45</v>
      </c>
      <c r="I67" s="1" t="s">
        <v>35</v>
      </c>
      <c r="J67" s="1">
        <v>396</v>
      </c>
      <c r="K67" s="1">
        <f t="shared" si="36"/>
        <v>-21</v>
      </c>
      <c r="L67" s="1"/>
      <c r="M67" s="1"/>
      <c r="N67" s="1">
        <v>0</v>
      </c>
      <c r="O67" s="1"/>
      <c r="P67" s="1">
        <f t="shared" si="25"/>
        <v>75</v>
      </c>
      <c r="Q67" s="5">
        <f>11*P67-O67-N67-F67</f>
        <v>704</v>
      </c>
      <c r="R67" s="5">
        <f t="shared" si="31"/>
        <v>704</v>
      </c>
      <c r="S67" s="5">
        <f t="shared" si="35"/>
        <v>304</v>
      </c>
      <c r="T67" s="5">
        <v>400</v>
      </c>
      <c r="U67" s="5"/>
      <c r="V67" s="1">
        <f>P67/(Y67/100)-100</f>
        <v>60.944206008583677</v>
      </c>
      <c r="W67" s="1">
        <f t="shared" si="33"/>
        <v>11</v>
      </c>
      <c r="X67" s="1">
        <f t="shared" si="3"/>
        <v>1.6133333333333333</v>
      </c>
      <c r="Y67" s="1">
        <v>46.6</v>
      </c>
      <c r="Z67" s="1">
        <v>66.599999999999994</v>
      </c>
      <c r="AA67" s="1">
        <v>72.599999999999994</v>
      </c>
      <c r="AB67" s="1">
        <v>64.8</v>
      </c>
      <c r="AC67" s="1">
        <v>65</v>
      </c>
      <c r="AD67" s="1"/>
      <c r="AE67" s="1">
        <f t="shared" si="4"/>
        <v>85.12</v>
      </c>
      <c r="AF67" s="1">
        <f t="shared" si="5"/>
        <v>112.00000000000001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34</v>
      </c>
      <c r="C68" s="1">
        <v>563</v>
      </c>
      <c r="D68" s="1">
        <v>192</v>
      </c>
      <c r="E68" s="1">
        <v>595</v>
      </c>
      <c r="F68" s="1">
        <v>56</v>
      </c>
      <c r="G68" s="6">
        <v>0.35</v>
      </c>
      <c r="H68" s="1">
        <v>45</v>
      </c>
      <c r="I68" s="1" t="s">
        <v>35</v>
      </c>
      <c r="J68" s="1">
        <v>620</v>
      </c>
      <c r="K68" s="1">
        <f t="shared" si="36"/>
        <v>-25</v>
      </c>
      <c r="L68" s="1"/>
      <c r="M68" s="1"/>
      <c r="N68" s="1">
        <v>265</v>
      </c>
      <c r="O68" s="1">
        <v>250</v>
      </c>
      <c r="P68" s="1">
        <f t="shared" si="25"/>
        <v>119</v>
      </c>
      <c r="Q68" s="5">
        <f t="shared" si="34"/>
        <v>976</v>
      </c>
      <c r="R68" s="5">
        <f t="shared" si="31"/>
        <v>976</v>
      </c>
      <c r="S68" s="5">
        <f t="shared" si="35"/>
        <v>476</v>
      </c>
      <c r="T68" s="5">
        <v>500</v>
      </c>
      <c r="U68" s="5"/>
      <c r="V68" s="1"/>
      <c r="W68" s="1">
        <f t="shared" si="33"/>
        <v>13</v>
      </c>
      <c r="X68" s="1">
        <f t="shared" si="3"/>
        <v>4.7983193277310923</v>
      </c>
      <c r="Y68" s="1">
        <v>90.2</v>
      </c>
      <c r="Z68" s="1">
        <v>87</v>
      </c>
      <c r="AA68" s="1">
        <v>98</v>
      </c>
      <c r="AB68" s="1">
        <v>101.8</v>
      </c>
      <c r="AC68" s="1">
        <v>99.2</v>
      </c>
      <c r="AD68" s="1"/>
      <c r="AE68" s="1">
        <f t="shared" si="4"/>
        <v>166.6</v>
      </c>
      <c r="AF68" s="1">
        <f t="shared" si="5"/>
        <v>175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407</v>
      </c>
      <c r="D69" s="1">
        <v>272</v>
      </c>
      <c r="E69" s="1">
        <v>424</v>
      </c>
      <c r="F69" s="1">
        <v>142</v>
      </c>
      <c r="G69" s="6">
        <v>0.28000000000000003</v>
      </c>
      <c r="H69" s="1">
        <v>45</v>
      </c>
      <c r="I69" s="1" t="s">
        <v>35</v>
      </c>
      <c r="J69" s="1">
        <v>460</v>
      </c>
      <c r="K69" s="1">
        <f t="shared" si="36"/>
        <v>-36</v>
      </c>
      <c r="L69" s="1"/>
      <c r="M69" s="1"/>
      <c r="N69" s="1">
        <v>194</v>
      </c>
      <c r="O69" s="1">
        <v>150</v>
      </c>
      <c r="P69" s="1">
        <f t="shared" si="25"/>
        <v>84.8</v>
      </c>
      <c r="Q69" s="5">
        <f t="shared" si="34"/>
        <v>616.39999999999986</v>
      </c>
      <c r="R69" s="5">
        <f t="shared" si="31"/>
        <v>616.39999999999986</v>
      </c>
      <c r="S69" s="5">
        <f t="shared" si="35"/>
        <v>316</v>
      </c>
      <c r="T69" s="5">
        <v>300</v>
      </c>
      <c r="U69" s="5"/>
      <c r="V69" s="1"/>
      <c r="W69" s="1">
        <f t="shared" si="33"/>
        <v>12.999999999999998</v>
      </c>
      <c r="X69" s="1">
        <f t="shared" si="3"/>
        <v>5.7311320754716979</v>
      </c>
      <c r="Y69" s="1">
        <v>80.400000000000006</v>
      </c>
      <c r="Z69" s="1">
        <v>87.6</v>
      </c>
      <c r="AA69" s="1">
        <v>86</v>
      </c>
      <c r="AB69" s="1">
        <v>92.4</v>
      </c>
      <c r="AC69" s="1">
        <v>93.6</v>
      </c>
      <c r="AD69" s="1"/>
      <c r="AE69" s="1">
        <f t="shared" si="4"/>
        <v>88.48</v>
      </c>
      <c r="AF69" s="1">
        <f t="shared" si="5"/>
        <v>84.000000000000014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518</v>
      </c>
      <c r="D70" s="1">
        <v>424</v>
      </c>
      <c r="E70" s="1">
        <v>509</v>
      </c>
      <c r="F70" s="1">
        <v>338</v>
      </c>
      <c r="G70" s="6">
        <v>0.35</v>
      </c>
      <c r="H70" s="1">
        <v>45</v>
      </c>
      <c r="I70" s="1" t="s">
        <v>38</v>
      </c>
      <c r="J70" s="1">
        <v>537</v>
      </c>
      <c r="K70" s="1">
        <f t="shared" si="36"/>
        <v>-28</v>
      </c>
      <c r="L70" s="1"/>
      <c r="M70" s="1"/>
      <c r="N70" s="1">
        <v>180</v>
      </c>
      <c r="O70" s="1">
        <v>150</v>
      </c>
      <c r="P70" s="1">
        <f t="shared" ref="P70:P101" si="37">E70/5</f>
        <v>101.8</v>
      </c>
      <c r="Q70" s="5">
        <f>15*P70-O70-N70-F70</f>
        <v>859</v>
      </c>
      <c r="R70" s="5">
        <f t="shared" si="31"/>
        <v>859</v>
      </c>
      <c r="S70" s="5">
        <f t="shared" si="35"/>
        <v>409</v>
      </c>
      <c r="T70" s="5">
        <v>450</v>
      </c>
      <c r="U70" s="5"/>
      <c r="V70" s="1"/>
      <c r="W70" s="1">
        <f t="shared" si="33"/>
        <v>15</v>
      </c>
      <c r="X70" s="1">
        <f t="shared" si="3"/>
        <v>6.5618860510805499</v>
      </c>
      <c r="Y70" s="1">
        <v>79.8</v>
      </c>
      <c r="Z70" s="1">
        <v>84.8</v>
      </c>
      <c r="AA70" s="1">
        <v>91.2</v>
      </c>
      <c r="AB70" s="1">
        <v>97.6</v>
      </c>
      <c r="AC70" s="1">
        <v>95</v>
      </c>
      <c r="AD70" s="1"/>
      <c r="AE70" s="1">
        <f t="shared" si="4"/>
        <v>143.14999999999998</v>
      </c>
      <c r="AF70" s="1">
        <f t="shared" si="5"/>
        <v>157.5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276</v>
      </c>
      <c r="D71" s="1">
        <v>96</v>
      </c>
      <c r="E71" s="1">
        <v>250</v>
      </c>
      <c r="F71" s="1">
        <v>68</v>
      </c>
      <c r="G71" s="6">
        <v>0.28000000000000003</v>
      </c>
      <c r="H71" s="1">
        <v>45</v>
      </c>
      <c r="I71" s="1" t="s">
        <v>35</v>
      </c>
      <c r="J71" s="1">
        <v>266</v>
      </c>
      <c r="K71" s="1">
        <f t="shared" si="36"/>
        <v>-16</v>
      </c>
      <c r="L71" s="1"/>
      <c r="M71" s="1"/>
      <c r="N71" s="1">
        <v>120</v>
      </c>
      <c r="O71" s="1">
        <v>100</v>
      </c>
      <c r="P71" s="1">
        <f t="shared" si="37"/>
        <v>50</v>
      </c>
      <c r="Q71" s="5">
        <f t="shared" si="34"/>
        <v>362</v>
      </c>
      <c r="R71" s="5">
        <f t="shared" si="31"/>
        <v>362</v>
      </c>
      <c r="S71" s="5">
        <f t="shared" si="35"/>
        <v>162</v>
      </c>
      <c r="T71" s="5">
        <v>200</v>
      </c>
      <c r="U71" s="5"/>
      <c r="V71" s="1"/>
      <c r="W71" s="1">
        <f t="shared" si="33"/>
        <v>13</v>
      </c>
      <c r="X71" s="1">
        <f t="shared" ref="X71:X113" si="38">(F71+N71+O71)/P71</f>
        <v>5.76</v>
      </c>
      <c r="Y71" s="1">
        <v>38</v>
      </c>
      <c r="Z71" s="1">
        <v>43</v>
      </c>
      <c r="AA71" s="1">
        <v>49</v>
      </c>
      <c r="AB71" s="1">
        <v>53.8</v>
      </c>
      <c r="AC71" s="1">
        <v>48</v>
      </c>
      <c r="AD71" s="1"/>
      <c r="AE71" s="1">
        <f t="shared" ref="AE71:AE118" si="39">S71*G71</f>
        <v>45.360000000000007</v>
      </c>
      <c r="AF71" s="1">
        <f t="shared" ref="AF71:AF118" si="40">T71*G71</f>
        <v>56.000000000000007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279</v>
      </c>
      <c r="D72" s="1">
        <v>592</v>
      </c>
      <c r="E72" s="1">
        <f>409+E54+E43</f>
        <v>413</v>
      </c>
      <c r="F72" s="17">
        <f>373+F54+F43</f>
        <v>369</v>
      </c>
      <c r="G72" s="18">
        <v>0.35</v>
      </c>
      <c r="H72" s="1">
        <v>45</v>
      </c>
      <c r="I72" s="1" t="s">
        <v>38</v>
      </c>
      <c r="J72" s="1">
        <v>427</v>
      </c>
      <c r="K72" s="1">
        <f t="shared" si="36"/>
        <v>-14</v>
      </c>
      <c r="L72" s="1"/>
      <c r="M72" s="1"/>
      <c r="N72" s="1">
        <v>270</v>
      </c>
      <c r="O72" s="1">
        <v>250</v>
      </c>
      <c r="P72" s="1">
        <f t="shared" si="37"/>
        <v>82.6</v>
      </c>
      <c r="Q72" s="5">
        <f>15*P72-O72-N72-F72</f>
        <v>350</v>
      </c>
      <c r="R72" s="5">
        <f t="shared" si="31"/>
        <v>350</v>
      </c>
      <c r="S72" s="5">
        <f t="shared" si="35"/>
        <v>170</v>
      </c>
      <c r="T72" s="5">
        <v>180</v>
      </c>
      <c r="U72" s="5"/>
      <c r="V72" s="1"/>
      <c r="W72" s="1">
        <f t="shared" si="33"/>
        <v>15.000000000000002</v>
      </c>
      <c r="X72" s="1">
        <f t="shared" si="38"/>
        <v>10.76271186440678</v>
      </c>
      <c r="Y72" s="1">
        <v>87</v>
      </c>
      <c r="Z72" s="1">
        <v>82</v>
      </c>
      <c r="AA72" s="1">
        <v>75.599999999999994</v>
      </c>
      <c r="AB72" s="1">
        <v>80.8</v>
      </c>
      <c r="AC72" s="1">
        <v>82</v>
      </c>
      <c r="AD72" s="1"/>
      <c r="AE72" s="1">
        <f t="shared" si="39"/>
        <v>59.499999999999993</v>
      </c>
      <c r="AF72" s="1">
        <f t="shared" si="40"/>
        <v>62.999999999999993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28</v>
      </c>
      <c r="D73" s="1">
        <v>88</v>
      </c>
      <c r="E73" s="1">
        <v>16</v>
      </c>
      <c r="F73" s="1">
        <v>71</v>
      </c>
      <c r="G73" s="6">
        <v>0.28000000000000003</v>
      </c>
      <c r="H73" s="1">
        <v>45</v>
      </c>
      <c r="I73" s="1" t="s">
        <v>35</v>
      </c>
      <c r="J73" s="1">
        <v>16</v>
      </c>
      <c r="K73" s="1">
        <f t="shared" si="36"/>
        <v>0</v>
      </c>
      <c r="L73" s="1"/>
      <c r="M73" s="1"/>
      <c r="N73" s="1">
        <v>70</v>
      </c>
      <c r="O73" s="1"/>
      <c r="P73" s="1">
        <f t="shared" si="37"/>
        <v>3.2</v>
      </c>
      <c r="Q73" s="5"/>
      <c r="R73" s="5">
        <f t="shared" si="31"/>
        <v>0</v>
      </c>
      <c r="S73" s="5">
        <f t="shared" si="35"/>
        <v>0</v>
      </c>
      <c r="T73" s="5"/>
      <c r="U73" s="5"/>
      <c r="V73" s="1"/>
      <c r="W73" s="1">
        <f t="shared" si="33"/>
        <v>44.0625</v>
      </c>
      <c r="X73" s="1">
        <f t="shared" si="38"/>
        <v>44.0625</v>
      </c>
      <c r="Y73" s="1">
        <v>8.1999999999999993</v>
      </c>
      <c r="Z73" s="1">
        <v>9.6</v>
      </c>
      <c r="AA73" s="1">
        <v>0</v>
      </c>
      <c r="AB73" s="1">
        <v>0</v>
      </c>
      <c r="AC73" s="1">
        <v>0</v>
      </c>
      <c r="AD73" s="1"/>
      <c r="AE73" s="1">
        <f t="shared" si="39"/>
        <v>0</v>
      </c>
      <c r="AF73" s="1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1032</v>
      </c>
      <c r="D74" s="1"/>
      <c r="E74" s="1">
        <v>876</v>
      </c>
      <c r="F74" s="1">
        <v>-7</v>
      </c>
      <c r="G74" s="6">
        <v>0.41</v>
      </c>
      <c r="H74" s="1">
        <v>45</v>
      </c>
      <c r="I74" s="1" t="s">
        <v>35</v>
      </c>
      <c r="J74" s="1">
        <v>989</v>
      </c>
      <c r="K74" s="1">
        <f t="shared" si="36"/>
        <v>-113</v>
      </c>
      <c r="L74" s="1"/>
      <c r="M74" s="1"/>
      <c r="N74" s="1">
        <v>700</v>
      </c>
      <c r="O74" s="1">
        <v>700</v>
      </c>
      <c r="P74" s="1">
        <f t="shared" si="37"/>
        <v>175.2</v>
      </c>
      <c r="Q74" s="5">
        <f t="shared" si="34"/>
        <v>884.59999999999991</v>
      </c>
      <c r="R74" s="5">
        <v>1150</v>
      </c>
      <c r="S74" s="5">
        <f t="shared" si="35"/>
        <v>550</v>
      </c>
      <c r="T74" s="5">
        <v>600</v>
      </c>
      <c r="U74" s="5">
        <v>1400</v>
      </c>
      <c r="V74" s="1"/>
      <c r="W74" s="1">
        <f t="shared" si="33"/>
        <v>14.514840182648403</v>
      </c>
      <c r="X74" s="1">
        <f t="shared" si="38"/>
        <v>7.9509132420091326</v>
      </c>
      <c r="Y74" s="1">
        <v>161.6</v>
      </c>
      <c r="Z74" s="1">
        <v>114.8</v>
      </c>
      <c r="AA74" s="1">
        <v>162.80000000000001</v>
      </c>
      <c r="AB74" s="1">
        <v>168.4</v>
      </c>
      <c r="AC74" s="1">
        <v>143.6</v>
      </c>
      <c r="AD74" s="1"/>
      <c r="AE74" s="1">
        <f t="shared" si="39"/>
        <v>225.5</v>
      </c>
      <c r="AF74" s="1">
        <f t="shared" si="40"/>
        <v>245.99999999999997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227</v>
      </c>
      <c r="D75" s="1"/>
      <c r="E75" s="17">
        <f>141+E109</f>
        <v>149</v>
      </c>
      <c r="F75" s="17">
        <f>72+F109</f>
        <v>58</v>
      </c>
      <c r="G75" s="6">
        <v>0.5</v>
      </c>
      <c r="H75" s="1">
        <v>45</v>
      </c>
      <c r="I75" s="1" t="s">
        <v>35</v>
      </c>
      <c r="J75" s="1">
        <v>144</v>
      </c>
      <c r="K75" s="1">
        <f t="shared" si="36"/>
        <v>5</v>
      </c>
      <c r="L75" s="1"/>
      <c r="M75" s="1"/>
      <c r="N75" s="1">
        <v>0</v>
      </c>
      <c r="O75" s="1"/>
      <c r="P75" s="1">
        <f t="shared" si="37"/>
        <v>29.8</v>
      </c>
      <c r="Q75" s="5">
        <f>12*P75-O75-N75-F75</f>
        <v>299.60000000000002</v>
      </c>
      <c r="R75" s="5">
        <f t="shared" si="31"/>
        <v>299.60000000000002</v>
      </c>
      <c r="S75" s="5">
        <f t="shared" si="35"/>
        <v>150</v>
      </c>
      <c r="T75" s="5">
        <v>150</v>
      </c>
      <c r="U75" s="5"/>
      <c r="V75" s="1"/>
      <c r="W75" s="1">
        <f t="shared" si="33"/>
        <v>12</v>
      </c>
      <c r="X75" s="1">
        <f t="shared" si="38"/>
        <v>1.9463087248322146</v>
      </c>
      <c r="Y75" s="1">
        <v>16.600000000000001</v>
      </c>
      <c r="Z75" s="1">
        <v>10.199999999999999</v>
      </c>
      <c r="AA75" s="1">
        <v>33.6</v>
      </c>
      <c r="AB75" s="1">
        <v>26.6</v>
      </c>
      <c r="AC75" s="1">
        <v>19.399999999999999</v>
      </c>
      <c r="AD75" s="10" t="s">
        <v>159</v>
      </c>
      <c r="AE75" s="1">
        <f t="shared" si="39"/>
        <v>75</v>
      </c>
      <c r="AF75" s="1">
        <f t="shared" si="40"/>
        <v>75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34</v>
      </c>
      <c r="C76" s="1">
        <v>975</v>
      </c>
      <c r="D76" s="1"/>
      <c r="E76" s="17">
        <f>667+E110+E23</f>
        <v>735</v>
      </c>
      <c r="F76" s="17">
        <f>205+F110+F23</f>
        <v>69</v>
      </c>
      <c r="G76" s="6">
        <v>0.41</v>
      </c>
      <c r="H76" s="1">
        <v>45</v>
      </c>
      <c r="I76" s="1" t="s">
        <v>38</v>
      </c>
      <c r="J76" s="1">
        <v>765</v>
      </c>
      <c r="K76" s="1">
        <f t="shared" si="36"/>
        <v>-30</v>
      </c>
      <c r="L76" s="1"/>
      <c r="M76" s="1"/>
      <c r="N76" s="1">
        <v>700</v>
      </c>
      <c r="O76" s="1">
        <v>700</v>
      </c>
      <c r="P76" s="1">
        <f t="shared" si="37"/>
        <v>147</v>
      </c>
      <c r="Q76" s="5">
        <f>15*P76-O76-N76-F76</f>
        <v>736</v>
      </c>
      <c r="R76" s="5">
        <v>900</v>
      </c>
      <c r="S76" s="5">
        <f t="shared" si="35"/>
        <v>400</v>
      </c>
      <c r="T76" s="5">
        <v>500</v>
      </c>
      <c r="U76" s="5">
        <v>1200</v>
      </c>
      <c r="V76" s="1"/>
      <c r="W76" s="1">
        <f t="shared" si="33"/>
        <v>16.1156462585034</v>
      </c>
      <c r="X76" s="1">
        <f t="shared" si="38"/>
        <v>9.9931972789115644</v>
      </c>
      <c r="Y76" s="1">
        <v>138.6</v>
      </c>
      <c r="Z76" s="1">
        <v>61.8</v>
      </c>
      <c r="AA76" s="1">
        <v>125</v>
      </c>
      <c r="AB76" s="1">
        <v>115.8</v>
      </c>
      <c r="AC76" s="1">
        <v>93.6</v>
      </c>
      <c r="AD76" s="1"/>
      <c r="AE76" s="1">
        <f t="shared" si="39"/>
        <v>164</v>
      </c>
      <c r="AF76" s="1">
        <f t="shared" si="40"/>
        <v>205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34</v>
      </c>
      <c r="C77" s="1">
        <v>619</v>
      </c>
      <c r="D77" s="1">
        <v>370</v>
      </c>
      <c r="E77" s="1">
        <v>491</v>
      </c>
      <c r="F77" s="1">
        <v>439</v>
      </c>
      <c r="G77" s="6">
        <v>0.41</v>
      </c>
      <c r="H77" s="1">
        <v>45</v>
      </c>
      <c r="I77" s="1" t="s">
        <v>35</v>
      </c>
      <c r="J77" s="1">
        <v>516</v>
      </c>
      <c r="K77" s="1">
        <f t="shared" si="36"/>
        <v>-25</v>
      </c>
      <c r="L77" s="1"/>
      <c r="M77" s="1"/>
      <c r="N77" s="1">
        <v>0</v>
      </c>
      <c r="O77" s="1"/>
      <c r="P77" s="1">
        <f t="shared" si="37"/>
        <v>98.2</v>
      </c>
      <c r="Q77" s="5">
        <f t="shared" si="34"/>
        <v>837.60000000000014</v>
      </c>
      <c r="R77" s="5">
        <v>900</v>
      </c>
      <c r="S77" s="5">
        <f t="shared" si="35"/>
        <v>400</v>
      </c>
      <c r="T77" s="5">
        <v>500</v>
      </c>
      <c r="U77" s="5">
        <v>1000</v>
      </c>
      <c r="V77" s="1"/>
      <c r="W77" s="1">
        <f t="shared" si="33"/>
        <v>13.635437881873727</v>
      </c>
      <c r="X77" s="1">
        <f t="shared" si="38"/>
        <v>4.4704684317718941</v>
      </c>
      <c r="Y77" s="1">
        <v>21.4</v>
      </c>
      <c r="Z77" s="1">
        <v>60.2</v>
      </c>
      <c r="AA77" s="1">
        <v>68.400000000000006</v>
      </c>
      <c r="AB77" s="1">
        <v>27</v>
      </c>
      <c r="AC77" s="1">
        <v>59.2</v>
      </c>
      <c r="AD77" s="1"/>
      <c r="AE77" s="1">
        <f t="shared" si="39"/>
        <v>164</v>
      </c>
      <c r="AF77" s="1">
        <f t="shared" si="40"/>
        <v>205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32</v>
      </c>
      <c r="D78" s="1">
        <v>24</v>
      </c>
      <c r="E78" s="1">
        <v>41</v>
      </c>
      <c r="F78" s="1">
        <v>10</v>
      </c>
      <c r="G78" s="6">
        <v>0.5</v>
      </c>
      <c r="H78" s="1">
        <v>45</v>
      </c>
      <c r="I78" s="1" t="s">
        <v>35</v>
      </c>
      <c r="J78" s="1">
        <v>75</v>
      </c>
      <c r="K78" s="1">
        <f t="shared" si="36"/>
        <v>-34</v>
      </c>
      <c r="L78" s="1"/>
      <c r="M78" s="1"/>
      <c r="N78" s="1">
        <v>30</v>
      </c>
      <c r="O78" s="1"/>
      <c r="P78" s="1">
        <f t="shared" si="37"/>
        <v>8.1999999999999993</v>
      </c>
      <c r="Q78" s="5">
        <f t="shared" si="34"/>
        <v>66.599999999999994</v>
      </c>
      <c r="R78" s="5">
        <f t="shared" si="31"/>
        <v>66.599999999999994</v>
      </c>
      <c r="S78" s="5">
        <f t="shared" si="35"/>
        <v>67</v>
      </c>
      <c r="T78" s="5"/>
      <c r="U78" s="5"/>
      <c r="V78" s="1"/>
      <c r="W78" s="1">
        <f t="shared" si="33"/>
        <v>13</v>
      </c>
      <c r="X78" s="1">
        <f t="shared" si="38"/>
        <v>4.8780487804878057</v>
      </c>
      <c r="Y78" s="1">
        <v>6.4</v>
      </c>
      <c r="Z78" s="1">
        <v>4</v>
      </c>
      <c r="AA78" s="1">
        <v>6.4</v>
      </c>
      <c r="AB78" s="1">
        <v>0</v>
      </c>
      <c r="AC78" s="1">
        <v>2.4</v>
      </c>
      <c r="AD78" s="10" t="s">
        <v>162</v>
      </c>
      <c r="AE78" s="1">
        <f t="shared" si="39"/>
        <v>33.5</v>
      </c>
      <c r="AF78" s="1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117</v>
      </c>
      <c r="B79" s="13" t="s">
        <v>34</v>
      </c>
      <c r="C79" s="13">
        <v>5</v>
      </c>
      <c r="D79" s="13"/>
      <c r="E79" s="13">
        <v>-5</v>
      </c>
      <c r="F79" s="13"/>
      <c r="G79" s="14">
        <v>0</v>
      </c>
      <c r="H79" s="13">
        <v>45</v>
      </c>
      <c r="I79" s="13" t="s">
        <v>46</v>
      </c>
      <c r="J79" s="13"/>
      <c r="K79" s="13">
        <f t="shared" si="36"/>
        <v>-5</v>
      </c>
      <c r="L79" s="13"/>
      <c r="M79" s="13"/>
      <c r="N79" s="13"/>
      <c r="O79" s="13"/>
      <c r="P79" s="13">
        <f t="shared" si="37"/>
        <v>-1</v>
      </c>
      <c r="Q79" s="15"/>
      <c r="R79" s="15"/>
      <c r="S79" s="15"/>
      <c r="T79" s="15"/>
      <c r="U79" s="15"/>
      <c r="V79" s="13"/>
      <c r="W79" s="13">
        <f t="shared" ref="W79:W113" si="41">(F79+N79+O79+Q79)/P79</f>
        <v>0</v>
      </c>
      <c r="X79" s="13">
        <f t="shared" si="38"/>
        <v>0</v>
      </c>
      <c r="Y79" s="13">
        <v>-0.4</v>
      </c>
      <c r="Z79" s="13">
        <v>7.2</v>
      </c>
      <c r="AA79" s="13">
        <v>13</v>
      </c>
      <c r="AB79" s="13">
        <v>22.2</v>
      </c>
      <c r="AC79" s="13">
        <v>13.8</v>
      </c>
      <c r="AD79" s="13" t="s">
        <v>71</v>
      </c>
      <c r="AE79" s="13">
        <f t="shared" si="39"/>
        <v>0</v>
      </c>
      <c r="AF79" s="13">
        <f t="shared" si="4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118</v>
      </c>
      <c r="B80" s="1" t="s">
        <v>34</v>
      </c>
      <c r="C80" s="1">
        <v>-2</v>
      </c>
      <c r="D80" s="1"/>
      <c r="E80" s="1"/>
      <c r="F80" s="1">
        <v>-2</v>
      </c>
      <c r="G80" s="6">
        <v>0.4</v>
      </c>
      <c r="H80" s="1">
        <v>60</v>
      </c>
      <c r="I80" s="1" t="s">
        <v>35</v>
      </c>
      <c r="J80" s="1">
        <v>41</v>
      </c>
      <c r="K80" s="1">
        <f t="shared" si="36"/>
        <v>-41</v>
      </c>
      <c r="L80" s="1"/>
      <c r="M80" s="1"/>
      <c r="N80" s="1">
        <v>120</v>
      </c>
      <c r="O80" s="1"/>
      <c r="P80" s="1">
        <f t="shared" si="37"/>
        <v>0</v>
      </c>
      <c r="Q80" s="5"/>
      <c r="R80" s="5">
        <f>Q80</f>
        <v>0</v>
      </c>
      <c r="S80" s="5">
        <f>ROUND(R80,0)-T80</f>
        <v>0</v>
      </c>
      <c r="T80" s="5"/>
      <c r="U80" s="5"/>
      <c r="V80" s="1"/>
      <c r="W80" s="1" t="e">
        <f>(F80+N80+O80+R80)/P80</f>
        <v>#DIV/0!</v>
      </c>
      <c r="X80" s="1" t="e">
        <f t="shared" si="38"/>
        <v>#DIV/0!</v>
      </c>
      <c r="Y80" s="1">
        <v>3.2</v>
      </c>
      <c r="Z80" s="1">
        <v>6.2</v>
      </c>
      <c r="AA80" s="1">
        <v>-0.4</v>
      </c>
      <c r="AB80" s="1">
        <v>0</v>
      </c>
      <c r="AC80" s="1">
        <v>0</v>
      </c>
      <c r="AD80" s="10" t="s">
        <v>119</v>
      </c>
      <c r="AE80" s="1">
        <f t="shared" si="39"/>
        <v>0</v>
      </c>
      <c r="AF80" s="1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120</v>
      </c>
      <c r="B81" s="13" t="s">
        <v>32</v>
      </c>
      <c r="C81" s="13">
        <v>34.017000000000003</v>
      </c>
      <c r="D81" s="13">
        <v>1.679</v>
      </c>
      <c r="E81" s="13">
        <v>10.327</v>
      </c>
      <c r="F81" s="13"/>
      <c r="G81" s="14">
        <v>0</v>
      </c>
      <c r="H81" s="13">
        <v>60</v>
      </c>
      <c r="I81" s="13" t="s">
        <v>46</v>
      </c>
      <c r="J81" s="13">
        <v>31.5</v>
      </c>
      <c r="K81" s="13">
        <f t="shared" si="36"/>
        <v>-21.173000000000002</v>
      </c>
      <c r="L81" s="13"/>
      <c r="M81" s="13"/>
      <c r="N81" s="13"/>
      <c r="O81" s="13"/>
      <c r="P81" s="13">
        <f t="shared" si="37"/>
        <v>2.0653999999999999</v>
      </c>
      <c r="Q81" s="15"/>
      <c r="R81" s="15"/>
      <c r="S81" s="15"/>
      <c r="T81" s="15"/>
      <c r="U81" s="15"/>
      <c r="V81" s="13"/>
      <c r="W81" s="13">
        <f t="shared" si="41"/>
        <v>0</v>
      </c>
      <c r="X81" s="13">
        <f t="shared" si="38"/>
        <v>0</v>
      </c>
      <c r="Y81" s="13">
        <v>24.125399999999999</v>
      </c>
      <c r="Z81" s="13">
        <v>22.682600000000001</v>
      </c>
      <c r="AA81" s="13">
        <v>26.079599999999999</v>
      </c>
      <c r="AB81" s="13">
        <v>29.3188</v>
      </c>
      <c r="AC81" s="13">
        <v>25.407800000000002</v>
      </c>
      <c r="AD81" s="13" t="s">
        <v>121</v>
      </c>
      <c r="AE81" s="13">
        <f t="shared" si="39"/>
        <v>0</v>
      </c>
      <c r="AF81" s="13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32</v>
      </c>
      <c r="C82" s="1">
        <v>30.434000000000001</v>
      </c>
      <c r="D82" s="1"/>
      <c r="E82" s="1">
        <v>23.155999999999999</v>
      </c>
      <c r="F82" s="1">
        <v>4.1399999999999997</v>
      </c>
      <c r="G82" s="6">
        <v>1</v>
      </c>
      <c r="H82" s="1">
        <v>30</v>
      </c>
      <c r="I82" s="1" t="s">
        <v>35</v>
      </c>
      <c r="J82" s="1">
        <v>21</v>
      </c>
      <c r="K82" s="1">
        <f t="shared" si="36"/>
        <v>2.1559999999999988</v>
      </c>
      <c r="L82" s="1"/>
      <c r="M82" s="1"/>
      <c r="N82" s="1">
        <v>30</v>
      </c>
      <c r="O82" s="1"/>
      <c r="P82" s="1">
        <f t="shared" si="37"/>
        <v>4.6311999999999998</v>
      </c>
      <c r="Q82" s="5">
        <f t="shared" ref="Q82:Q93" si="42">13*P82-O82-N82-F82</f>
        <v>26.065599999999996</v>
      </c>
      <c r="R82" s="5">
        <v>50</v>
      </c>
      <c r="S82" s="5">
        <f t="shared" ref="S82:S84" si="43">ROUND(R82,0)-T82</f>
        <v>50</v>
      </c>
      <c r="T82" s="5"/>
      <c r="U82" s="5">
        <v>100</v>
      </c>
      <c r="V82" s="1"/>
      <c r="W82" s="1">
        <f t="shared" ref="W82:W84" si="44">(F82+N82+O82+R82)/P82</f>
        <v>18.168077388149939</v>
      </c>
      <c r="X82" s="1">
        <f t="shared" si="38"/>
        <v>7.3717395059595789</v>
      </c>
      <c r="Y82" s="1">
        <v>3.0726</v>
      </c>
      <c r="Z82" s="1">
        <v>0.82879999999999998</v>
      </c>
      <c r="AA82" s="1">
        <v>0</v>
      </c>
      <c r="AB82" s="1">
        <v>0</v>
      </c>
      <c r="AC82" s="1">
        <v>0</v>
      </c>
      <c r="AD82" s="1"/>
      <c r="AE82" s="1">
        <f t="shared" si="39"/>
        <v>50</v>
      </c>
      <c r="AF82" s="1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32</v>
      </c>
      <c r="C83" s="1">
        <v>27.07</v>
      </c>
      <c r="D83" s="1"/>
      <c r="E83" s="1">
        <v>19.937000000000001</v>
      </c>
      <c r="F83" s="1">
        <v>4.2</v>
      </c>
      <c r="G83" s="6">
        <v>1</v>
      </c>
      <c r="H83" s="1">
        <v>45</v>
      </c>
      <c r="I83" s="1" t="s">
        <v>35</v>
      </c>
      <c r="J83" s="1">
        <v>20</v>
      </c>
      <c r="K83" s="1">
        <f t="shared" si="36"/>
        <v>-6.2999999999998835E-2</v>
      </c>
      <c r="L83" s="1"/>
      <c r="M83" s="1"/>
      <c r="N83" s="1">
        <v>65</v>
      </c>
      <c r="O83" s="1"/>
      <c r="P83" s="1">
        <f t="shared" si="37"/>
        <v>3.9874000000000001</v>
      </c>
      <c r="Q83" s="5"/>
      <c r="R83" s="5">
        <v>15</v>
      </c>
      <c r="S83" s="5">
        <f t="shared" si="43"/>
        <v>15</v>
      </c>
      <c r="T83" s="5"/>
      <c r="U83" s="5">
        <v>100</v>
      </c>
      <c r="V83" s="1"/>
      <c r="W83" s="1">
        <f t="shared" si="44"/>
        <v>21.116517028640217</v>
      </c>
      <c r="X83" s="1">
        <f t="shared" si="38"/>
        <v>17.354667201685309</v>
      </c>
      <c r="Y83" s="1">
        <v>5.4345999999999997</v>
      </c>
      <c r="Z83" s="1">
        <v>0.84380000000000011</v>
      </c>
      <c r="AA83" s="1">
        <v>0</v>
      </c>
      <c r="AB83" s="1">
        <v>0</v>
      </c>
      <c r="AC83" s="1">
        <v>0</v>
      </c>
      <c r="AD83" s="1"/>
      <c r="AE83" s="1">
        <f t="shared" si="39"/>
        <v>15</v>
      </c>
      <c r="AF83" s="1">
        <f t="shared" si="4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32</v>
      </c>
      <c r="C84" s="1">
        <v>26.637</v>
      </c>
      <c r="D84" s="1"/>
      <c r="E84" s="1">
        <v>14.039</v>
      </c>
      <c r="F84" s="1">
        <v>10.055</v>
      </c>
      <c r="G84" s="6">
        <v>1</v>
      </c>
      <c r="H84" s="1">
        <v>45</v>
      </c>
      <c r="I84" s="1" t="s">
        <v>35</v>
      </c>
      <c r="J84" s="1">
        <v>14</v>
      </c>
      <c r="K84" s="1">
        <f t="shared" si="36"/>
        <v>3.8999999999999702E-2</v>
      </c>
      <c r="L84" s="1"/>
      <c r="M84" s="1"/>
      <c r="N84" s="1">
        <v>60</v>
      </c>
      <c r="O84" s="1"/>
      <c r="P84" s="1">
        <f t="shared" si="37"/>
        <v>2.8077999999999999</v>
      </c>
      <c r="Q84" s="5"/>
      <c r="R84" s="5">
        <f t="shared" ref="R84" si="45">Q84</f>
        <v>0</v>
      </c>
      <c r="S84" s="5">
        <f t="shared" si="43"/>
        <v>0</v>
      </c>
      <c r="T84" s="5"/>
      <c r="U84" s="5">
        <v>100</v>
      </c>
      <c r="V84" s="1"/>
      <c r="W84" s="1">
        <f t="shared" si="44"/>
        <v>24.950138898781969</v>
      </c>
      <c r="X84" s="1">
        <f t="shared" si="38"/>
        <v>24.950138898781969</v>
      </c>
      <c r="Y84" s="1">
        <v>5.0216000000000003</v>
      </c>
      <c r="Z84" s="1">
        <v>1.2746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125</v>
      </c>
      <c r="B85" s="13" t="s">
        <v>32</v>
      </c>
      <c r="C85" s="13">
        <v>138.45500000000001</v>
      </c>
      <c r="D85" s="13"/>
      <c r="E85" s="13">
        <v>25.753</v>
      </c>
      <c r="F85" s="13">
        <v>108</v>
      </c>
      <c r="G85" s="14">
        <v>0</v>
      </c>
      <c r="H85" s="13">
        <v>60</v>
      </c>
      <c r="I85" s="13" t="s">
        <v>46</v>
      </c>
      <c r="J85" s="13">
        <v>23.4</v>
      </c>
      <c r="K85" s="13">
        <f t="shared" si="36"/>
        <v>2.3530000000000015</v>
      </c>
      <c r="L85" s="13"/>
      <c r="M85" s="13"/>
      <c r="N85" s="13">
        <v>0</v>
      </c>
      <c r="O85" s="13"/>
      <c r="P85" s="13">
        <f t="shared" si="37"/>
        <v>5.1505999999999998</v>
      </c>
      <c r="Q85" s="15"/>
      <c r="R85" s="15"/>
      <c r="S85" s="15"/>
      <c r="T85" s="15"/>
      <c r="U85" s="15"/>
      <c r="V85" s="13" t="s">
        <v>164</v>
      </c>
      <c r="W85" s="13">
        <f t="shared" si="41"/>
        <v>20.968430862423794</v>
      </c>
      <c r="X85" s="13">
        <f t="shared" si="38"/>
        <v>20.968430862423794</v>
      </c>
      <c r="Y85" s="13">
        <v>5.4236000000000004</v>
      </c>
      <c r="Z85" s="13">
        <v>4.3472</v>
      </c>
      <c r="AA85" s="13">
        <v>3.2610000000000001</v>
      </c>
      <c r="AB85" s="13">
        <v>10.824199999999999</v>
      </c>
      <c r="AC85" s="13">
        <v>11.513400000000001</v>
      </c>
      <c r="AD85" s="13" t="s">
        <v>86</v>
      </c>
      <c r="AE85" s="13">
        <f t="shared" si="39"/>
        <v>0</v>
      </c>
      <c r="AF85" s="13">
        <f t="shared" si="40"/>
        <v>0</v>
      </c>
      <c r="AG85" s="1">
        <v>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162</v>
      </c>
      <c r="D86" s="1">
        <v>152</v>
      </c>
      <c r="E86" s="1">
        <v>183</v>
      </c>
      <c r="F86" s="1">
        <v>101</v>
      </c>
      <c r="G86" s="6">
        <v>0.28000000000000003</v>
      </c>
      <c r="H86" s="1">
        <v>45</v>
      </c>
      <c r="I86" s="1" t="s">
        <v>35</v>
      </c>
      <c r="J86" s="1">
        <v>192</v>
      </c>
      <c r="K86" s="1">
        <f t="shared" si="36"/>
        <v>-9</v>
      </c>
      <c r="L86" s="1"/>
      <c r="M86" s="1"/>
      <c r="N86" s="1">
        <v>49</v>
      </c>
      <c r="O86" s="1"/>
      <c r="P86" s="1">
        <f t="shared" si="37"/>
        <v>36.6</v>
      </c>
      <c r="Q86" s="5">
        <f t="shared" si="42"/>
        <v>325.8</v>
      </c>
      <c r="R86" s="5">
        <f t="shared" ref="R86:R96" si="46">Q86</f>
        <v>325.8</v>
      </c>
      <c r="S86" s="5">
        <f t="shared" ref="S86:S96" si="47">ROUND(R86,0)-T86</f>
        <v>176</v>
      </c>
      <c r="T86" s="5">
        <v>150</v>
      </c>
      <c r="U86" s="5"/>
      <c r="V86" s="1"/>
      <c r="W86" s="1">
        <f t="shared" ref="W86:W96" si="48">(F86+N86+O86+R86)/P86</f>
        <v>13</v>
      </c>
      <c r="X86" s="1">
        <f t="shared" si="38"/>
        <v>4.0983606557377046</v>
      </c>
      <c r="Y86" s="1">
        <v>23.8</v>
      </c>
      <c r="Z86" s="1">
        <v>26.2</v>
      </c>
      <c r="AA86" s="1">
        <v>27.6</v>
      </c>
      <c r="AB86" s="1">
        <v>33.200000000000003</v>
      </c>
      <c r="AC86" s="1">
        <v>29.4</v>
      </c>
      <c r="AD86" s="1"/>
      <c r="AE86" s="1">
        <f t="shared" si="39"/>
        <v>49.28</v>
      </c>
      <c r="AF86" s="1">
        <f t="shared" si="40"/>
        <v>42.000000000000007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34</v>
      </c>
      <c r="C87" s="1">
        <v>189</v>
      </c>
      <c r="D87" s="1">
        <v>32</v>
      </c>
      <c r="E87" s="1">
        <v>197</v>
      </c>
      <c r="F87" s="1">
        <v>2</v>
      </c>
      <c r="G87" s="6">
        <v>0.35</v>
      </c>
      <c r="H87" s="1">
        <v>45</v>
      </c>
      <c r="I87" s="1" t="s">
        <v>35</v>
      </c>
      <c r="J87" s="1">
        <v>232</v>
      </c>
      <c r="K87" s="1">
        <f t="shared" si="36"/>
        <v>-35</v>
      </c>
      <c r="L87" s="1"/>
      <c r="M87" s="1"/>
      <c r="N87" s="1">
        <v>100</v>
      </c>
      <c r="O87" s="1">
        <v>70</v>
      </c>
      <c r="P87" s="1">
        <f t="shared" si="37"/>
        <v>39.4</v>
      </c>
      <c r="Q87" s="5">
        <f t="shared" si="42"/>
        <v>340.19999999999993</v>
      </c>
      <c r="R87" s="5">
        <f t="shared" si="46"/>
        <v>340.19999999999993</v>
      </c>
      <c r="S87" s="5">
        <f t="shared" si="47"/>
        <v>190</v>
      </c>
      <c r="T87" s="5">
        <v>150</v>
      </c>
      <c r="U87" s="5"/>
      <c r="V87" s="1"/>
      <c r="W87" s="1">
        <f t="shared" si="48"/>
        <v>12.999999999999998</v>
      </c>
      <c r="X87" s="1">
        <f t="shared" si="38"/>
        <v>4.3654822335025383</v>
      </c>
      <c r="Y87" s="1">
        <v>28.6</v>
      </c>
      <c r="Z87" s="1">
        <v>26.8</v>
      </c>
      <c r="AA87" s="1">
        <v>28.6</v>
      </c>
      <c r="AB87" s="1">
        <v>43.8</v>
      </c>
      <c r="AC87" s="1">
        <v>31.2</v>
      </c>
      <c r="AD87" s="1"/>
      <c r="AE87" s="1">
        <f t="shared" si="39"/>
        <v>66.5</v>
      </c>
      <c r="AF87" s="1">
        <f t="shared" si="40"/>
        <v>52.5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285</v>
      </c>
      <c r="D88" s="1">
        <v>270</v>
      </c>
      <c r="E88" s="1">
        <v>360</v>
      </c>
      <c r="F88" s="1">
        <v>73</v>
      </c>
      <c r="G88" s="6">
        <v>0.4</v>
      </c>
      <c r="H88" s="1">
        <v>45</v>
      </c>
      <c r="I88" s="1" t="s">
        <v>35</v>
      </c>
      <c r="J88" s="1">
        <v>380</v>
      </c>
      <c r="K88" s="1">
        <f t="shared" si="36"/>
        <v>-20</v>
      </c>
      <c r="L88" s="1"/>
      <c r="M88" s="1"/>
      <c r="N88" s="1">
        <v>99</v>
      </c>
      <c r="O88" s="1">
        <v>50</v>
      </c>
      <c r="P88" s="1">
        <f t="shared" si="37"/>
        <v>72</v>
      </c>
      <c r="Q88" s="5">
        <f>12*P88-O88-N88-F88</f>
        <v>642</v>
      </c>
      <c r="R88" s="5">
        <v>750</v>
      </c>
      <c r="S88" s="5">
        <f t="shared" si="47"/>
        <v>350</v>
      </c>
      <c r="T88" s="5">
        <v>400</v>
      </c>
      <c r="U88" s="5">
        <v>750</v>
      </c>
      <c r="V88" s="1">
        <f>P88/(Y88/100)-100</f>
        <v>75.609756097560989</v>
      </c>
      <c r="W88" s="1">
        <f t="shared" si="48"/>
        <v>13.5</v>
      </c>
      <c r="X88" s="1">
        <f t="shared" si="38"/>
        <v>3.0833333333333335</v>
      </c>
      <c r="Y88" s="1">
        <v>41</v>
      </c>
      <c r="Z88" s="1">
        <v>39.799999999999997</v>
      </c>
      <c r="AA88" s="1">
        <v>50.6</v>
      </c>
      <c r="AB88" s="1">
        <v>45.8</v>
      </c>
      <c r="AC88" s="1">
        <v>28.4</v>
      </c>
      <c r="AD88" s="1"/>
      <c r="AE88" s="1">
        <f t="shared" si="39"/>
        <v>140</v>
      </c>
      <c r="AF88" s="1">
        <f t="shared" si="40"/>
        <v>160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34</v>
      </c>
      <c r="C89" s="1">
        <v>32</v>
      </c>
      <c r="D89" s="1">
        <v>8</v>
      </c>
      <c r="E89" s="1">
        <v>2</v>
      </c>
      <c r="F89" s="1">
        <v>38</v>
      </c>
      <c r="G89" s="6">
        <v>0.5</v>
      </c>
      <c r="H89" s="1">
        <v>120</v>
      </c>
      <c r="I89" s="1" t="s">
        <v>35</v>
      </c>
      <c r="J89" s="1">
        <v>2</v>
      </c>
      <c r="K89" s="1">
        <f t="shared" si="36"/>
        <v>0</v>
      </c>
      <c r="L89" s="1"/>
      <c r="M89" s="1"/>
      <c r="N89" s="1">
        <v>100</v>
      </c>
      <c r="O89" s="1"/>
      <c r="P89" s="1">
        <f t="shared" si="37"/>
        <v>0.4</v>
      </c>
      <c r="Q89" s="5"/>
      <c r="R89" s="5">
        <f t="shared" si="46"/>
        <v>0</v>
      </c>
      <c r="S89" s="5">
        <f t="shared" si="47"/>
        <v>0</v>
      </c>
      <c r="T89" s="5"/>
      <c r="U89" s="5"/>
      <c r="V89" s="1"/>
      <c r="W89" s="1">
        <f t="shared" si="48"/>
        <v>345</v>
      </c>
      <c r="X89" s="1">
        <f t="shared" si="38"/>
        <v>345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/>
      <c r="AE89" s="1">
        <f t="shared" si="39"/>
        <v>0</v>
      </c>
      <c r="AF89" s="1">
        <f t="shared" si="4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65.603999999999999</v>
      </c>
      <c r="D90" s="1"/>
      <c r="E90" s="1">
        <v>41.572000000000003</v>
      </c>
      <c r="F90" s="1">
        <v>15.311</v>
      </c>
      <c r="G90" s="6">
        <v>1</v>
      </c>
      <c r="H90" s="1">
        <v>45</v>
      </c>
      <c r="I90" s="1" t="s">
        <v>35</v>
      </c>
      <c r="J90" s="1">
        <v>40.6</v>
      </c>
      <c r="K90" s="1">
        <f t="shared" si="36"/>
        <v>0.97200000000000131</v>
      </c>
      <c r="L90" s="1"/>
      <c r="M90" s="1"/>
      <c r="N90" s="1">
        <v>50</v>
      </c>
      <c r="O90" s="1"/>
      <c r="P90" s="1">
        <f t="shared" si="37"/>
        <v>8.3144000000000009</v>
      </c>
      <c r="Q90" s="5">
        <f t="shared" si="42"/>
        <v>42.77620000000001</v>
      </c>
      <c r="R90" s="5">
        <v>60</v>
      </c>
      <c r="S90" s="5">
        <f t="shared" si="47"/>
        <v>60</v>
      </c>
      <c r="T90" s="5"/>
      <c r="U90" s="5">
        <v>60</v>
      </c>
      <c r="V90" s="1"/>
      <c r="W90" s="1">
        <f t="shared" si="48"/>
        <v>15.071562590204945</v>
      </c>
      <c r="X90" s="1">
        <f t="shared" si="38"/>
        <v>7.8551669392860584</v>
      </c>
      <c r="Y90" s="1">
        <v>7.0804</v>
      </c>
      <c r="Z90" s="1">
        <v>1.47</v>
      </c>
      <c r="AA90" s="1">
        <v>0.65500000000000003</v>
      </c>
      <c r="AB90" s="1">
        <v>5.6482000000000001</v>
      </c>
      <c r="AC90" s="1">
        <v>0</v>
      </c>
      <c r="AD90" s="1"/>
      <c r="AE90" s="1">
        <f t="shared" si="39"/>
        <v>60</v>
      </c>
      <c r="AF90" s="1">
        <f t="shared" si="4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34</v>
      </c>
      <c r="C91" s="1">
        <v>58</v>
      </c>
      <c r="D91" s="1"/>
      <c r="E91" s="1">
        <v>38</v>
      </c>
      <c r="F91" s="1">
        <v>16</v>
      </c>
      <c r="G91" s="6">
        <v>0.33</v>
      </c>
      <c r="H91" s="1">
        <v>45</v>
      </c>
      <c r="I91" s="1" t="s">
        <v>35</v>
      </c>
      <c r="J91" s="1">
        <v>39</v>
      </c>
      <c r="K91" s="1">
        <f t="shared" si="36"/>
        <v>-1</v>
      </c>
      <c r="L91" s="1"/>
      <c r="M91" s="1"/>
      <c r="N91" s="1">
        <v>90</v>
      </c>
      <c r="O91" s="1">
        <v>50</v>
      </c>
      <c r="P91" s="1">
        <f t="shared" si="37"/>
        <v>7.6</v>
      </c>
      <c r="Q91" s="5">
        <v>30</v>
      </c>
      <c r="R91" s="5">
        <f t="shared" si="46"/>
        <v>30</v>
      </c>
      <c r="S91" s="5">
        <f t="shared" si="47"/>
        <v>30</v>
      </c>
      <c r="T91" s="5"/>
      <c r="U91" s="5"/>
      <c r="V91" s="1"/>
      <c r="W91" s="1">
        <f t="shared" si="48"/>
        <v>24.473684210526319</v>
      </c>
      <c r="X91" s="1">
        <f t="shared" si="38"/>
        <v>20.526315789473685</v>
      </c>
      <c r="Y91" s="1">
        <v>13.4</v>
      </c>
      <c r="Z91" s="1">
        <v>4.4000000000000004</v>
      </c>
      <c r="AA91" s="1">
        <v>0</v>
      </c>
      <c r="AB91" s="1">
        <v>10</v>
      </c>
      <c r="AC91" s="1">
        <v>0</v>
      </c>
      <c r="AD91" s="1"/>
      <c r="AE91" s="1">
        <f t="shared" si="39"/>
        <v>9.9</v>
      </c>
      <c r="AF91" s="1">
        <f t="shared" si="4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32</v>
      </c>
      <c r="C92" s="1"/>
      <c r="D92" s="1"/>
      <c r="E92" s="1"/>
      <c r="F92" s="1"/>
      <c r="G92" s="6">
        <v>1</v>
      </c>
      <c r="H92" s="1">
        <v>45</v>
      </c>
      <c r="I92" s="1" t="s">
        <v>35</v>
      </c>
      <c r="J92" s="1"/>
      <c r="K92" s="1">
        <f t="shared" si="36"/>
        <v>0</v>
      </c>
      <c r="L92" s="1"/>
      <c r="M92" s="1"/>
      <c r="N92" s="1">
        <v>50</v>
      </c>
      <c r="O92" s="1"/>
      <c r="P92" s="1">
        <f t="shared" si="37"/>
        <v>0</v>
      </c>
      <c r="Q92" s="5">
        <v>50</v>
      </c>
      <c r="R92" s="5">
        <f t="shared" si="46"/>
        <v>50</v>
      </c>
      <c r="S92" s="5">
        <f t="shared" si="47"/>
        <v>50</v>
      </c>
      <c r="T92" s="5"/>
      <c r="U92" s="5"/>
      <c r="V92" s="1"/>
      <c r="W92" s="1" t="e">
        <f t="shared" si="48"/>
        <v>#DIV/0!</v>
      </c>
      <c r="X92" s="1" t="e">
        <f t="shared" si="38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133</v>
      </c>
      <c r="AE92" s="1">
        <f t="shared" si="39"/>
        <v>50</v>
      </c>
      <c r="AF92" s="1">
        <f t="shared" si="4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34</v>
      </c>
      <c r="C93" s="1">
        <v>56</v>
      </c>
      <c r="D93" s="1">
        <v>80</v>
      </c>
      <c r="E93" s="1">
        <v>69</v>
      </c>
      <c r="F93" s="1">
        <v>58</v>
      </c>
      <c r="G93" s="6">
        <v>0.33</v>
      </c>
      <c r="H93" s="1">
        <v>45</v>
      </c>
      <c r="I93" s="1" t="s">
        <v>35</v>
      </c>
      <c r="J93" s="1">
        <v>70</v>
      </c>
      <c r="K93" s="1">
        <f t="shared" si="36"/>
        <v>-1</v>
      </c>
      <c r="L93" s="1"/>
      <c r="M93" s="1"/>
      <c r="N93" s="1">
        <v>70</v>
      </c>
      <c r="O93" s="1"/>
      <c r="P93" s="1">
        <f t="shared" si="37"/>
        <v>13.8</v>
      </c>
      <c r="Q93" s="5">
        <f t="shared" si="42"/>
        <v>51.400000000000006</v>
      </c>
      <c r="R93" s="5">
        <v>65</v>
      </c>
      <c r="S93" s="5">
        <f t="shared" si="47"/>
        <v>65</v>
      </c>
      <c r="T93" s="5"/>
      <c r="U93" s="5">
        <v>80</v>
      </c>
      <c r="V93" s="1"/>
      <c r="W93" s="1">
        <f t="shared" si="48"/>
        <v>13.985507246376811</v>
      </c>
      <c r="X93" s="1">
        <f t="shared" si="38"/>
        <v>9.27536231884058</v>
      </c>
      <c r="Y93" s="1">
        <v>9.6</v>
      </c>
      <c r="Z93" s="1">
        <v>11.2</v>
      </c>
      <c r="AA93" s="1">
        <v>0</v>
      </c>
      <c r="AB93" s="1">
        <v>9.1999999999999993</v>
      </c>
      <c r="AC93" s="1">
        <v>0</v>
      </c>
      <c r="AD93" s="1"/>
      <c r="AE93" s="1">
        <f t="shared" si="39"/>
        <v>21.45</v>
      </c>
      <c r="AF93" s="1">
        <f t="shared" si="4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67.478999999999999</v>
      </c>
      <c r="D94" s="1"/>
      <c r="E94" s="1">
        <v>16.297999999999998</v>
      </c>
      <c r="F94" s="1">
        <v>34</v>
      </c>
      <c r="G94" s="6">
        <v>1</v>
      </c>
      <c r="H94" s="1">
        <v>45</v>
      </c>
      <c r="I94" s="1" t="s">
        <v>35</v>
      </c>
      <c r="J94" s="1">
        <v>15.6</v>
      </c>
      <c r="K94" s="1">
        <f t="shared" si="36"/>
        <v>0.69799999999999862</v>
      </c>
      <c r="L94" s="1"/>
      <c r="M94" s="1"/>
      <c r="N94" s="1">
        <v>10</v>
      </c>
      <c r="O94" s="1"/>
      <c r="P94" s="1">
        <f t="shared" si="37"/>
        <v>3.2595999999999998</v>
      </c>
      <c r="Q94" s="5"/>
      <c r="R94" s="5">
        <f t="shared" si="46"/>
        <v>0</v>
      </c>
      <c r="S94" s="5">
        <f t="shared" si="47"/>
        <v>0</v>
      </c>
      <c r="T94" s="5"/>
      <c r="U94" s="5"/>
      <c r="V94" s="1"/>
      <c r="W94" s="1">
        <f t="shared" si="48"/>
        <v>13.498588783899866</v>
      </c>
      <c r="X94" s="1">
        <f t="shared" si="38"/>
        <v>13.498588783899866</v>
      </c>
      <c r="Y94" s="1">
        <v>5.2140000000000004</v>
      </c>
      <c r="Z94" s="1">
        <v>1.4396</v>
      </c>
      <c r="AA94" s="1">
        <v>3.6358000000000001</v>
      </c>
      <c r="AB94" s="1">
        <v>5.7265999999999986</v>
      </c>
      <c r="AC94" s="1">
        <v>0</v>
      </c>
      <c r="AD94" s="1"/>
      <c r="AE94" s="1">
        <f t="shared" si="39"/>
        <v>0</v>
      </c>
      <c r="AF94" s="1">
        <f t="shared" si="4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34</v>
      </c>
      <c r="C95" s="1">
        <v>51</v>
      </c>
      <c r="D95" s="1"/>
      <c r="E95" s="1">
        <v>33</v>
      </c>
      <c r="F95" s="1">
        <v>15</v>
      </c>
      <c r="G95" s="6">
        <v>0.33</v>
      </c>
      <c r="H95" s="1">
        <v>45</v>
      </c>
      <c r="I95" s="1" t="s">
        <v>35</v>
      </c>
      <c r="J95" s="1">
        <v>36</v>
      </c>
      <c r="K95" s="1">
        <f t="shared" si="36"/>
        <v>-3</v>
      </c>
      <c r="L95" s="1"/>
      <c r="M95" s="1"/>
      <c r="N95" s="1">
        <v>75</v>
      </c>
      <c r="O95" s="1"/>
      <c r="P95" s="1">
        <f t="shared" si="37"/>
        <v>6.6</v>
      </c>
      <c r="Q95" s="5">
        <v>16</v>
      </c>
      <c r="R95" s="5">
        <f t="shared" si="46"/>
        <v>16</v>
      </c>
      <c r="S95" s="5">
        <f t="shared" si="47"/>
        <v>16</v>
      </c>
      <c r="T95" s="5"/>
      <c r="U95" s="5"/>
      <c r="V95" s="1"/>
      <c r="W95" s="1">
        <f t="shared" si="48"/>
        <v>16.060606060606062</v>
      </c>
      <c r="X95" s="1">
        <f t="shared" si="38"/>
        <v>13.636363636363637</v>
      </c>
      <c r="Y95" s="1">
        <v>7.8</v>
      </c>
      <c r="Z95" s="1">
        <v>6</v>
      </c>
      <c r="AA95" s="1">
        <v>0</v>
      </c>
      <c r="AB95" s="1">
        <v>6.4</v>
      </c>
      <c r="AC95" s="1">
        <v>0</v>
      </c>
      <c r="AD95" s="1"/>
      <c r="AE95" s="1">
        <f t="shared" si="39"/>
        <v>5.28</v>
      </c>
      <c r="AF95" s="1">
        <f t="shared" si="4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37.340000000000003</v>
      </c>
      <c r="D96" s="1"/>
      <c r="E96" s="1">
        <v>3.105</v>
      </c>
      <c r="F96" s="1">
        <v>30.195</v>
      </c>
      <c r="G96" s="6">
        <v>1</v>
      </c>
      <c r="H96" s="1">
        <v>45</v>
      </c>
      <c r="I96" s="1" t="s">
        <v>35</v>
      </c>
      <c r="J96" s="1">
        <v>4.5</v>
      </c>
      <c r="K96" s="1">
        <f t="shared" si="36"/>
        <v>-1.395</v>
      </c>
      <c r="L96" s="1"/>
      <c r="M96" s="1"/>
      <c r="N96" s="1">
        <v>0</v>
      </c>
      <c r="O96" s="1"/>
      <c r="P96" s="1">
        <f t="shared" si="37"/>
        <v>0.621</v>
      </c>
      <c r="Q96" s="5"/>
      <c r="R96" s="5">
        <f t="shared" si="46"/>
        <v>0</v>
      </c>
      <c r="S96" s="5">
        <f t="shared" si="47"/>
        <v>0</v>
      </c>
      <c r="T96" s="5"/>
      <c r="U96" s="5"/>
      <c r="V96" s="1"/>
      <c r="W96" s="1">
        <f t="shared" si="48"/>
        <v>48.623188405797102</v>
      </c>
      <c r="X96" s="1">
        <f t="shared" si="38"/>
        <v>48.623188405797102</v>
      </c>
      <c r="Y96" s="1">
        <v>1.7123999999999999</v>
      </c>
      <c r="Z96" s="1">
        <v>1.7303999999999999</v>
      </c>
      <c r="AA96" s="1">
        <v>2.2528000000000001</v>
      </c>
      <c r="AB96" s="1">
        <v>3.0184000000000002</v>
      </c>
      <c r="AC96" s="1">
        <v>0</v>
      </c>
      <c r="AD96" s="16" t="s">
        <v>86</v>
      </c>
      <c r="AE96" s="1">
        <f t="shared" si="39"/>
        <v>0</v>
      </c>
      <c r="AF96" s="1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138</v>
      </c>
      <c r="B97" s="13" t="s">
        <v>34</v>
      </c>
      <c r="C97" s="13">
        <v>172</v>
      </c>
      <c r="D97" s="13"/>
      <c r="E97" s="13">
        <v>39</v>
      </c>
      <c r="F97" s="13">
        <v>130</v>
      </c>
      <c r="G97" s="14">
        <v>0</v>
      </c>
      <c r="H97" s="13">
        <v>60</v>
      </c>
      <c r="I97" s="13" t="s">
        <v>46</v>
      </c>
      <c r="J97" s="13">
        <v>42</v>
      </c>
      <c r="K97" s="13">
        <f t="shared" ref="K97:K113" si="49">E97-J97</f>
        <v>-3</v>
      </c>
      <c r="L97" s="13"/>
      <c r="M97" s="13"/>
      <c r="N97" s="13"/>
      <c r="O97" s="13"/>
      <c r="P97" s="13">
        <f t="shared" si="37"/>
        <v>7.8</v>
      </c>
      <c r="Q97" s="15"/>
      <c r="R97" s="15"/>
      <c r="S97" s="15"/>
      <c r="T97" s="15"/>
      <c r="U97" s="15"/>
      <c r="V97" s="13"/>
      <c r="W97" s="13">
        <f t="shared" si="41"/>
        <v>16.666666666666668</v>
      </c>
      <c r="X97" s="13">
        <f t="shared" si="38"/>
        <v>16.666666666666668</v>
      </c>
      <c r="Y97" s="13">
        <v>7.6</v>
      </c>
      <c r="Z97" s="13">
        <v>1.6</v>
      </c>
      <c r="AA97" s="13">
        <v>1.4</v>
      </c>
      <c r="AB97" s="13">
        <v>2.6</v>
      </c>
      <c r="AC97" s="13">
        <v>1</v>
      </c>
      <c r="AD97" s="19" t="s">
        <v>160</v>
      </c>
      <c r="AE97" s="13">
        <f t="shared" si="39"/>
        <v>0</v>
      </c>
      <c r="AF97" s="13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34</v>
      </c>
      <c r="C98" s="1"/>
      <c r="D98" s="1">
        <v>32</v>
      </c>
      <c r="E98" s="1">
        <v>1</v>
      </c>
      <c r="F98" s="1">
        <v>31</v>
      </c>
      <c r="G98" s="6">
        <v>0.66</v>
      </c>
      <c r="H98" s="1">
        <v>45</v>
      </c>
      <c r="I98" s="1" t="s">
        <v>35</v>
      </c>
      <c r="J98" s="1">
        <v>1</v>
      </c>
      <c r="K98" s="1">
        <f t="shared" si="49"/>
        <v>0</v>
      </c>
      <c r="L98" s="1"/>
      <c r="M98" s="1"/>
      <c r="N98" s="1">
        <v>100</v>
      </c>
      <c r="O98" s="1"/>
      <c r="P98" s="1">
        <f t="shared" si="37"/>
        <v>0.2</v>
      </c>
      <c r="Q98" s="5">
        <v>30</v>
      </c>
      <c r="R98" s="5">
        <f t="shared" ref="R98:R108" si="50">Q98</f>
        <v>30</v>
      </c>
      <c r="S98" s="5">
        <f t="shared" ref="S98:S108" si="51">ROUND(R98,0)-T98</f>
        <v>30</v>
      </c>
      <c r="T98" s="5"/>
      <c r="U98" s="5"/>
      <c r="V98" s="1"/>
      <c r="W98" s="1">
        <f t="shared" ref="W98:W108" si="52">(F98+N98+O98+R98)/P98</f>
        <v>805</v>
      </c>
      <c r="X98" s="1">
        <f t="shared" si="38"/>
        <v>655</v>
      </c>
      <c r="Y98" s="1">
        <v>0</v>
      </c>
      <c r="Z98" s="1">
        <v>3.6</v>
      </c>
      <c r="AA98" s="1">
        <v>9.4</v>
      </c>
      <c r="AB98" s="1">
        <v>1.4</v>
      </c>
      <c r="AC98" s="1">
        <v>0</v>
      </c>
      <c r="AD98" s="1"/>
      <c r="AE98" s="1">
        <f t="shared" si="39"/>
        <v>19.8</v>
      </c>
      <c r="AF98" s="1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34</v>
      </c>
      <c r="C99" s="1">
        <v>64</v>
      </c>
      <c r="D99" s="1"/>
      <c r="E99" s="1">
        <v>18</v>
      </c>
      <c r="F99" s="1">
        <v>44.02</v>
      </c>
      <c r="G99" s="6">
        <v>0.66</v>
      </c>
      <c r="H99" s="1">
        <v>45</v>
      </c>
      <c r="I99" s="1" t="s">
        <v>35</v>
      </c>
      <c r="J99" s="1">
        <v>18</v>
      </c>
      <c r="K99" s="1">
        <f t="shared" si="49"/>
        <v>0</v>
      </c>
      <c r="L99" s="1"/>
      <c r="M99" s="1"/>
      <c r="N99" s="1">
        <v>0</v>
      </c>
      <c r="O99" s="1"/>
      <c r="P99" s="1">
        <f t="shared" si="37"/>
        <v>3.6</v>
      </c>
      <c r="Q99" s="5">
        <v>8</v>
      </c>
      <c r="R99" s="5">
        <f t="shared" si="50"/>
        <v>8</v>
      </c>
      <c r="S99" s="5">
        <f t="shared" si="51"/>
        <v>8</v>
      </c>
      <c r="T99" s="5"/>
      <c r="U99" s="5"/>
      <c r="V99" s="1"/>
      <c r="W99" s="1">
        <f t="shared" si="52"/>
        <v>14.450000000000001</v>
      </c>
      <c r="X99" s="1">
        <f t="shared" si="38"/>
        <v>12.227777777777778</v>
      </c>
      <c r="Y99" s="1">
        <v>0</v>
      </c>
      <c r="Z99" s="1">
        <v>0</v>
      </c>
      <c r="AA99" s="1">
        <v>6</v>
      </c>
      <c r="AB99" s="1">
        <v>0.4</v>
      </c>
      <c r="AC99" s="1">
        <v>0</v>
      </c>
      <c r="AD99" s="1"/>
      <c r="AE99" s="1">
        <f t="shared" si="39"/>
        <v>5.28</v>
      </c>
      <c r="AF99" s="1">
        <f t="shared" si="4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34</v>
      </c>
      <c r="C100" s="1">
        <v>32</v>
      </c>
      <c r="D100" s="1"/>
      <c r="E100" s="1">
        <v>16</v>
      </c>
      <c r="F100" s="1">
        <v>16</v>
      </c>
      <c r="G100" s="6">
        <v>0.66</v>
      </c>
      <c r="H100" s="1">
        <v>45</v>
      </c>
      <c r="I100" s="1" t="s">
        <v>35</v>
      </c>
      <c r="J100" s="1">
        <v>15.5</v>
      </c>
      <c r="K100" s="1">
        <f t="shared" si="49"/>
        <v>0.5</v>
      </c>
      <c r="L100" s="1"/>
      <c r="M100" s="1"/>
      <c r="N100" s="1">
        <v>0</v>
      </c>
      <c r="O100" s="1"/>
      <c r="P100" s="1">
        <f t="shared" si="37"/>
        <v>3.2</v>
      </c>
      <c r="Q100" s="5">
        <f t="shared" ref="Q100:Q105" si="53">13*P100-O100-N100-F100</f>
        <v>25.6</v>
      </c>
      <c r="R100" s="5">
        <v>35</v>
      </c>
      <c r="S100" s="5">
        <f t="shared" si="51"/>
        <v>35</v>
      </c>
      <c r="T100" s="5"/>
      <c r="U100" s="5">
        <v>35</v>
      </c>
      <c r="V100" s="1"/>
      <c r="W100" s="1">
        <f t="shared" si="52"/>
        <v>15.9375</v>
      </c>
      <c r="X100" s="1">
        <f t="shared" si="38"/>
        <v>5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142</v>
      </c>
      <c r="AE100" s="1">
        <f t="shared" si="39"/>
        <v>23.1</v>
      </c>
      <c r="AF100" s="1">
        <f t="shared" si="4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43</v>
      </c>
      <c r="D101" s="1">
        <v>48</v>
      </c>
      <c r="E101" s="1">
        <v>35</v>
      </c>
      <c r="F101" s="1">
        <v>50</v>
      </c>
      <c r="G101" s="6">
        <v>0.33</v>
      </c>
      <c r="H101" s="1">
        <v>45</v>
      </c>
      <c r="I101" s="1" t="s">
        <v>35</v>
      </c>
      <c r="J101" s="1">
        <v>35</v>
      </c>
      <c r="K101" s="1">
        <f t="shared" si="49"/>
        <v>0</v>
      </c>
      <c r="L101" s="1"/>
      <c r="M101" s="1"/>
      <c r="N101" s="1">
        <v>90</v>
      </c>
      <c r="O101" s="1"/>
      <c r="P101" s="1">
        <f t="shared" si="37"/>
        <v>7</v>
      </c>
      <c r="Q101" s="5"/>
      <c r="R101" s="5">
        <f t="shared" si="50"/>
        <v>0</v>
      </c>
      <c r="S101" s="5">
        <f t="shared" si="51"/>
        <v>0</v>
      </c>
      <c r="T101" s="5"/>
      <c r="U101" s="5"/>
      <c r="V101" s="1"/>
      <c r="W101" s="1">
        <f t="shared" si="52"/>
        <v>20</v>
      </c>
      <c r="X101" s="1">
        <f t="shared" si="38"/>
        <v>20</v>
      </c>
      <c r="Y101" s="1">
        <v>10.4</v>
      </c>
      <c r="Z101" s="1">
        <v>6.8</v>
      </c>
      <c r="AA101" s="1">
        <v>0</v>
      </c>
      <c r="AB101" s="1">
        <v>9.6</v>
      </c>
      <c r="AC101" s="1">
        <v>0</v>
      </c>
      <c r="AD101" s="1"/>
      <c r="AE101" s="1">
        <f t="shared" si="39"/>
        <v>0</v>
      </c>
      <c r="AF101" s="1">
        <f t="shared" si="4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34</v>
      </c>
      <c r="C102" s="1">
        <v>144</v>
      </c>
      <c r="D102" s="1">
        <v>88</v>
      </c>
      <c r="E102" s="1">
        <v>102</v>
      </c>
      <c r="F102" s="1">
        <v>107</v>
      </c>
      <c r="G102" s="6">
        <v>0.36</v>
      </c>
      <c r="H102" s="1">
        <v>45</v>
      </c>
      <c r="I102" s="1" t="s">
        <v>35</v>
      </c>
      <c r="J102" s="1">
        <v>104</v>
      </c>
      <c r="K102" s="1">
        <f t="shared" si="49"/>
        <v>-2</v>
      </c>
      <c r="L102" s="1"/>
      <c r="M102" s="1"/>
      <c r="N102" s="1">
        <v>80</v>
      </c>
      <c r="O102" s="1"/>
      <c r="P102" s="1">
        <f t="shared" ref="P102:P113" si="54">E102/5</f>
        <v>20.399999999999999</v>
      </c>
      <c r="Q102" s="5">
        <f t="shared" si="53"/>
        <v>78.199999999999989</v>
      </c>
      <c r="R102" s="5">
        <v>120</v>
      </c>
      <c r="S102" s="5">
        <f t="shared" si="51"/>
        <v>70</v>
      </c>
      <c r="T102" s="5">
        <v>50</v>
      </c>
      <c r="U102" s="5">
        <v>150</v>
      </c>
      <c r="V102" s="1">
        <f>(202/5)/(P102/100)-100</f>
        <v>98.039215686274503</v>
      </c>
      <c r="W102" s="1">
        <f t="shared" si="52"/>
        <v>15.049019607843139</v>
      </c>
      <c r="X102" s="1">
        <f t="shared" si="38"/>
        <v>9.1666666666666679</v>
      </c>
      <c r="Y102" s="1">
        <v>19.600000000000001</v>
      </c>
      <c r="Z102" s="1">
        <v>23.8</v>
      </c>
      <c r="AA102" s="1">
        <v>25.6</v>
      </c>
      <c r="AB102" s="1">
        <v>21</v>
      </c>
      <c r="AC102" s="1">
        <v>25</v>
      </c>
      <c r="AD102" s="1"/>
      <c r="AE102" s="1">
        <f t="shared" si="39"/>
        <v>25.2</v>
      </c>
      <c r="AF102" s="1">
        <f t="shared" si="40"/>
        <v>18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34</v>
      </c>
      <c r="C103" s="1">
        <v>251</v>
      </c>
      <c r="D103" s="1">
        <v>264</v>
      </c>
      <c r="E103" s="1">
        <v>249</v>
      </c>
      <c r="F103" s="1">
        <v>246</v>
      </c>
      <c r="G103" s="6">
        <v>0.15</v>
      </c>
      <c r="H103" s="1">
        <v>60</v>
      </c>
      <c r="I103" s="1" t="s">
        <v>35</v>
      </c>
      <c r="J103" s="1">
        <v>237</v>
      </c>
      <c r="K103" s="1">
        <f t="shared" si="49"/>
        <v>12</v>
      </c>
      <c r="L103" s="1"/>
      <c r="M103" s="1"/>
      <c r="N103" s="1">
        <v>50</v>
      </c>
      <c r="O103" s="1"/>
      <c r="P103" s="1">
        <f t="shared" si="54"/>
        <v>49.8</v>
      </c>
      <c r="Q103" s="5">
        <f t="shared" si="53"/>
        <v>351.4</v>
      </c>
      <c r="R103" s="5">
        <v>400</v>
      </c>
      <c r="S103" s="5">
        <f t="shared" si="51"/>
        <v>200</v>
      </c>
      <c r="T103" s="5">
        <v>200</v>
      </c>
      <c r="U103" s="5">
        <v>400</v>
      </c>
      <c r="V103" s="1"/>
      <c r="W103" s="1">
        <f t="shared" si="52"/>
        <v>13.975903614457833</v>
      </c>
      <c r="X103" s="1">
        <f t="shared" si="38"/>
        <v>5.9437751004016066</v>
      </c>
      <c r="Y103" s="1">
        <v>11.6</v>
      </c>
      <c r="Z103" s="1">
        <v>44</v>
      </c>
      <c r="AA103" s="1">
        <v>37</v>
      </c>
      <c r="AB103" s="1">
        <v>28.6</v>
      </c>
      <c r="AC103" s="1">
        <v>32.4</v>
      </c>
      <c r="AD103" s="1"/>
      <c r="AE103" s="1">
        <f t="shared" si="39"/>
        <v>30</v>
      </c>
      <c r="AF103" s="1">
        <f t="shared" si="40"/>
        <v>30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34</v>
      </c>
      <c r="C104" s="1">
        <v>214</v>
      </c>
      <c r="D104" s="1">
        <v>96</v>
      </c>
      <c r="E104" s="1">
        <v>218</v>
      </c>
      <c r="F104" s="1">
        <v>92</v>
      </c>
      <c r="G104" s="6">
        <v>0.15</v>
      </c>
      <c r="H104" s="1">
        <v>60</v>
      </c>
      <c r="I104" s="1" t="s">
        <v>35</v>
      </c>
      <c r="J104" s="1">
        <v>216</v>
      </c>
      <c r="K104" s="1">
        <f t="shared" si="49"/>
        <v>2</v>
      </c>
      <c r="L104" s="1"/>
      <c r="M104" s="1"/>
      <c r="N104" s="1">
        <v>100</v>
      </c>
      <c r="O104" s="1"/>
      <c r="P104" s="1">
        <f t="shared" si="54"/>
        <v>43.6</v>
      </c>
      <c r="Q104" s="5">
        <f t="shared" si="53"/>
        <v>374.80000000000007</v>
      </c>
      <c r="R104" s="5">
        <v>450</v>
      </c>
      <c r="S104" s="5">
        <f t="shared" si="51"/>
        <v>250</v>
      </c>
      <c r="T104" s="5">
        <v>200</v>
      </c>
      <c r="U104" s="5">
        <v>450</v>
      </c>
      <c r="V104" s="1"/>
      <c r="W104" s="1">
        <f t="shared" si="52"/>
        <v>14.724770642201834</v>
      </c>
      <c r="X104" s="1">
        <f t="shared" si="38"/>
        <v>4.4036697247706424</v>
      </c>
      <c r="Y104" s="1">
        <v>24.2</v>
      </c>
      <c r="Z104" s="1">
        <v>33.6</v>
      </c>
      <c r="AA104" s="1">
        <v>37.799999999999997</v>
      </c>
      <c r="AB104" s="1">
        <v>25</v>
      </c>
      <c r="AC104" s="1">
        <v>27.6</v>
      </c>
      <c r="AD104" s="1"/>
      <c r="AE104" s="1">
        <f t="shared" si="39"/>
        <v>37.5</v>
      </c>
      <c r="AF104" s="1">
        <f t="shared" si="40"/>
        <v>30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34</v>
      </c>
      <c r="C105" s="1">
        <v>219</v>
      </c>
      <c r="D105" s="1">
        <v>168</v>
      </c>
      <c r="E105" s="1">
        <v>254</v>
      </c>
      <c r="F105" s="1">
        <v>102</v>
      </c>
      <c r="G105" s="6">
        <v>0.15</v>
      </c>
      <c r="H105" s="1">
        <v>60</v>
      </c>
      <c r="I105" s="1" t="s">
        <v>35</v>
      </c>
      <c r="J105" s="1">
        <v>273</v>
      </c>
      <c r="K105" s="1">
        <f t="shared" si="49"/>
        <v>-19</v>
      </c>
      <c r="L105" s="1"/>
      <c r="M105" s="1"/>
      <c r="N105" s="1">
        <v>104</v>
      </c>
      <c r="O105" s="1">
        <v>70</v>
      </c>
      <c r="P105" s="1">
        <f t="shared" si="54"/>
        <v>50.8</v>
      </c>
      <c r="Q105" s="5">
        <f t="shared" si="53"/>
        <v>384.4</v>
      </c>
      <c r="R105" s="5">
        <v>420</v>
      </c>
      <c r="S105" s="5">
        <f t="shared" si="51"/>
        <v>220</v>
      </c>
      <c r="T105" s="5">
        <v>200</v>
      </c>
      <c r="U105" s="5">
        <v>420</v>
      </c>
      <c r="V105" s="1"/>
      <c r="W105" s="1">
        <f t="shared" si="52"/>
        <v>13.700787401574804</v>
      </c>
      <c r="X105" s="1">
        <f t="shared" si="38"/>
        <v>5.4330708661417324</v>
      </c>
      <c r="Y105" s="1">
        <v>44.2</v>
      </c>
      <c r="Z105" s="1">
        <v>48.4</v>
      </c>
      <c r="AA105" s="1">
        <v>46.8</v>
      </c>
      <c r="AB105" s="1">
        <v>40.6</v>
      </c>
      <c r="AC105" s="1">
        <v>44.2</v>
      </c>
      <c r="AD105" s="1"/>
      <c r="AE105" s="1">
        <f t="shared" si="39"/>
        <v>33</v>
      </c>
      <c r="AF105" s="1">
        <f t="shared" si="40"/>
        <v>30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32</v>
      </c>
      <c r="C106" s="1">
        <v>251.60599999999999</v>
      </c>
      <c r="D106" s="1">
        <v>268.03100000000001</v>
      </c>
      <c r="E106" s="1">
        <v>288.26799999999997</v>
      </c>
      <c r="F106" s="1">
        <v>125.896</v>
      </c>
      <c r="G106" s="6">
        <v>1</v>
      </c>
      <c r="H106" s="1">
        <v>45</v>
      </c>
      <c r="I106" s="1" t="s">
        <v>38</v>
      </c>
      <c r="J106" s="1">
        <v>280.07600000000002</v>
      </c>
      <c r="K106" s="1">
        <f t="shared" si="49"/>
        <v>8.1919999999999504</v>
      </c>
      <c r="L106" s="1"/>
      <c r="M106" s="1"/>
      <c r="N106" s="1">
        <v>159</v>
      </c>
      <c r="O106" s="1">
        <v>100</v>
      </c>
      <c r="P106" s="1">
        <f t="shared" si="54"/>
        <v>57.653599999999997</v>
      </c>
      <c r="Q106" s="5">
        <f>15*P106-O106-N106-F106</f>
        <v>479.90799999999996</v>
      </c>
      <c r="R106" s="5">
        <f t="shared" si="50"/>
        <v>479.90799999999996</v>
      </c>
      <c r="S106" s="5">
        <f t="shared" si="51"/>
        <v>230</v>
      </c>
      <c r="T106" s="5">
        <v>250</v>
      </c>
      <c r="U106" s="5"/>
      <c r="V106" s="1"/>
      <c r="W106" s="1">
        <f t="shared" si="52"/>
        <v>15</v>
      </c>
      <c r="X106" s="1">
        <f t="shared" si="38"/>
        <v>6.6760098241913779</v>
      </c>
      <c r="Y106" s="1">
        <v>67.262</v>
      </c>
      <c r="Z106" s="1">
        <v>52.955399999999997</v>
      </c>
      <c r="AA106" s="1">
        <v>25.288599999999999</v>
      </c>
      <c r="AB106" s="1">
        <v>0</v>
      </c>
      <c r="AC106" s="1">
        <v>0</v>
      </c>
      <c r="AD106" s="1" t="s">
        <v>149</v>
      </c>
      <c r="AE106" s="1">
        <f t="shared" si="39"/>
        <v>230</v>
      </c>
      <c r="AF106" s="1">
        <f t="shared" si="40"/>
        <v>250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32</v>
      </c>
      <c r="C107" s="1">
        <v>119.77500000000001</v>
      </c>
      <c r="D107" s="1">
        <v>197.09299999999999</v>
      </c>
      <c r="E107" s="1">
        <v>71.837999999999994</v>
      </c>
      <c r="F107" s="1">
        <v>245.03</v>
      </c>
      <c r="G107" s="6">
        <v>1</v>
      </c>
      <c r="H107" s="1">
        <v>60</v>
      </c>
      <c r="I107" s="1" t="s">
        <v>41</v>
      </c>
      <c r="J107" s="1">
        <v>70.3</v>
      </c>
      <c r="K107" s="1">
        <f t="shared" si="49"/>
        <v>1.5379999999999967</v>
      </c>
      <c r="L107" s="1"/>
      <c r="M107" s="1"/>
      <c r="N107" s="1">
        <v>106</v>
      </c>
      <c r="O107" s="1"/>
      <c r="P107" s="1">
        <f t="shared" si="54"/>
        <v>14.367599999999999</v>
      </c>
      <c r="Q107" s="5"/>
      <c r="R107" s="5">
        <f t="shared" si="50"/>
        <v>0</v>
      </c>
      <c r="S107" s="5">
        <f t="shared" si="51"/>
        <v>0</v>
      </c>
      <c r="T107" s="5"/>
      <c r="U107" s="5"/>
      <c r="V107" s="1"/>
      <c r="W107" s="1">
        <f t="shared" si="52"/>
        <v>24.432055458114089</v>
      </c>
      <c r="X107" s="1">
        <f t="shared" si="38"/>
        <v>24.432055458114089</v>
      </c>
      <c r="Y107" s="1">
        <v>24.125399999999999</v>
      </c>
      <c r="Z107" s="1">
        <v>0</v>
      </c>
      <c r="AA107" s="1">
        <v>0</v>
      </c>
      <c r="AB107" s="1">
        <v>0</v>
      </c>
      <c r="AC107" s="1">
        <v>0</v>
      </c>
      <c r="AD107" s="1" t="s">
        <v>151</v>
      </c>
      <c r="AE107" s="1">
        <f t="shared" si="39"/>
        <v>0</v>
      </c>
      <c r="AF107" s="1">
        <f t="shared" si="40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34</v>
      </c>
      <c r="C108" s="1"/>
      <c r="D108" s="1"/>
      <c r="E108" s="1"/>
      <c r="F108" s="1"/>
      <c r="G108" s="6">
        <v>0.18</v>
      </c>
      <c r="H108" s="1">
        <v>45</v>
      </c>
      <c r="I108" s="1" t="s">
        <v>35</v>
      </c>
      <c r="J108" s="1"/>
      <c r="K108" s="1">
        <f t="shared" si="49"/>
        <v>0</v>
      </c>
      <c r="L108" s="1"/>
      <c r="M108" s="1"/>
      <c r="N108" s="1">
        <v>100</v>
      </c>
      <c r="O108" s="1"/>
      <c r="P108" s="1">
        <f t="shared" si="54"/>
        <v>0</v>
      </c>
      <c r="Q108" s="5">
        <v>50</v>
      </c>
      <c r="R108" s="5">
        <f t="shared" si="50"/>
        <v>50</v>
      </c>
      <c r="S108" s="5">
        <f t="shared" si="51"/>
        <v>50</v>
      </c>
      <c r="T108" s="5"/>
      <c r="U108" s="5"/>
      <c r="V108" s="1"/>
      <c r="W108" s="1" t="e">
        <f t="shared" si="52"/>
        <v>#DIV/0!</v>
      </c>
      <c r="X108" s="1" t="e">
        <f t="shared" si="3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133</v>
      </c>
      <c r="AE108" s="1">
        <f t="shared" si="39"/>
        <v>9</v>
      </c>
      <c r="AF108" s="1">
        <f t="shared" si="40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9" t="s">
        <v>153</v>
      </c>
      <c r="B109" s="1" t="s">
        <v>34</v>
      </c>
      <c r="C109" s="1">
        <v>-6</v>
      </c>
      <c r="D109" s="1"/>
      <c r="E109" s="17">
        <v>8</v>
      </c>
      <c r="F109" s="17">
        <v>-14</v>
      </c>
      <c r="G109" s="6">
        <v>0</v>
      </c>
      <c r="H109" s="1" t="e">
        <v>#N/A</v>
      </c>
      <c r="I109" s="1" t="s">
        <v>154</v>
      </c>
      <c r="J109" s="1">
        <v>8</v>
      </c>
      <c r="K109" s="1">
        <f t="shared" si="49"/>
        <v>0</v>
      </c>
      <c r="L109" s="1"/>
      <c r="M109" s="1"/>
      <c r="N109" s="1"/>
      <c r="O109" s="1"/>
      <c r="P109" s="1">
        <f t="shared" si="54"/>
        <v>1.6</v>
      </c>
      <c r="Q109" s="5"/>
      <c r="R109" s="5"/>
      <c r="S109" s="5"/>
      <c r="T109" s="5"/>
      <c r="U109" s="5"/>
      <c r="V109" s="1"/>
      <c r="W109" s="1">
        <f t="shared" si="41"/>
        <v>-8.75</v>
      </c>
      <c r="X109" s="1">
        <f t="shared" si="38"/>
        <v>-8.75</v>
      </c>
      <c r="Y109" s="1">
        <v>1.2</v>
      </c>
      <c r="Z109" s="1">
        <v>1.6</v>
      </c>
      <c r="AA109" s="1">
        <v>1.6</v>
      </c>
      <c r="AB109" s="1">
        <v>2.2000000000000002</v>
      </c>
      <c r="AC109" s="1">
        <v>0.8</v>
      </c>
      <c r="AD109" s="1"/>
      <c r="AE109" s="1">
        <f t="shared" si="39"/>
        <v>0</v>
      </c>
      <c r="AF109" s="1">
        <f t="shared" si="40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155</v>
      </c>
      <c r="B110" s="1" t="s">
        <v>34</v>
      </c>
      <c r="C110" s="1">
        <v>-50</v>
      </c>
      <c r="D110" s="1"/>
      <c r="E110" s="17">
        <v>66</v>
      </c>
      <c r="F110" s="17">
        <v>-134</v>
      </c>
      <c r="G110" s="6">
        <v>0</v>
      </c>
      <c r="H110" s="1">
        <v>45</v>
      </c>
      <c r="I110" s="1" t="s">
        <v>154</v>
      </c>
      <c r="J110" s="1">
        <v>75</v>
      </c>
      <c r="K110" s="1">
        <f t="shared" si="49"/>
        <v>-9</v>
      </c>
      <c r="L110" s="1"/>
      <c r="M110" s="1"/>
      <c r="N110" s="1"/>
      <c r="O110" s="1"/>
      <c r="P110" s="1">
        <f t="shared" si="54"/>
        <v>13.2</v>
      </c>
      <c r="Q110" s="5"/>
      <c r="R110" s="5"/>
      <c r="S110" s="5"/>
      <c r="T110" s="5"/>
      <c r="U110" s="5"/>
      <c r="V110" s="1"/>
      <c r="W110" s="1">
        <f t="shared" si="41"/>
        <v>-10.151515151515152</v>
      </c>
      <c r="X110" s="1">
        <f t="shared" si="38"/>
        <v>-10.151515151515152</v>
      </c>
      <c r="Y110" s="1">
        <v>13.8</v>
      </c>
      <c r="Z110" s="1">
        <v>6.8</v>
      </c>
      <c r="AA110" s="1">
        <v>14.8</v>
      </c>
      <c r="AB110" s="1">
        <v>15.4</v>
      </c>
      <c r="AC110" s="1">
        <v>9.8000000000000007</v>
      </c>
      <c r="AD110" s="1"/>
      <c r="AE110" s="1">
        <f t="shared" si="39"/>
        <v>0</v>
      </c>
      <c r="AF110" s="1">
        <f t="shared" si="40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7" t="s">
        <v>156</v>
      </c>
      <c r="B111" s="1" t="s">
        <v>32</v>
      </c>
      <c r="C111" s="1">
        <v>-38.243000000000002</v>
      </c>
      <c r="D111" s="1">
        <v>77.177999999999997</v>
      </c>
      <c r="E111" s="17">
        <v>33.524000000000001</v>
      </c>
      <c r="F111" s="1"/>
      <c r="G111" s="6">
        <v>0</v>
      </c>
      <c r="H111" s="1">
        <v>45</v>
      </c>
      <c r="I111" s="1" t="s">
        <v>154</v>
      </c>
      <c r="J111" s="1">
        <v>36</v>
      </c>
      <c r="K111" s="1">
        <f t="shared" si="49"/>
        <v>-2.4759999999999991</v>
      </c>
      <c r="L111" s="1"/>
      <c r="M111" s="1"/>
      <c r="N111" s="1"/>
      <c r="O111" s="1"/>
      <c r="P111" s="1">
        <f t="shared" si="54"/>
        <v>6.7048000000000005</v>
      </c>
      <c r="Q111" s="5"/>
      <c r="R111" s="5"/>
      <c r="S111" s="5"/>
      <c r="T111" s="5"/>
      <c r="U111" s="5"/>
      <c r="V111" s="1"/>
      <c r="W111" s="1">
        <f t="shared" si="41"/>
        <v>0</v>
      </c>
      <c r="X111" s="1">
        <f t="shared" si="38"/>
        <v>0</v>
      </c>
      <c r="Y111" s="1">
        <v>8.7308000000000003</v>
      </c>
      <c r="Z111" s="1">
        <v>7.6974</v>
      </c>
      <c r="AA111" s="1">
        <v>8.0289999999999999</v>
      </c>
      <c r="AB111" s="1">
        <v>5.7707999999999986</v>
      </c>
      <c r="AC111" s="1">
        <v>4.6996000000000002</v>
      </c>
      <c r="AD111" s="1"/>
      <c r="AE111" s="1">
        <f t="shared" si="39"/>
        <v>0</v>
      </c>
      <c r="AF111" s="1">
        <f t="shared" si="40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3" t="s">
        <v>157</v>
      </c>
      <c r="B112" s="13" t="s">
        <v>34</v>
      </c>
      <c r="C112" s="13">
        <v>1</v>
      </c>
      <c r="D112" s="13"/>
      <c r="E112" s="13"/>
      <c r="F112" s="13">
        <v>1</v>
      </c>
      <c r="G112" s="14">
        <v>0</v>
      </c>
      <c r="H112" s="13" t="e">
        <v>#N/A</v>
      </c>
      <c r="I112" s="13" t="s">
        <v>46</v>
      </c>
      <c r="J112" s="13"/>
      <c r="K112" s="13">
        <f t="shared" si="49"/>
        <v>0</v>
      </c>
      <c r="L112" s="13"/>
      <c r="M112" s="13"/>
      <c r="N112" s="13"/>
      <c r="O112" s="13"/>
      <c r="P112" s="13">
        <f t="shared" si="54"/>
        <v>0</v>
      </c>
      <c r="Q112" s="15"/>
      <c r="R112" s="15"/>
      <c r="S112" s="15"/>
      <c r="T112" s="15"/>
      <c r="U112" s="15"/>
      <c r="V112" s="13"/>
      <c r="W112" s="13" t="e">
        <f t="shared" si="41"/>
        <v>#DIV/0!</v>
      </c>
      <c r="X112" s="13" t="e">
        <f t="shared" si="38"/>
        <v>#DIV/0!</v>
      </c>
      <c r="Y112" s="13">
        <v>0</v>
      </c>
      <c r="Z112" s="13">
        <v>-0.2</v>
      </c>
      <c r="AA112" s="13">
        <v>0</v>
      </c>
      <c r="AB112" s="13">
        <v>0</v>
      </c>
      <c r="AC112" s="13">
        <v>0</v>
      </c>
      <c r="AD112" s="13"/>
      <c r="AE112" s="13">
        <f t="shared" si="39"/>
        <v>0</v>
      </c>
      <c r="AF112" s="13">
        <f t="shared" si="40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3" t="s">
        <v>158</v>
      </c>
      <c r="B113" s="13" t="s">
        <v>32</v>
      </c>
      <c r="C113" s="13">
        <v>-1.43</v>
      </c>
      <c r="D113" s="13"/>
      <c r="E113" s="13"/>
      <c r="F113" s="13">
        <v>-1.43</v>
      </c>
      <c r="G113" s="14">
        <v>0</v>
      </c>
      <c r="H113" s="13" t="e">
        <v>#N/A</v>
      </c>
      <c r="I113" s="13" t="s">
        <v>46</v>
      </c>
      <c r="J113" s="13"/>
      <c r="K113" s="13">
        <f t="shared" si="49"/>
        <v>0</v>
      </c>
      <c r="L113" s="13"/>
      <c r="M113" s="13"/>
      <c r="N113" s="13"/>
      <c r="O113" s="13"/>
      <c r="P113" s="13">
        <f t="shared" si="54"/>
        <v>0</v>
      </c>
      <c r="Q113" s="15"/>
      <c r="R113" s="15"/>
      <c r="S113" s="15"/>
      <c r="T113" s="15"/>
      <c r="U113" s="15"/>
      <c r="V113" s="13"/>
      <c r="W113" s="13" t="e">
        <f t="shared" si="41"/>
        <v>#DIV/0!</v>
      </c>
      <c r="X113" s="13" t="e">
        <f t="shared" si="38"/>
        <v>#DIV/0!</v>
      </c>
      <c r="Y113" s="13">
        <v>0</v>
      </c>
      <c r="Z113" s="13">
        <v>0</v>
      </c>
      <c r="AA113" s="13">
        <v>0</v>
      </c>
      <c r="AB113" s="13">
        <v>0</v>
      </c>
      <c r="AC113" s="13">
        <v>0.28599999999999998</v>
      </c>
      <c r="AD113" s="13" t="s">
        <v>46</v>
      </c>
      <c r="AE113" s="13">
        <f t="shared" si="39"/>
        <v>0</v>
      </c>
      <c r="AF113" s="13">
        <f t="shared" si="40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21" t="s">
        <v>171</v>
      </c>
      <c r="B114" s="21" t="s">
        <v>34</v>
      </c>
      <c r="C114" s="21"/>
      <c r="D114" s="21"/>
      <c r="E114" s="21"/>
      <c r="F114" s="21"/>
      <c r="G114" s="22">
        <v>0.41</v>
      </c>
      <c r="H114" s="21" t="e">
        <v>#N/A</v>
      </c>
      <c r="I114" s="21" t="s">
        <v>35</v>
      </c>
      <c r="J114" s="21"/>
      <c r="K114" s="21"/>
      <c r="L114" s="21"/>
      <c r="M114" s="21"/>
      <c r="N114" s="21"/>
      <c r="O114" s="21"/>
      <c r="P114" s="21"/>
      <c r="Q114" s="21"/>
      <c r="R114" s="21">
        <v>50</v>
      </c>
      <c r="S114" s="5">
        <f t="shared" ref="S114:S119" si="55">ROUND(R114,0)-T114</f>
        <v>50</v>
      </c>
      <c r="T114" s="21"/>
      <c r="U114" s="21">
        <v>50</v>
      </c>
      <c r="V114" s="1"/>
      <c r="W114" s="1" t="e">
        <f t="shared" ref="W114:W118" si="56">(F114+N114+O114+R114)/P114</f>
        <v>#DIV/0!</v>
      </c>
      <c r="X114" s="1"/>
      <c r="Y114" s="1"/>
      <c r="Z114" s="1"/>
      <c r="AA114" s="1"/>
      <c r="AB114" s="1"/>
      <c r="AC114" s="1"/>
      <c r="AD114" s="1"/>
      <c r="AE114" s="1">
        <f t="shared" si="39"/>
        <v>20.5</v>
      </c>
      <c r="AF114" s="1">
        <f t="shared" si="40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1" t="s">
        <v>172</v>
      </c>
      <c r="B115" s="21" t="s">
        <v>34</v>
      </c>
      <c r="C115" s="21"/>
      <c r="D115" s="21"/>
      <c r="E115" s="21"/>
      <c r="F115" s="21"/>
      <c r="G115" s="22">
        <v>0.41</v>
      </c>
      <c r="H115" s="21" t="e">
        <v>#N/A</v>
      </c>
      <c r="I115" s="21" t="s">
        <v>35</v>
      </c>
      <c r="J115" s="21"/>
      <c r="K115" s="21"/>
      <c r="L115" s="21"/>
      <c r="M115" s="21"/>
      <c r="N115" s="21"/>
      <c r="O115" s="21"/>
      <c r="P115" s="21"/>
      <c r="Q115" s="21"/>
      <c r="R115" s="21">
        <v>50</v>
      </c>
      <c r="S115" s="5">
        <f t="shared" si="55"/>
        <v>50</v>
      </c>
      <c r="T115" s="21"/>
      <c r="U115" s="21">
        <v>50</v>
      </c>
      <c r="V115" s="1"/>
      <c r="W115" s="1" t="e">
        <f t="shared" si="56"/>
        <v>#DIV/0!</v>
      </c>
      <c r="X115" s="1"/>
      <c r="Y115" s="1"/>
      <c r="Z115" s="1"/>
      <c r="AA115" s="1"/>
      <c r="AB115" s="1"/>
      <c r="AC115" s="1"/>
      <c r="AD115" s="1"/>
      <c r="AE115" s="1">
        <f t="shared" si="39"/>
        <v>20.5</v>
      </c>
      <c r="AF115" s="1">
        <f t="shared" si="40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21" t="s">
        <v>173</v>
      </c>
      <c r="B116" s="21" t="s">
        <v>34</v>
      </c>
      <c r="C116" s="21"/>
      <c r="D116" s="21"/>
      <c r="E116" s="21"/>
      <c r="F116" s="21"/>
      <c r="G116" s="22">
        <v>0.41</v>
      </c>
      <c r="H116" s="21" t="e">
        <v>#N/A</v>
      </c>
      <c r="I116" s="21" t="s">
        <v>35</v>
      </c>
      <c r="J116" s="21"/>
      <c r="K116" s="21"/>
      <c r="L116" s="21"/>
      <c r="M116" s="21"/>
      <c r="N116" s="21"/>
      <c r="O116" s="21"/>
      <c r="P116" s="21"/>
      <c r="Q116" s="21"/>
      <c r="R116" s="21">
        <v>50</v>
      </c>
      <c r="S116" s="5">
        <f t="shared" si="55"/>
        <v>50</v>
      </c>
      <c r="T116" s="21"/>
      <c r="U116" s="21">
        <v>50</v>
      </c>
      <c r="V116" s="1"/>
      <c r="W116" s="1" t="e">
        <f t="shared" si="56"/>
        <v>#DIV/0!</v>
      </c>
      <c r="X116" s="1"/>
      <c r="Y116" s="1"/>
      <c r="Z116" s="1"/>
      <c r="AA116" s="1"/>
      <c r="AB116" s="1"/>
      <c r="AC116" s="1"/>
      <c r="AD116" s="1"/>
      <c r="AE116" s="1">
        <f t="shared" si="39"/>
        <v>20.5</v>
      </c>
      <c r="AF116" s="1">
        <f t="shared" si="40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1" t="s">
        <v>174</v>
      </c>
      <c r="B117" s="21" t="s">
        <v>34</v>
      </c>
      <c r="C117" s="21"/>
      <c r="D117" s="21"/>
      <c r="E117" s="21"/>
      <c r="F117" s="21"/>
      <c r="G117" s="22">
        <v>0.36</v>
      </c>
      <c r="H117" s="21" t="e">
        <v>#N/A</v>
      </c>
      <c r="I117" s="21" t="s">
        <v>35</v>
      </c>
      <c r="J117" s="21"/>
      <c r="K117" s="21"/>
      <c r="L117" s="21"/>
      <c r="M117" s="21"/>
      <c r="N117" s="21"/>
      <c r="O117" s="21"/>
      <c r="P117" s="21"/>
      <c r="Q117" s="21"/>
      <c r="R117" s="21">
        <v>50</v>
      </c>
      <c r="S117" s="5">
        <f t="shared" si="55"/>
        <v>50</v>
      </c>
      <c r="T117" s="21"/>
      <c r="U117" s="21">
        <v>50</v>
      </c>
      <c r="V117" s="1"/>
      <c r="W117" s="1" t="e">
        <f t="shared" si="56"/>
        <v>#DIV/0!</v>
      </c>
      <c r="X117" s="1"/>
      <c r="Y117" s="1"/>
      <c r="Z117" s="1"/>
      <c r="AA117" s="1"/>
      <c r="AB117" s="1"/>
      <c r="AC117" s="1"/>
      <c r="AD117" s="1"/>
      <c r="AE117" s="1">
        <f t="shared" si="39"/>
        <v>18</v>
      </c>
      <c r="AF117" s="1">
        <f t="shared" si="40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1" t="s">
        <v>175</v>
      </c>
      <c r="B118" s="21" t="s">
        <v>34</v>
      </c>
      <c r="C118" s="21"/>
      <c r="D118" s="21"/>
      <c r="E118" s="21"/>
      <c r="F118" s="21"/>
      <c r="G118" s="22">
        <v>0.4</v>
      </c>
      <c r="H118" s="21" t="e">
        <v>#N/A</v>
      </c>
      <c r="I118" s="21" t="s">
        <v>35</v>
      </c>
      <c r="J118" s="21"/>
      <c r="K118" s="21"/>
      <c r="L118" s="21"/>
      <c r="M118" s="21"/>
      <c r="N118" s="21"/>
      <c r="O118" s="21"/>
      <c r="P118" s="21"/>
      <c r="Q118" s="21"/>
      <c r="R118" s="21">
        <v>50</v>
      </c>
      <c r="S118" s="5">
        <f t="shared" si="55"/>
        <v>50</v>
      </c>
      <c r="T118" s="21"/>
      <c r="U118" s="21">
        <v>50</v>
      </c>
      <c r="V118" s="1"/>
      <c r="W118" s="1" t="e">
        <f t="shared" si="56"/>
        <v>#DIV/0!</v>
      </c>
      <c r="X118" s="1"/>
      <c r="Y118" s="1"/>
      <c r="Z118" s="1"/>
      <c r="AA118" s="1"/>
      <c r="AB118" s="1"/>
      <c r="AC118" s="1"/>
      <c r="AD118" s="1"/>
      <c r="AE118" s="1">
        <f t="shared" si="39"/>
        <v>20</v>
      </c>
      <c r="AF118" s="1">
        <f t="shared" si="40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176</v>
      </c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">
        <f t="shared" si="55"/>
        <v>0</v>
      </c>
      <c r="T119" s="21"/>
      <c r="U119" s="21">
        <v>50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19" xr:uid="{76FD2D9A-8F2A-4A5A-A3CE-E2D401751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2024-06-25T12:04:59Z</dcterms:created>
  <dcterms:modified xsi:type="dcterms:W3CDTF">2024-07-01T12:33:13Z</dcterms:modified>
</cp:coreProperties>
</file>