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6,08,24 Ост СЫР филиалы\"/>
    </mc:Choice>
  </mc:AlternateContent>
  <xr:revisionPtr revIDLastSave="0" documentId="13_ncr:1_{C8068936-6508-4413-B096-528DF69BB9D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4" i="1" l="1"/>
  <c r="Q19" i="1"/>
  <c r="Q41" i="1"/>
  <c r="Q40" i="1"/>
  <c r="Q39" i="1"/>
  <c r="Q38" i="1"/>
  <c r="Q37" i="1"/>
  <c r="Q36" i="1"/>
  <c r="Q33" i="1"/>
  <c r="Q32" i="1"/>
  <c r="Q31" i="1"/>
  <c r="Q29" i="1"/>
  <c r="Q27" i="1"/>
  <c r="Q26" i="1"/>
  <c r="T26" i="1" s="1"/>
  <c r="Q25" i="1"/>
  <c r="Q22" i="1"/>
  <c r="Q21" i="1"/>
  <c r="Q18" i="1"/>
  <c r="Q13" i="1"/>
  <c r="Q12" i="1"/>
  <c r="Q11" i="1"/>
  <c r="Q10" i="1"/>
  <c r="Q9" i="1"/>
  <c r="Q8" i="1"/>
  <c r="U45" i="1"/>
  <c r="U44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6" i="1"/>
  <c r="T25" i="1"/>
  <c r="P45" i="1" l="1"/>
  <c r="T45" i="1" s="1"/>
  <c r="P44" i="1"/>
  <c r="N5" i="1"/>
  <c r="P7" i="1"/>
  <c r="P8" i="1"/>
  <c r="P9" i="1"/>
  <c r="P10" i="1"/>
  <c r="P11" i="1"/>
  <c r="P12" i="1"/>
  <c r="P13" i="1"/>
  <c r="P14" i="1"/>
  <c r="P15" i="1"/>
  <c r="T15" i="1" s="1"/>
  <c r="P16" i="1"/>
  <c r="P17" i="1"/>
  <c r="T17" i="1" s="1"/>
  <c r="P18" i="1"/>
  <c r="P19" i="1"/>
  <c r="P20" i="1"/>
  <c r="T20" i="1" s="1"/>
  <c r="P21" i="1"/>
  <c r="P22" i="1"/>
  <c r="P23" i="1"/>
  <c r="T23" i="1" s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T37" i="1" s="1"/>
  <c r="P38" i="1"/>
  <c r="P39" i="1"/>
  <c r="T39" i="1" s="1"/>
  <c r="P40" i="1"/>
  <c r="P41" i="1"/>
  <c r="P42" i="1"/>
  <c r="P6" i="1"/>
  <c r="T6" i="1" s="1"/>
  <c r="AC35" i="1"/>
  <c r="AC15" i="1"/>
  <c r="AC17" i="1"/>
  <c r="AC20" i="1"/>
  <c r="AC23" i="1"/>
  <c r="AC42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3" i="1"/>
  <c r="K27" i="1"/>
  <c r="K20" i="1"/>
  <c r="K17" i="1"/>
  <c r="K15" i="1"/>
  <c r="K35" i="1"/>
  <c r="K26" i="1"/>
  <c r="K25" i="1"/>
  <c r="K24" i="1"/>
  <c r="K22" i="1"/>
  <c r="K21" i="1"/>
  <c r="K19" i="1"/>
  <c r="K18" i="1"/>
  <c r="K16" i="1"/>
  <c r="K14" i="1"/>
  <c r="K13" i="1"/>
  <c r="K12" i="1"/>
  <c r="K11" i="1"/>
  <c r="K10" i="1"/>
  <c r="K9" i="1"/>
  <c r="K45" i="1"/>
  <c r="K44" i="1"/>
  <c r="K8" i="1"/>
  <c r="K7" i="1"/>
  <c r="K6" i="1"/>
  <c r="AA5" i="1"/>
  <c r="Z5" i="1"/>
  <c r="Y5" i="1"/>
  <c r="X5" i="1"/>
  <c r="W5" i="1"/>
  <c r="V5" i="1"/>
  <c r="R5" i="1"/>
  <c r="O5" i="1"/>
  <c r="M5" i="1"/>
  <c r="L5" i="1"/>
  <c r="J5" i="1"/>
  <c r="F5" i="1"/>
  <c r="E5" i="1"/>
  <c r="T44" i="1" l="1"/>
  <c r="T31" i="1"/>
  <c r="T27" i="1"/>
  <c r="T35" i="1"/>
  <c r="AC34" i="1"/>
  <c r="T22" i="1"/>
  <c r="T33" i="1"/>
  <c r="AC33" i="1"/>
  <c r="T29" i="1"/>
  <c r="AC29" i="1"/>
  <c r="AC25" i="1"/>
  <c r="AC31" i="1"/>
  <c r="T40" i="1"/>
  <c r="AC40" i="1"/>
  <c r="T38" i="1"/>
  <c r="AC38" i="1"/>
  <c r="T36" i="1"/>
  <c r="AC36" i="1"/>
  <c r="T34" i="1"/>
  <c r="T32" i="1"/>
  <c r="AC32" i="1"/>
  <c r="T30" i="1"/>
  <c r="AC30" i="1"/>
  <c r="T28" i="1"/>
  <c r="AC28" i="1"/>
  <c r="T24" i="1"/>
  <c r="T18" i="1"/>
  <c r="AC18" i="1"/>
  <c r="T12" i="1"/>
  <c r="T10" i="1"/>
  <c r="T8" i="1"/>
  <c r="T13" i="1"/>
  <c r="AC13" i="1"/>
  <c r="T11" i="1"/>
  <c r="AC11" i="1"/>
  <c r="T9" i="1"/>
  <c r="AC9" i="1"/>
  <c r="T7" i="1"/>
  <c r="AC7" i="1"/>
  <c r="T42" i="1"/>
  <c r="AC39" i="1"/>
  <c r="AC37" i="1"/>
  <c r="AC27" i="1"/>
  <c r="T14" i="1"/>
  <c r="T16" i="1"/>
  <c r="AC21" i="1"/>
  <c r="T21" i="1"/>
  <c r="AC26" i="1"/>
  <c r="AC24" i="1"/>
  <c r="AC12" i="1"/>
  <c r="AC10" i="1"/>
  <c r="AC8" i="1"/>
  <c r="AC6" i="1"/>
  <c r="P5" i="1"/>
  <c r="K5" i="1"/>
  <c r="AC22" i="1" l="1"/>
  <c r="AC14" i="1"/>
  <c r="Q5" i="1"/>
  <c r="AC16" i="1"/>
  <c r="T19" i="1"/>
  <c r="AC19" i="1"/>
  <c r="AC41" i="1"/>
  <c r="T41" i="1"/>
  <c r="AC5" i="1" l="1"/>
</calcChain>
</file>

<file path=xl/sharedStrings.xml><?xml version="1.0" encoding="utf-8"?>
<sst xmlns="http://schemas.openxmlformats.org/spreadsheetml/2006/main" count="134" uniqueCount="84">
  <si>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</si>
  <si>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</si>
  <si>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</si>
  <si>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</si>
  <si>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</si>
  <si>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</si>
  <si>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</si>
  <si>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</si>
  <si>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</si>
  <si>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</si>
  <si>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</si>
  <si>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</si>
  <si>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</si>
  <si>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</si>
  <si>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</si>
  <si>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</si>
  <si>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</si>
  <si>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</si>
  <si>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</si>
  <si>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</si>
  <si>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</si>
  <si>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</si>
  <si>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11,08,</t>
  </si>
  <si>
    <t>18,08,</t>
  </si>
  <si>
    <t>19,08,</t>
  </si>
  <si>
    <t>12,08,</t>
  </si>
  <si>
    <t>05,08,</t>
  </si>
  <si>
    <t>29,07,</t>
  </si>
  <si>
    <t>22,07,</t>
  </si>
  <si>
    <t>15,07,</t>
  </si>
  <si>
    <t>08,07,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</si>
  <si>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</si>
  <si>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</si>
  <si>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</si>
  <si>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</si>
  <si>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</si>
  <si>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</si>
  <si>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</si>
  <si>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</si>
  <si>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</si>
  <si>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кг</t>
  </si>
  <si>
    <t>Сыр "Пармезан" 40% кусок 180 гр  ОСТАНКИНО</t>
  </si>
  <si>
    <t>Сыр "Пармезан" с массовой долей жира в сухом веществе 40%  Останкино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</si>
  <si>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</si>
  <si>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</si>
  <si>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</si>
  <si>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завод не отгружает с 30,06,24 до 05,08,24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</si>
  <si>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</si>
  <si>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</si>
  <si>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</si>
  <si>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</si>
  <si>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</si>
  <si>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</si>
  <si>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</si>
  <si>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Сыр Папа Может "Тильзитер" массовая доля жира в сухом веществе 45 %.брусок  Останкино</t>
  </si>
  <si>
    <t>Сыр Папа Может Гауда  45% 200гр     Останкино</t>
  </si>
  <si>
    <t>Сыр Папа Может Голландский  45% 200гр     Останкино</t>
  </si>
  <si>
    <t>Сыр Папа Может Папин Завтрак 50% 200г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</si>
  <si>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</si>
  <si>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</si>
  <si>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</si>
  <si>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вывод</t>
  </si>
  <si>
    <t>завод вывел из производства 25,07,24</t>
  </si>
  <si>
    <t>Сыр Скаморца свежий 100 гр.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</si>
  <si>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</si>
  <si>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</si>
  <si>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"Пошехонский" с массовой долей жира в пересчете на сухое вещество 45%.1/5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</si>
  <si>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</si>
  <si>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</t>
  </si>
  <si>
    <t>Сыр полутвердый "Тильзитер" с массовой долей жира в пересчете на сухое вещество 45%. 1/5  Останкино</t>
  </si>
  <si>
    <t>Сыр рассольный жирный Чечил 45% 100 гр  ОСТАНКИНО</t>
  </si>
  <si>
    <t>30,06 и 08,07 завод не догрузил 400шт</t>
  </si>
  <si>
    <t>Сыр рассольный жирный Чечил копченый 43% 100 гр  Останкино</t>
  </si>
  <si>
    <t>Сыч/Прод Коровино Российский 50% 200г СЗМЖ  Останкино</t>
  </si>
  <si>
    <t>30,06 завод не отгрузил 220шт.</t>
  </si>
  <si>
    <t>Сыч/Прод Коровино Российский Оригин 50% ВЕС (3,5 кг)  Останкино</t>
  </si>
  <si>
    <t>Сыч/Прод Коровино Тильзитер 50% 200г СЗМЖ  ОСТАНКИНО</t>
  </si>
  <si>
    <t>22,07,24 завод не отгрузил 300шт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</si>
  <si>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</si>
  <si>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</si>
  <si>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 xml:space="preserve">завод должен догрузить от 11,08 </t>
  </si>
  <si>
    <t>заказ</t>
  </si>
  <si>
    <t>26,08,</t>
  </si>
  <si>
    <t>26,08,24 завод не отгрузит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</si>
</sst>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164" fontId="4" fillId="6" borderId="1" xfId="1" applyNumberFormat="1" applyFont="1" applyFill="1"/>
    <xf numFmtId="164" fontId="1" fillId="7" borderId="6" xfId="1" applyNumberFormat="1" applyFill="1" applyBorder="1"/>
    <xf numFmtId="164" fontId="1" fillId="7" borderId="7" xfId="1" applyNumberFormat="1" applyFill="1" applyBorder="1"/>
    <xf numFmtId="164" fontId="1" fillId="7" borderId="8" xfId="1" applyNumberFormat="1" applyFill="1" applyBorder="1"/>
    <xf numFmtId="2" fontId="1" fillId="7" borderId="1" xfId="1" applyNumberFormat="1" applyFill="1"/>
    <xf numFmtId="164" fontId="1" fillId="7" borderId="1" xfId="1" applyNumberFormat="1" applyFill="1"/>
    <xf numFmtId="164" fontId="1" fillId="7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Q46" sqref="Q46"/>
    </sheetView>
  </sheetViews>
  <sheetFormatPr defaultRowHeight="15" x14ac:dyDescent="0.25"/>
  <cols>
    <col min="1" max="1" width="60" customWidth="1"/>
    <col min="2" max="2" width="3.5703125" customWidth="1"/>
    <col min="3" max="6" width="7" customWidth="1"/>
    <col min="7" max="7" width="5.85546875" style="8" customWidth="1"/>
    <col min="8" max="8" width="5.85546875" customWidth="1"/>
    <col min="9" max="9" width="11.5703125" customWidth="1"/>
    <col min="10" max="11" width="6.42578125" customWidth="1"/>
    <col min="12" max="13" width="0.85546875" customWidth="1"/>
    <col min="14" max="18" width="6.42578125" customWidth="1"/>
    <col min="19" max="19" width="21.85546875" customWidth="1"/>
    <col min="20" max="21" width="5.140625" customWidth="1"/>
    <col min="22" max="27" width="6.140625" customWidth="1"/>
    <col min="28" max="28" width="37.42578125" customWidth="1"/>
    <col min="29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81</v>
      </c>
      <c r="R3" s="9" t="s">
        <v>15</v>
      </c>
      <c r="S3" s="9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82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7227.8879999999999</v>
      </c>
      <c r="F5" s="4">
        <f>SUM(F6:F489)</f>
        <v>16838.226000000002</v>
      </c>
      <c r="G5" s="6"/>
      <c r="H5" s="1"/>
      <c r="I5" s="1"/>
      <c r="J5" s="4">
        <f t="shared" ref="J5:R5" si="0">SUM(J6:J489)</f>
        <v>7450.29</v>
      </c>
      <c r="K5" s="4">
        <f t="shared" si="0"/>
        <v>-222.40200000000007</v>
      </c>
      <c r="L5" s="4">
        <f t="shared" si="0"/>
        <v>0</v>
      </c>
      <c r="M5" s="4">
        <f t="shared" si="0"/>
        <v>0</v>
      </c>
      <c r="N5" s="4">
        <f t="shared" si="0"/>
        <v>1700.3829999999996</v>
      </c>
      <c r="O5" s="4">
        <f t="shared" si="0"/>
        <v>4193.4859999999999</v>
      </c>
      <c r="P5" s="4">
        <f t="shared" si="0"/>
        <v>1445.5776000000001</v>
      </c>
      <c r="Q5" s="4">
        <f t="shared" si="0"/>
        <v>15362.859400000001</v>
      </c>
      <c r="R5" s="4">
        <f t="shared" si="0"/>
        <v>0</v>
      </c>
      <c r="S5" s="1"/>
      <c r="T5" s="1"/>
      <c r="U5" s="1"/>
      <c r="V5" s="4">
        <f t="shared" ref="V5:AA5" si="1">SUM(V6:V489)</f>
        <v>1552.1858000000002</v>
      </c>
      <c r="W5" s="4">
        <f t="shared" si="1"/>
        <v>1369.6342</v>
      </c>
      <c r="X5" s="4">
        <f t="shared" si="1"/>
        <v>1441.5140000000004</v>
      </c>
      <c r="Y5" s="4">
        <f t="shared" si="1"/>
        <v>1239.4924000000001</v>
      </c>
      <c r="Z5" s="4">
        <f t="shared" si="1"/>
        <v>1358.5111999999997</v>
      </c>
      <c r="AA5" s="4">
        <f t="shared" si="1"/>
        <v>1338.3519999999999</v>
      </c>
      <c r="AB5" s="1"/>
      <c r="AC5" s="4">
        <f>SUM(AC6:AC489)</f>
        <v>3278.9114000000004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31</v>
      </c>
      <c r="B6" s="1" t="s">
        <v>32</v>
      </c>
      <c r="C6" s="1">
        <v>107</v>
      </c>
      <c r="D6" s="1">
        <v>36</v>
      </c>
      <c r="E6" s="1">
        <v>20</v>
      </c>
      <c r="F6" s="1">
        <v>122</v>
      </c>
      <c r="G6" s="6">
        <v>0.14000000000000001</v>
      </c>
      <c r="H6" s="1">
        <v>180</v>
      </c>
      <c r="I6" s="1">
        <v>9988421</v>
      </c>
      <c r="J6" s="1">
        <v>20</v>
      </c>
      <c r="K6" s="1">
        <f t="shared" ref="K6:K42" si="2">E6-J6</f>
        <v>0</v>
      </c>
      <c r="L6" s="1"/>
      <c r="M6" s="1"/>
      <c r="N6" s="1">
        <v>0</v>
      </c>
      <c r="O6" s="1">
        <v>85.199999999999989</v>
      </c>
      <c r="P6" s="1">
        <f>E6/5</f>
        <v>4</v>
      </c>
      <c r="Q6" s="5"/>
      <c r="R6" s="5"/>
      <c r="S6" s="1"/>
      <c r="T6" s="1">
        <f>(F6+O6+Q6)/P6</f>
        <v>51.8</v>
      </c>
      <c r="U6" s="1">
        <f>(F6+O6)/P6</f>
        <v>51.8</v>
      </c>
      <c r="V6" s="1">
        <v>12.2</v>
      </c>
      <c r="W6" s="1">
        <v>8.6</v>
      </c>
      <c r="X6" s="1">
        <v>8.6</v>
      </c>
      <c r="Y6" s="1">
        <v>11</v>
      </c>
      <c r="Z6" s="1">
        <v>9.1999999999999993</v>
      </c>
      <c r="AA6" s="1">
        <v>16.600000000000001</v>
      </c>
      <c r="AB6" s="1"/>
      <c r="AC6" s="1">
        <f t="shared" ref="AC6:AC42" si="3">Q6*G6</f>
        <v>0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33</v>
      </c>
      <c r="B7" s="1" t="s">
        <v>32</v>
      </c>
      <c r="C7" s="1">
        <v>342</v>
      </c>
      <c r="D7" s="1"/>
      <c r="E7" s="1">
        <v>74</v>
      </c>
      <c r="F7" s="1">
        <v>267</v>
      </c>
      <c r="G7" s="6">
        <v>0.18</v>
      </c>
      <c r="H7" s="1">
        <v>270</v>
      </c>
      <c r="I7" s="1">
        <v>9988438</v>
      </c>
      <c r="J7" s="1">
        <v>74</v>
      </c>
      <c r="K7" s="1">
        <f t="shared" si="2"/>
        <v>0</v>
      </c>
      <c r="L7" s="1"/>
      <c r="M7" s="1"/>
      <c r="N7" s="1">
        <v>0</v>
      </c>
      <c r="O7" s="1">
        <v>65.399999999999977</v>
      </c>
      <c r="P7" s="1">
        <f t="shared" ref="P7:P42" si="4">E7/5</f>
        <v>14.8</v>
      </c>
      <c r="Q7" s="5"/>
      <c r="R7" s="5"/>
      <c r="S7" s="1"/>
      <c r="T7" s="1">
        <f t="shared" ref="T7:T42" si="5">(F7+O7+Q7)/P7</f>
        <v>22.459459459459456</v>
      </c>
      <c r="U7" s="1">
        <f t="shared" ref="U7:U42" si="6">(F7+O7)/P7</f>
        <v>22.459459459459456</v>
      </c>
      <c r="V7" s="1">
        <v>25.4</v>
      </c>
      <c r="W7" s="1">
        <v>18</v>
      </c>
      <c r="X7" s="1">
        <v>28.2</v>
      </c>
      <c r="Y7" s="1">
        <v>24.2</v>
      </c>
      <c r="Z7" s="1">
        <v>18.399999999999999</v>
      </c>
      <c r="AA7" s="1">
        <v>20.2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34</v>
      </c>
      <c r="B8" s="1" t="s">
        <v>32</v>
      </c>
      <c r="C8" s="1">
        <v>199</v>
      </c>
      <c r="D8" s="1">
        <v>71</v>
      </c>
      <c r="E8" s="1">
        <v>100</v>
      </c>
      <c r="F8" s="1">
        <v>97</v>
      </c>
      <c r="G8" s="6">
        <v>0.18</v>
      </c>
      <c r="H8" s="1">
        <v>270</v>
      </c>
      <c r="I8" s="1">
        <v>9988445</v>
      </c>
      <c r="J8" s="1">
        <v>94</v>
      </c>
      <c r="K8" s="1">
        <f t="shared" si="2"/>
        <v>6</v>
      </c>
      <c r="L8" s="1"/>
      <c r="M8" s="1"/>
      <c r="N8" s="1">
        <v>0</v>
      </c>
      <c r="O8" s="1">
        <v>306</v>
      </c>
      <c r="P8" s="1">
        <f t="shared" si="4"/>
        <v>20</v>
      </c>
      <c r="Q8" s="5">
        <f t="shared" ref="Q8:Q13" si="7">25*P8-O8-F8</f>
        <v>97</v>
      </c>
      <c r="R8" s="5"/>
      <c r="S8" s="1"/>
      <c r="T8" s="1">
        <f t="shared" si="5"/>
        <v>25</v>
      </c>
      <c r="U8" s="1">
        <f t="shared" si="6"/>
        <v>20.149999999999999</v>
      </c>
      <c r="V8" s="1">
        <v>27</v>
      </c>
      <c r="W8" s="1">
        <v>18.8</v>
      </c>
      <c r="X8" s="1">
        <v>13</v>
      </c>
      <c r="Y8" s="1">
        <v>24.4</v>
      </c>
      <c r="Z8" s="1">
        <v>16.8</v>
      </c>
      <c r="AA8" s="1">
        <v>17.600000000000001</v>
      </c>
      <c r="AB8" s="1"/>
      <c r="AC8" s="1">
        <f t="shared" si="3"/>
        <v>17.46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38</v>
      </c>
      <c r="B9" s="1" t="s">
        <v>32</v>
      </c>
      <c r="C9" s="1">
        <v>41</v>
      </c>
      <c r="D9" s="1">
        <v>10</v>
      </c>
      <c r="E9" s="1">
        <v>15</v>
      </c>
      <c r="F9" s="1">
        <v>28</v>
      </c>
      <c r="G9" s="6">
        <v>0.4</v>
      </c>
      <c r="H9" s="1">
        <v>270</v>
      </c>
      <c r="I9" s="1">
        <v>9988452</v>
      </c>
      <c r="J9" s="1">
        <v>15</v>
      </c>
      <c r="K9" s="1">
        <f t="shared" si="2"/>
        <v>0</v>
      </c>
      <c r="L9" s="1"/>
      <c r="M9" s="1"/>
      <c r="N9" s="1">
        <v>0</v>
      </c>
      <c r="O9" s="1">
        <v>25.8</v>
      </c>
      <c r="P9" s="1">
        <f t="shared" si="4"/>
        <v>3</v>
      </c>
      <c r="Q9" s="5">
        <f t="shared" si="7"/>
        <v>21.200000000000003</v>
      </c>
      <c r="R9" s="5"/>
      <c r="S9" s="1"/>
      <c r="T9" s="1">
        <f t="shared" si="5"/>
        <v>25</v>
      </c>
      <c r="U9" s="1">
        <f t="shared" si="6"/>
        <v>17.933333333333334</v>
      </c>
      <c r="V9" s="1">
        <v>4.8</v>
      </c>
      <c r="W9" s="1">
        <v>3.4</v>
      </c>
      <c r="X9" s="1">
        <v>4</v>
      </c>
      <c r="Y9" s="1">
        <v>4</v>
      </c>
      <c r="Z9" s="1">
        <v>1.2</v>
      </c>
      <c r="AA9" s="1">
        <v>3.2</v>
      </c>
      <c r="AB9" s="1"/>
      <c r="AC9" s="1">
        <f t="shared" si="3"/>
        <v>8.4800000000000022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39</v>
      </c>
      <c r="B10" s="1" t="s">
        <v>32</v>
      </c>
      <c r="C10" s="1">
        <v>57</v>
      </c>
      <c r="D10" s="1">
        <v>1</v>
      </c>
      <c r="E10" s="1">
        <v>20</v>
      </c>
      <c r="F10" s="1">
        <v>32</v>
      </c>
      <c r="G10" s="6">
        <v>0.4</v>
      </c>
      <c r="H10" s="1">
        <v>270</v>
      </c>
      <c r="I10" s="1">
        <v>9988476</v>
      </c>
      <c r="J10" s="1">
        <v>20</v>
      </c>
      <c r="K10" s="1">
        <f t="shared" si="2"/>
        <v>0</v>
      </c>
      <c r="L10" s="1"/>
      <c r="M10" s="1"/>
      <c r="N10" s="1">
        <v>0</v>
      </c>
      <c r="O10" s="1">
        <v>41.8</v>
      </c>
      <c r="P10" s="1">
        <f t="shared" si="4"/>
        <v>4</v>
      </c>
      <c r="Q10" s="5">
        <f t="shared" si="7"/>
        <v>26.200000000000003</v>
      </c>
      <c r="R10" s="5"/>
      <c r="S10" s="1"/>
      <c r="T10" s="1">
        <f t="shared" si="5"/>
        <v>25</v>
      </c>
      <c r="U10" s="1">
        <f t="shared" si="6"/>
        <v>18.45</v>
      </c>
      <c r="V10" s="1">
        <v>5.8</v>
      </c>
      <c r="W10" s="1">
        <v>5</v>
      </c>
      <c r="X10" s="1">
        <v>3</v>
      </c>
      <c r="Y10" s="1">
        <v>2.4</v>
      </c>
      <c r="Z10" s="1">
        <v>2.6</v>
      </c>
      <c r="AA10" s="1">
        <v>2</v>
      </c>
      <c r="AB10" s="1"/>
      <c r="AC10" s="1">
        <f t="shared" si="3"/>
        <v>10.480000000000002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32</v>
      </c>
      <c r="C11" s="1">
        <v>567</v>
      </c>
      <c r="D11" s="1">
        <v>37</v>
      </c>
      <c r="E11" s="1">
        <v>190</v>
      </c>
      <c r="F11" s="1">
        <v>368</v>
      </c>
      <c r="G11" s="6">
        <v>0.18</v>
      </c>
      <c r="H11" s="1">
        <v>150</v>
      </c>
      <c r="I11" s="1">
        <v>5034819</v>
      </c>
      <c r="J11" s="1">
        <v>193</v>
      </c>
      <c r="K11" s="1">
        <f t="shared" si="2"/>
        <v>-3</v>
      </c>
      <c r="L11" s="1"/>
      <c r="M11" s="1"/>
      <c r="N11" s="1">
        <v>0</v>
      </c>
      <c r="O11" s="1"/>
      <c r="P11" s="1">
        <f t="shared" si="4"/>
        <v>38</v>
      </c>
      <c r="Q11" s="5">
        <f t="shared" si="7"/>
        <v>582</v>
      </c>
      <c r="R11" s="5"/>
      <c r="S11" s="1"/>
      <c r="T11" s="1">
        <f t="shared" si="5"/>
        <v>25</v>
      </c>
      <c r="U11" s="1">
        <f t="shared" si="6"/>
        <v>9.6842105263157894</v>
      </c>
      <c r="V11" s="1">
        <v>34.4</v>
      </c>
      <c r="W11" s="1">
        <v>30.8</v>
      </c>
      <c r="X11" s="1">
        <v>44.6</v>
      </c>
      <c r="Y11" s="1">
        <v>33</v>
      </c>
      <c r="Z11" s="1">
        <v>5</v>
      </c>
      <c r="AA11" s="1">
        <v>30.8</v>
      </c>
      <c r="AB11" s="1"/>
      <c r="AC11" s="1">
        <f t="shared" si="3"/>
        <v>104.75999999999999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40</v>
      </c>
      <c r="C12" s="1">
        <v>54.036999999999999</v>
      </c>
      <c r="D12" s="1"/>
      <c r="E12" s="1">
        <v>19.434000000000001</v>
      </c>
      <c r="F12" s="1">
        <v>31.09</v>
      </c>
      <c r="G12" s="6">
        <v>1</v>
      </c>
      <c r="H12" s="1">
        <v>150</v>
      </c>
      <c r="I12" s="1">
        <v>5039845</v>
      </c>
      <c r="J12" s="1">
        <v>19.5</v>
      </c>
      <c r="K12" s="1">
        <f t="shared" si="2"/>
        <v>-6.5999999999998948E-2</v>
      </c>
      <c r="L12" s="1"/>
      <c r="M12" s="1"/>
      <c r="N12" s="1">
        <v>0</v>
      </c>
      <c r="O12" s="1">
        <v>40.093599999999988</v>
      </c>
      <c r="P12" s="1">
        <f t="shared" si="4"/>
        <v>3.8868</v>
      </c>
      <c r="Q12" s="5">
        <f t="shared" si="7"/>
        <v>25.986400000000014</v>
      </c>
      <c r="R12" s="5"/>
      <c r="S12" s="1"/>
      <c r="T12" s="1">
        <f t="shared" si="5"/>
        <v>25</v>
      </c>
      <c r="U12" s="1">
        <f t="shared" si="6"/>
        <v>18.314191622928885</v>
      </c>
      <c r="V12" s="1">
        <v>5.8195999999999994</v>
      </c>
      <c r="W12" s="1">
        <v>2.92</v>
      </c>
      <c r="X12" s="1">
        <v>3.468</v>
      </c>
      <c r="Y12" s="1">
        <v>2.9889999999999999</v>
      </c>
      <c r="Z12" s="1">
        <v>1.9079999999999999</v>
      </c>
      <c r="AA12" s="1">
        <v>0</v>
      </c>
      <c r="AB12" s="1"/>
      <c r="AC12" s="1">
        <f t="shared" si="3"/>
        <v>25.986400000000014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43</v>
      </c>
      <c r="B13" s="1" t="s">
        <v>32</v>
      </c>
      <c r="C13" s="1">
        <v>389</v>
      </c>
      <c r="D13" s="1">
        <v>54</v>
      </c>
      <c r="E13" s="1">
        <v>150</v>
      </c>
      <c r="F13" s="1">
        <v>226</v>
      </c>
      <c r="G13" s="6">
        <v>0.1</v>
      </c>
      <c r="H13" s="1">
        <v>90</v>
      </c>
      <c r="I13" s="1">
        <v>8444163</v>
      </c>
      <c r="J13" s="1">
        <v>144</v>
      </c>
      <c r="K13" s="1">
        <f t="shared" si="2"/>
        <v>6</v>
      </c>
      <c r="L13" s="1"/>
      <c r="M13" s="1"/>
      <c r="N13" s="1">
        <v>0</v>
      </c>
      <c r="O13" s="1">
        <v>142.6</v>
      </c>
      <c r="P13" s="1">
        <f t="shared" si="4"/>
        <v>30</v>
      </c>
      <c r="Q13" s="5">
        <f t="shared" si="7"/>
        <v>381.4</v>
      </c>
      <c r="R13" s="5"/>
      <c r="S13" s="1"/>
      <c r="T13" s="1">
        <f t="shared" si="5"/>
        <v>25</v>
      </c>
      <c r="U13" s="1">
        <f t="shared" si="6"/>
        <v>12.286666666666667</v>
      </c>
      <c r="V13" s="1">
        <v>36.6</v>
      </c>
      <c r="W13" s="1">
        <v>25.2</v>
      </c>
      <c r="X13" s="1">
        <v>26</v>
      </c>
      <c r="Y13" s="1">
        <v>36.4</v>
      </c>
      <c r="Z13" s="1">
        <v>41.2</v>
      </c>
      <c r="AA13" s="1">
        <v>31</v>
      </c>
      <c r="AB13" s="1"/>
      <c r="AC13" s="1">
        <f t="shared" si="3"/>
        <v>38.14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44</v>
      </c>
      <c r="B14" s="13" t="s">
        <v>32</v>
      </c>
      <c r="C14" s="13">
        <v>332</v>
      </c>
      <c r="D14" s="13">
        <v>13</v>
      </c>
      <c r="E14" s="13">
        <v>327</v>
      </c>
      <c r="F14" s="14"/>
      <c r="G14" s="6">
        <v>0.18</v>
      </c>
      <c r="H14" s="1">
        <v>150</v>
      </c>
      <c r="I14" s="1">
        <v>5038411</v>
      </c>
      <c r="J14" s="1">
        <v>408</v>
      </c>
      <c r="K14" s="1">
        <f t="shared" si="2"/>
        <v>-81</v>
      </c>
      <c r="L14" s="1"/>
      <c r="M14" s="1"/>
      <c r="N14" s="15">
        <v>159</v>
      </c>
      <c r="O14" s="1">
        <v>163</v>
      </c>
      <c r="P14" s="1">
        <f t="shared" si="4"/>
        <v>65.400000000000006</v>
      </c>
      <c r="Q14" s="5">
        <f>25*(P14+P15)-O14-O15-F14-F15-N14</f>
        <v>875</v>
      </c>
      <c r="R14" s="5"/>
      <c r="S14" s="1"/>
      <c r="T14" s="1">
        <f>(F14+O14+Q14+N14)/P14</f>
        <v>18.302752293577981</v>
      </c>
      <c r="U14" s="1">
        <f t="shared" si="6"/>
        <v>2.4923547400611619</v>
      </c>
      <c r="V14" s="1">
        <v>74.599999999999994</v>
      </c>
      <c r="W14" s="1">
        <v>80</v>
      </c>
      <c r="X14" s="1">
        <v>80.2</v>
      </c>
      <c r="Y14" s="1">
        <v>80.599999999999994</v>
      </c>
      <c r="Z14" s="1">
        <v>82</v>
      </c>
      <c r="AA14" s="1">
        <v>58</v>
      </c>
      <c r="AB14" s="16" t="s">
        <v>80</v>
      </c>
      <c r="AC14" s="1">
        <f t="shared" si="3"/>
        <v>157.5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7" t="s">
        <v>55</v>
      </c>
      <c r="B15" s="18" t="s">
        <v>32</v>
      </c>
      <c r="C15" s="18">
        <v>455</v>
      </c>
      <c r="D15" s="18">
        <v>1</v>
      </c>
      <c r="E15" s="18">
        <v>3</v>
      </c>
      <c r="F15" s="19">
        <v>453</v>
      </c>
      <c r="G15" s="20">
        <v>0</v>
      </c>
      <c r="H15" s="21" t="e">
        <v>#N/A</v>
      </c>
      <c r="I15" s="21" t="s">
        <v>36</v>
      </c>
      <c r="J15" s="21">
        <v>3</v>
      </c>
      <c r="K15" s="21">
        <f>E15-J15</f>
        <v>0</v>
      </c>
      <c r="L15" s="21"/>
      <c r="M15" s="21"/>
      <c r="N15" s="21"/>
      <c r="O15" s="21"/>
      <c r="P15" s="21">
        <f t="shared" si="4"/>
        <v>0.6</v>
      </c>
      <c r="Q15" s="22"/>
      <c r="R15" s="22"/>
      <c r="S15" s="21"/>
      <c r="T15" s="21">
        <f t="shared" si="5"/>
        <v>755</v>
      </c>
      <c r="U15" s="21">
        <f t="shared" si="6"/>
        <v>755</v>
      </c>
      <c r="V15" s="21">
        <v>0.2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/>
      <c r="AC15" s="2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2" t="s">
        <v>45</v>
      </c>
      <c r="B16" s="13" t="s">
        <v>32</v>
      </c>
      <c r="C16" s="13">
        <v>-4</v>
      </c>
      <c r="D16" s="13">
        <v>4</v>
      </c>
      <c r="E16" s="13">
        <v>-3</v>
      </c>
      <c r="F16" s="14"/>
      <c r="G16" s="6">
        <v>0.18</v>
      </c>
      <c r="H16" s="1">
        <v>150</v>
      </c>
      <c r="I16" s="1">
        <v>5038459</v>
      </c>
      <c r="J16" s="1">
        <v>9</v>
      </c>
      <c r="K16" s="1">
        <f t="shared" si="2"/>
        <v>-12</v>
      </c>
      <c r="L16" s="1"/>
      <c r="M16" s="1"/>
      <c r="N16" s="1">
        <v>0</v>
      </c>
      <c r="O16" s="1"/>
      <c r="P16" s="1">
        <f t="shared" si="4"/>
        <v>-0.6</v>
      </c>
      <c r="Q16" s="5"/>
      <c r="R16" s="5"/>
      <c r="S16" s="1"/>
      <c r="T16" s="1">
        <f t="shared" si="5"/>
        <v>0</v>
      </c>
      <c r="U16" s="1">
        <f t="shared" si="6"/>
        <v>0</v>
      </c>
      <c r="V16" s="1">
        <v>-0.6</v>
      </c>
      <c r="W16" s="1">
        <v>-0.8</v>
      </c>
      <c r="X16" s="1">
        <v>-0.4</v>
      </c>
      <c r="Y16" s="1">
        <v>-0.2</v>
      </c>
      <c r="Z16" s="1">
        <v>45.6</v>
      </c>
      <c r="AA16" s="1">
        <v>77.599999999999994</v>
      </c>
      <c r="AB16" s="1" t="s">
        <v>46</v>
      </c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ht="15.75" thickBot="1" x14ac:dyDescent="0.3">
      <c r="A17" s="17" t="s">
        <v>56</v>
      </c>
      <c r="B17" s="18" t="s">
        <v>32</v>
      </c>
      <c r="C17" s="18">
        <v>888</v>
      </c>
      <c r="D17" s="18">
        <v>38</v>
      </c>
      <c r="E17" s="18">
        <v>157</v>
      </c>
      <c r="F17" s="19">
        <v>765</v>
      </c>
      <c r="G17" s="20">
        <v>0</v>
      </c>
      <c r="H17" s="21" t="e">
        <v>#N/A</v>
      </c>
      <c r="I17" s="21" t="s">
        <v>36</v>
      </c>
      <c r="J17" s="21">
        <v>149</v>
      </c>
      <c r="K17" s="21">
        <f>E17-J17</f>
        <v>8</v>
      </c>
      <c r="L17" s="21"/>
      <c r="M17" s="21"/>
      <c r="N17" s="21"/>
      <c r="O17" s="21"/>
      <c r="P17" s="21">
        <f t="shared" si="4"/>
        <v>31.4</v>
      </c>
      <c r="Q17" s="22"/>
      <c r="R17" s="22"/>
      <c r="S17" s="21"/>
      <c r="T17" s="21">
        <f t="shared" si="5"/>
        <v>24.363057324840767</v>
      </c>
      <c r="U17" s="21">
        <f t="shared" si="6"/>
        <v>24.363057324840767</v>
      </c>
      <c r="V17" s="21">
        <v>54</v>
      </c>
      <c r="W17" s="21">
        <v>13</v>
      </c>
      <c r="X17" s="21">
        <v>0</v>
      </c>
      <c r="Y17" s="21">
        <v>0</v>
      </c>
      <c r="Z17" s="21">
        <v>0</v>
      </c>
      <c r="AA17" s="21">
        <v>0</v>
      </c>
      <c r="AB17" s="21"/>
      <c r="AC17" s="2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t="15.75" thickBot="1" x14ac:dyDescent="0.3">
      <c r="A18" s="1" t="s">
        <v>47</v>
      </c>
      <c r="B18" s="1" t="s">
        <v>32</v>
      </c>
      <c r="C18" s="1">
        <v>332</v>
      </c>
      <c r="D18" s="1"/>
      <c r="E18" s="1">
        <v>167</v>
      </c>
      <c r="F18" s="1">
        <v>155</v>
      </c>
      <c r="G18" s="6">
        <v>0.18</v>
      </c>
      <c r="H18" s="1">
        <v>150</v>
      </c>
      <c r="I18" s="1">
        <v>5038831</v>
      </c>
      <c r="J18" s="1">
        <v>171</v>
      </c>
      <c r="K18" s="1">
        <f t="shared" si="2"/>
        <v>-4</v>
      </c>
      <c r="L18" s="1"/>
      <c r="M18" s="1"/>
      <c r="N18" s="1">
        <v>0</v>
      </c>
      <c r="O18" s="1">
        <v>321.99999999999989</v>
      </c>
      <c r="P18" s="1">
        <f t="shared" si="4"/>
        <v>33.4</v>
      </c>
      <c r="Q18" s="5">
        <f t="shared" ref="Q18" si="8">25*P18-O18-F18</f>
        <v>358.00000000000011</v>
      </c>
      <c r="R18" s="5"/>
      <c r="S18" s="1"/>
      <c r="T18" s="1">
        <f t="shared" si="5"/>
        <v>25</v>
      </c>
      <c r="U18" s="1">
        <f t="shared" si="6"/>
        <v>14.2814371257485</v>
      </c>
      <c r="V18" s="1">
        <v>43.8</v>
      </c>
      <c r="W18" s="1">
        <v>20.399999999999999</v>
      </c>
      <c r="X18" s="1">
        <v>28.6</v>
      </c>
      <c r="Y18" s="1">
        <v>34</v>
      </c>
      <c r="Z18" s="1">
        <v>9.1999999999999993</v>
      </c>
      <c r="AA18" s="1">
        <v>11.6</v>
      </c>
      <c r="AB18" s="1"/>
      <c r="AC18" s="1">
        <f t="shared" si="3"/>
        <v>64.440000000000012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2" t="s">
        <v>48</v>
      </c>
      <c r="B19" s="13" t="s">
        <v>32</v>
      </c>
      <c r="C19" s="13">
        <v>413</v>
      </c>
      <c r="D19" s="13">
        <v>94</v>
      </c>
      <c r="E19" s="13">
        <v>145</v>
      </c>
      <c r="F19" s="14">
        <v>361</v>
      </c>
      <c r="G19" s="6">
        <v>0.18</v>
      </c>
      <c r="H19" s="1">
        <v>120</v>
      </c>
      <c r="I19" s="1">
        <v>5038855</v>
      </c>
      <c r="J19" s="1">
        <v>153</v>
      </c>
      <c r="K19" s="1">
        <f t="shared" si="2"/>
        <v>-8</v>
      </c>
      <c r="L19" s="1"/>
      <c r="M19" s="1"/>
      <c r="N19" s="1">
        <v>0</v>
      </c>
      <c r="O19" s="1">
        <v>39</v>
      </c>
      <c r="P19" s="1">
        <f t="shared" si="4"/>
        <v>29</v>
      </c>
      <c r="Q19" s="5">
        <f>25*(P19+P20)-O19-O20-F19-F20</f>
        <v>386</v>
      </c>
      <c r="R19" s="5"/>
      <c r="S19" s="1"/>
      <c r="T19" s="1">
        <f t="shared" si="5"/>
        <v>27.103448275862068</v>
      </c>
      <c r="U19" s="1">
        <f t="shared" si="6"/>
        <v>13.793103448275861</v>
      </c>
      <c r="V19" s="1">
        <v>25.4</v>
      </c>
      <c r="W19" s="1">
        <v>25</v>
      </c>
      <c r="X19" s="1">
        <v>40.799999999999997</v>
      </c>
      <c r="Y19" s="1">
        <v>30.8</v>
      </c>
      <c r="Z19" s="1">
        <v>11.2</v>
      </c>
      <c r="AA19" s="1">
        <v>0.4</v>
      </c>
      <c r="AB19" s="1"/>
      <c r="AC19" s="1">
        <f t="shared" si="3"/>
        <v>69.48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ht="15.75" thickBot="1" x14ac:dyDescent="0.3">
      <c r="A20" s="17" t="s">
        <v>57</v>
      </c>
      <c r="B20" s="18" t="s">
        <v>32</v>
      </c>
      <c r="C20" s="18">
        <v>65</v>
      </c>
      <c r="D20" s="18">
        <v>8</v>
      </c>
      <c r="E20" s="18">
        <v>14</v>
      </c>
      <c r="F20" s="19">
        <v>9</v>
      </c>
      <c r="G20" s="20">
        <v>0</v>
      </c>
      <c r="H20" s="21" t="e">
        <v>#N/A</v>
      </c>
      <c r="I20" s="21" t="s">
        <v>36</v>
      </c>
      <c r="J20" s="21">
        <v>14</v>
      </c>
      <c r="K20" s="21">
        <f>E20-J20</f>
        <v>0</v>
      </c>
      <c r="L20" s="21"/>
      <c r="M20" s="21"/>
      <c r="N20" s="21"/>
      <c r="O20" s="21"/>
      <c r="P20" s="21">
        <f t="shared" si="4"/>
        <v>2.8</v>
      </c>
      <c r="Q20" s="22"/>
      <c r="R20" s="22"/>
      <c r="S20" s="21"/>
      <c r="T20" s="21">
        <f t="shared" si="5"/>
        <v>3.2142857142857144</v>
      </c>
      <c r="U20" s="21">
        <f t="shared" si="6"/>
        <v>3.2142857142857144</v>
      </c>
      <c r="V20" s="21">
        <v>11.6</v>
      </c>
      <c r="W20" s="21">
        <v>5.6</v>
      </c>
      <c r="X20" s="21">
        <v>0</v>
      </c>
      <c r="Y20" s="21">
        <v>0</v>
      </c>
      <c r="Z20" s="21">
        <v>0</v>
      </c>
      <c r="AA20" s="21">
        <v>0</v>
      </c>
      <c r="AB20" s="21"/>
      <c r="AC20" s="2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ht="15.75" thickBot="1" x14ac:dyDescent="0.3">
      <c r="A21" s="1" t="s">
        <v>49</v>
      </c>
      <c r="B21" s="1" t="s">
        <v>32</v>
      </c>
      <c r="C21" s="1">
        <v>969</v>
      </c>
      <c r="D21" s="1">
        <v>4</v>
      </c>
      <c r="E21" s="1">
        <v>484</v>
      </c>
      <c r="F21" s="1">
        <v>477</v>
      </c>
      <c r="G21" s="6">
        <v>0.18</v>
      </c>
      <c r="H21" s="1">
        <v>150</v>
      </c>
      <c r="I21" s="1">
        <v>5038435</v>
      </c>
      <c r="J21" s="1">
        <v>504</v>
      </c>
      <c r="K21" s="1">
        <f t="shared" si="2"/>
        <v>-20</v>
      </c>
      <c r="L21" s="1"/>
      <c r="M21" s="1"/>
      <c r="N21" s="15">
        <v>240</v>
      </c>
      <c r="O21" s="1">
        <v>327.59999999999991</v>
      </c>
      <c r="P21" s="1">
        <f t="shared" si="4"/>
        <v>96.8</v>
      </c>
      <c r="Q21" s="5">
        <f>25*P21-O21-F21-N21</f>
        <v>1375.4</v>
      </c>
      <c r="R21" s="5"/>
      <c r="S21" s="1"/>
      <c r="T21" s="1">
        <f t="shared" ref="T21:T22" si="9">(F21+O21+Q21+N21)/P21</f>
        <v>25</v>
      </c>
      <c r="U21" s="1">
        <f t="shared" si="6"/>
        <v>8.3119834710743792</v>
      </c>
      <c r="V21" s="1">
        <v>95.6</v>
      </c>
      <c r="W21" s="1">
        <v>102</v>
      </c>
      <c r="X21" s="1">
        <v>100.2</v>
      </c>
      <c r="Y21" s="1">
        <v>93.4</v>
      </c>
      <c r="Z21" s="1">
        <v>96.4</v>
      </c>
      <c r="AA21" s="1">
        <v>100.8</v>
      </c>
      <c r="AB21" s="16" t="s">
        <v>80</v>
      </c>
      <c r="AC21" s="1">
        <f t="shared" si="3"/>
        <v>247.572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2" t="s">
        <v>50</v>
      </c>
      <c r="B22" s="13" t="s">
        <v>32</v>
      </c>
      <c r="C22" s="13">
        <v>252</v>
      </c>
      <c r="D22" s="13">
        <v>5</v>
      </c>
      <c r="E22" s="13">
        <v>222</v>
      </c>
      <c r="F22" s="14">
        <v>4</v>
      </c>
      <c r="G22" s="6">
        <v>0.18</v>
      </c>
      <c r="H22" s="1">
        <v>120</v>
      </c>
      <c r="I22" s="1">
        <v>5038398</v>
      </c>
      <c r="J22" s="1">
        <v>275</v>
      </c>
      <c r="K22" s="1">
        <f t="shared" si="2"/>
        <v>-53</v>
      </c>
      <c r="L22" s="1"/>
      <c r="M22" s="1"/>
      <c r="N22" s="15">
        <v>220</v>
      </c>
      <c r="O22" s="1">
        <v>471</v>
      </c>
      <c r="P22" s="1">
        <f t="shared" si="4"/>
        <v>44.4</v>
      </c>
      <c r="Q22" s="5">
        <f>25*P22-O22-F22-N22</f>
        <v>415</v>
      </c>
      <c r="R22" s="5"/>
      <c r="S22" s="1"/>
      <c r="T22" s="1">
        <f t="shared" si="9"/>
        <v>25</v>
      </c>
      <c r="U22" s="1">
        <f t="shared" si="6"/>
        <v>10.698198198198199</v>
      </c>
      <c r="V22" s="1">
        <v>64</v>
      </c>
      <c r="W22" s="1">
        <v>55.4</v>
      </c>
      <c r="X22" s="1">
        <v>49.8</v>
      </c>
      <c r="Y22" s="1">
        <v>58.4</v>
      </c>
      <c r="Z22" s="1">
        <v>59.2</v>
      </c>
      <c r="AA22" s="1">
        <v>53.6</v>
      </c>
      <c r="AB22" s="16" t="s">
        <v>80</v>
      </c>
      <c r="AC22" s="1">
        <f t="shared" si="3"/>
        <v>74.7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ht="15.75" thickBot="1" x14ac:dyDescent="0.3">
      <c r="A23" s="17" t="s">
        <v>59</v>
      </c>
      <c r="B23" s="18" t="s">
        <v>32</v>
      </c>
      <c r="C23" s="18">
        <v>12</v>
      </c>
      <c r="D23" s="18"/>
      <c r="E23" s="18">
        <v>6</v>
      </c>
      <c r="F23" s="19"/>
      <c r="G23" s="20">
        <v>0</v>
      </c>
      <c r="H23" s="21" t="e">
        <v>#N/A</v>
      </c>
      <c r="I23" s="21" t="s">
        <v>36</v>
      </c>
      <c r="J23" s="21">
        <v>26</v>
      </c>
      <c r="K23" s="21">
        <f>E23-J23</f>
        <v>-20</v>
      </c>
      <c r="L23" s="21"/>
      <c r="M23" s="21"/>
      <c r="N23" s="21"/>
      <c r="O23" s="21"/>
      <c r="P23" s="21">
        <f t="shared" si="4"/>
        <v>1.2</v>
      </c>
      <c r="Q23" s="22"/>
      <c r="R23" s="22"/>
      <c r="S23" s="21"/>
      <c r="T23" s="21">
        <f t="shared" si="5"/>
        <v>0</v>
      </c>
      <c r="U23" s="21">
        <f t="shared" si="6"/>
        <v>0</v>
      </c>
      <c r="V23" s="21">
        <v>0</v>
      </c>
      <c r="W23" s="21">
        <v>0</v>
      </c>
      <c r="X23" s="21">
        <v>0</v>
      </c>
      <c r="Y23" s="21">
        <v>0</v>
      </c>
      <c r="Z23" s="21">
        <v>0</v>
      </c>
      <c r="AA23" s="21">
        <v>0</v>
      </c>
      <c r="AB23" s="21"/>
      <c r="AC23" s="2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40</v>
      </c>
      <c r="C24" s="1">
        <v>117.70699999999999</v>
      </c>
      <c r="D24" s="1">
        <v>26.504999999999999</v>
      </c>
      <c r="E24" s="1">
        <v>73.546999999999997</v>
      </c>
      <c r="F24" s="1">
        <v>70.665000000000006</v>
      </c>
      <c r="G24" s="6">
        <v>1</v>
      </c>
      <c r="H24" s="1">
        <v>150</v>
      </c>
      <c r="I24" s="1">
        <v>5038572</v>
      </c>
      <c r="J24" s="1">
        <v>77</v>
      </c>
      <c r="K24" s="1">
        <f t="shared" si="2"/>
        <v>-3.453000000000003</v>
      </c>
      <c r="L24" s="1"/>
      <c r="M24" s="1"/>
      <c r="N24" s="1">
        <v>0</v>
      </c>
      <c r="O24" s="1">
        <v>420.10739999999998</v>
      </c>
      <c r="P24" s="1">
        <f t="shared" si="4"/>
        <v>14.709399999999999</v>
      </c>
      <c r="Q24" s="5"/>
      <c r="R24" s="5"/>
      <c r="S24" s="1"/>
      <c r="T24" s="1">
        <f t="shared" si="5"/>
        <v>33.364542401457577</v>
      </c>
      <c r="U24" s="1">
        <f t="shared" si="6"/>
        <v>33.364542401457577</v>
      </c>
      <c r="V24" s="1">
        <v>33.613399999999999</v>
      </c>
      <c r="W24" s="1">
        <v>13.605</v>
      </c>
      <c r="X24" s="1">
        <v>17.7346</v>
      </c>
      <c r="Y24" s="1">
        <v>11.164400000000001</v>
      </c>
      <c r="Z24" s="1">
        <v>16.6112</v>
      </c>
      <c r="AA24" s="1">
        <v>12.47</v>
      </c>
      <c r="AB24" s="1"/>
      <c r="AC24" s="1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52</v>
      </c>
      <c r="B25" s="1" t="s">
        <v>40</v>
      </c>
      <c r="C25" s="1">
        <v>147.149</v>
      </c>
      <c r="D25" s="1">
        <v>72.58</v>
      </c>
      <c r="E25" s="1">
        <v>71.361999999999995</v>
      </c>
      <c r="F25" s="1">
        <v>147.01</v>
      </c>
      <c r="G25" s="6">
        <v>1</v>
      </c>
      <c r="H25" s="1">
        <v>150</v>
      </c>
      <c r="I25" s="1">
        <v>5038596</v>
      </c>
      <c r="J25" s="1">
        <v>72</v>
      </c>
      <c r="K25" s="1">
        <f t="shared" si="2"/>
        <v>-0.63800000000000523</v>
      </c>
      <c r="L25" s="1"/>
      <c r="M25" s="1"/>
      <c r="N25" s="1">
        <v>80</v>
      </c>
      <c r="O25" s="1"/>
      <c r="P25" s="1">
        <f t="shared" si="4"/>
        <v>14.272399999999999</v>
      </c>
      <c r="Q25" s="5">
        <f t="shared" ref="Q25:Q27" si="10">25*P25-O25-F25</f>
        <v>209.8</v>
      </c>
      <c r="R25" s="5"/>
      <c r="S25" s="1"/>
      <c r="T25" s="1">
        <f t="shared" si="5"/>
        <v>25</v>
      </c>
      <c r="U25" s="1">
        <f t="shared" si="6"/>
        <v>10.300299879487682</v>
      </c>
      <c r="V25" s="1">
        <v>8.5488</v>
      </c>
      <c r="W25" s="1">
        <v>15.502000000000001</v>
      </c>
      <c r="X25" s="1">
        <v>13.0176</v>
      </c>
      <c r="Y25" s="1">
        <v>15.771000000000001</v>
      </c>
      <c r="Z25" s="1">
        <v>14.1508</v>
      </c>
      <c r="AA25" s="1">
        <v>6.4548000000000014</v>
      </c>
      <c r="AB25" s="1"/>
      <c r="AC25" s="1">
        <f t="shared" si="3"/>
        <v>209.8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53</v>
      </c>
      <c r="B26" s="1" t="s">
        <v>40</v>
      </c>
      <c r="C26" s="1">
        <v>301.91500000000002</v>
      </c>
      <c r="D26" s="1">
        <v>25.475000000000001</v>
      </c>
      <c r="E26" s="1">
        <v>106.194</v>
      </c>
      <c r="F26" s="1">
        <v>221.196</v>
      </c>
      <c r="G26" s="6">
        <v>1</v>
      </c>
      <c r="H26" s="1">
        <v>120</v>
      </c>
      <c r="I26" s="1">
        <v>5038558</v>
      </c>
      <c r="J26" s="1">
        <v>115.5</v>
      </c>
      <c r="K26" s="1">
        <f t="shared" si="2"/>
        <v>-9.3059999999999974</v>
      </c>
      <c r="L26" s="1"/>
      <c r="M26" s="1"/>
      <c r="N26" s="1">
        <v>25.393000000000029</v>
      </c>
      <c r="O26" s="1">
        <v>33.559199999999983</v>
      </c>
      <c r="P26" s="1">
        <f t="shared" si="4"/>
        <v>21.238800000000001</v>
      </c>
      <c r="Q26" s="5">
        <f t="shared" si="10"/>
        <v>276.21480000000008</v>
      </c>
      <c r="R26" s="5"/>
      <c r="S26" s="1"/>
      <c r="T26" s="1">
        <f t="shared" si="5"/>
        <v>25</v>
      </c>
      <c r="U26" s="1">
        <f t="shared" si="6"/>
        <v>11.994801966212778</v>
      </c>
      <c r="V26" s="1">
        <v>22.554200000000002</v>
      </c>
      <c r="W26" s="1">
        <v>25.887</v>
      </c>
      <c r="X26" s="1">
        <v>25.490200000000002</v>
      </c>
      <c r="Y26" s="1">
        <v>19.545000000000002</v>
      </c>
      <c r="Z26" s="1">
        <v>29.872800000000002</v>
      </c>
      <c r="AA26" s="1">
        <v>24.4404</v>
      </c>
      <c r="AB26" s="1" t="s">
        <v>83</v>
      </c>
      <c r="AC26" s="1">
        <f t="shared" si="3"/>
        <v>276.21480000000008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58</v>
      </c>
      <c r="B27" s="1" t="s">
        <v>40</v>
      </c>
      <c r="C27" s="1">
        <v>439.65199999999999</v>
      </c>
      <c r="D27" s="1"/>
      <c r="E27" s="1">
        <v>150.215</v>
      </c>
      <c r="F27" s="1">
        <v>270.84500000000003</v>
      </c>
      <c r="G27" s="6">
        <v>1</v>
      </c>
      <c r="H27" s="1">
        <v>120</v>
      </c>
      <c r="I27" s="1">
        <v>6159901</v>
      </c>
      <c r="J27" s="1">
        <v>163</v>
      </c>
      <c r="K27" s="1">
        <f t="shared" si="2"/>
        <v>-12.784999999999997</v>
      </c>
      <c r="L27" s="1"/>
      <c r="M27" s="1"/>
      <c r="N27" s="1">
        <v>0</v>
      </c>
      <c r="O27" s="1">
        <v>105.9288</v>
      </c>
      <c r="P27" s="1">
        <f t="shared" si="4"/>
        <v>30.042999999999999</v>
      </c>
      <c r="Q27" s="5">
        <f t="shared" si="10"/>
        <v>374.30119999999988</v>
      </c>
      <c r="R27" s="5"/>
      <c r="S27" s="1"/>
      <c r="T27" s="1">
        <f t="shared" si="5"/>
        <v>25</v>
      </c>
      <c r="U27" s="1">
        <f t="shared" si="6"/>
        <v>12.541151016875814</v>
      </c>
      <c r="V27" s="1">
        <v>34.098799999999997</v>
      </c>
      <c r="W27" s="1">
        <v>33.910200000000003</v>
      </c>
      <c r="X27" s="1">
        <v>38.866</v>
      </c>
      <c r="Y27" s="1">
        <v>21.680399999999999</v>
      </c>
      <c r="Z27" s="1">
        <v>28.268799999999999</v>
      </c>
      <c r="AA27" s="1">
        <v>44.926600000000001</v>
      </c>
      <c r="AB27" s="1"/>
      <c r="AC27" s="1">
        <f t="shared" si="3"/>
        <v>374.30119999999988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21" t="s">
        <v>60</v>
      </c>
      <c r="B28" s="21" t="s">
        <v>40</v>
      </c>
      <c r="C28" s="21">
        <v>34.045000000000002</v>
      </c>
      <c r="D28" s="21"/>
      <c r="E28" s="21">
        <v>12.452</v>
      </c>
      <c r="F28" s="21">
        <v>21.5</v>
      </c>
      <c r="G28" s="20">
        <v>0</v>
      </c>
      <c r="H28" s="21">
        <v>120</v>
      </c>
      <c r="I28" s="21" t="s">
        <v>61</v>
      </c>
      <c r="J28" s="21">
        <v>14</v>
      </c>
      <c r="K28" s="21">
        <f t="shared" si="2"/>
        <v>-1.548</v>
      </c>
      <c r="L28" s="21"/>
      <c r="M28" s="21"/>
      <c r="N28" s="21"/>
      <c r="O28" s="21"/>
      <c r="P28" s="21">
        <f t="shared" si="4"/>
        <v>2.4904000000000002</v>
      </c>
      <c r="Q28" s="22"/>
      <c r="R28" s="22"/>
      <c r="S28" s="21"/>
      <c r="T28" s="21">
        <f t="shared" si="5"/>
        <v>8.6331513009958236</v>
      </c>
      <c r="U28" s="21">
        <f t="shared" si="6"/>
        <v>8.6331513009958236</v>
      </c>
      <c r="V28" s="21">
        <v>3.0720000000000001</v>
      </c>
      <c r="W28" s="21">
        <v>1.2312000000000001</v>
      </c>
      <c r="X28" s="21">
        <v>6.7035999999999998</v>
      </c>
      <c r="Y28" s="21">
        <v>5.2557999999999998</v>
      </c>
      <c r="Z28" s="21">
        <v>4.4942000000000002</v>
      </c>
      <c r="AA28" s="21">
        <v>6.7447999999999997</v>
      </c>
      <c r="AB28" s="21" t="s">
        <v>62</v>
      </c>
      <c r="AC28" s="21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63</v>
      </c>
      <c r="B29" s="1" t="s">
        <v>32</v>
      </c>
      <c r="C29" s="1">
        <v>393</v>
      </c>
      <c r="D29" s="1">
        <v>104</v>
      </c>
      <c r="E29" s="1">
        <v>187</v>
      </c>
      <c r="F29" s="1">
        <v>301</v>
      </c>
      <c r="G29" s="6">
        <v>0.1</v>
      </c>
      <c r="H29" s="1">
        <v>60</v>
      </c>
      <c r="I29" s="1">
        <v>8444170</v>
      </c>
      <c r="J29" s="1">
        <v>174</v>
      </c>
      <c r="K29" s="1">
        <f t="shared" si="2"/>
        <v>13</v>
      </c>
      <c r="L29" s="1"/>
      <c r="M29" s="1"/>
      <c r="N29" s="1">
        <v>99.799999999999955</v>
      </c>
      <c r="O29" s="1">
        <v>253.2</v>
      </c>
      <c r="P29" s="1">
        <f t="shared" si="4"/>
        <v>37.4</v>
      </c>
      <c r="Q29" s="5">
        <f t="shared" ref="Q29" si="11">25*P29-O29-F29</f>
        <v>380.79999999999995</v>
      </c>
      <c r="R29" s="5"/>
      <c r="S29" s="1"/>
      <c r="T29" s="1">
        <f t="shared" si="5"/>
        <v>25</v>
      </c>
      <c r="U29" s="1">
        <f t="shared" si="6"/>
        <v>14.81818181818182</v>
      </c>
      <c r="V29" s="1">
        <v>49.6</v>
      </c>
      <c r="W29" s="1">
        <v>39.4</v>
      </c>
      <c r="X29" s="1">
        <v>39.200000000000003</v>
      </c>
      <c r="Y29" s="1">
        <v>29.2</v>
      </c>
      <c r="Z29" s="1">
        <v>41.6</v>
      </c>
      <c r="AA29" s="1">
        <v>32.799999999999997</v>
      </c>
      <c r="AB29" s="1"/>
      <c r="AC29" s="1">
        <f t="shared" si="3"/>
        <v>38.08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64</v>
      </c>
      <c r="B30" s="1" t="s">
        <v>32</v>
      </c>
      <c r="C30" s="1">
        <v>274</v>
      </c>
      <c r="D30" s="1"/>
      <c r="E30" s="1">
        <v>60</v>
      </c>
      <c r="F30" s="1">
        <v>171</v>
      </c>
      <c r="G30" s="6">
        <v>0.14000000000000001</v>
      </c>
      <c r="H30" s="1">
        <v>180</v>
      </c>
      <c r="I30" s="1">
        <v>9988391</v>
      </c>
      <c r="J30" s="1">
        <v>61</v>
      </c>
      <c r="K30" s="1">
        <f t="shared" si="2"/>
        <v>-1</v>
      </c>
      <c r="L30" s="1"/>
      <c r="M30" s="1"/>
      <c r="N30" s="1">
        <v>0</v>
      </c>
      <c r="O30" s="1">
        <v>137</v>
      </c>
      <c r="P30" s="1">
        <f t="shared" si="4"/>
        <v>12</v>
      </c>
      <c r="Q30" s="5"/>
      <c r="R30" s="5"/>
      <c r="S30" s="1"/>
      <c r="T30" s="1">
        <f t="shared" si="5"/>
        <v>25.666666666666668</v>
      </c>
      <c r="U30" s="1">
        <f t="shared" si="6"/>
        <v>25.666666666666668</v>
      </c>
      <c r="V30" s="1">
        <v>24.6</v>
      </c>
      <c r="W30" s="1">
        <v>15.8</v>
      </c>
      <c r="X30" s="1">
        <v>23.4</v>
      </c>
      <c r="Y30" s="1">
        <v>16.600000000000001</v>
      </c>
      <c r="Z30" s="1">
        <v>20.2</v>
      </c>
      <c r="AA30" s="1">
        <v>2.8</v>
      </c>
      <c r="AB30" s="1"/>
      <c r="AC30" s="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65</v>
      </c>
      <c r="B31" s="1" t="s">
        <v>32</v>
      </c>
      <c r="C31" s="1">
        <v>306</v>
      </c>
      <c r="D31" s="1">
        <v>128</v>
      </c>
      <c r="E31" s="1">
        <v>205</v>
      </c>
      <c r="F31" s="1">
        <v>228</v>
      </c>
      <c r="G31" s="6">
        <v>0.18</v>
      </c>
      <c r="H31" s="1">
        <v>270</v>
      </c>
      <c r="I31" s="1">
        <v>9988681</v>
      </c>
      <c r="J31" s="1">
        <v>199</v>
      </c>
      <c r="K31" s="1">
        <f t="shared" si="2"/>
        <v>6</v>
      </c>
      <c r="L31" s="1"/>
      <c r="M31" s="1"/>
      <c r="N31" s="1">
        <v>126</v>
      </c>
      <c r="O31" s="1">
        <v>178</v>
      </c>
      <c r="P31" s="1">
        <f t="shared" si="4"/>
        <v>41</v>
      </c>
      <c r="Q31" s="5">
        <f t="shared" ref="Q31:Q33" si="12">25*P31-O31-F31</f>
        <v>619</v>
      </c>
      <c r="R31" s="5"/>
      <c r="S31" s="1"/>
      <c r="T31" s="1">
        <f t="shared" si="5"/>
        <v>25</v>
      </c>
      <c r="U31" s="1">
        <f t="shared" si="6"/>
        <v>9.9024390243902438</v>
      </c>
      <c r="V31" s="1">
        <v>40.6</v>
      </c>
      <c r="W31" s="1">
        <v>37</v>
      </c>
      <c r="X31" s="1">
        <v>22.6</v>
      </c>
      <c r="Y31" s="1">
        <v>40.4</v>
      </c>
      <c r="Z31" s="1">
        <v>42</v>
      </c>
      <c r="AA31" s="1">
        <v>33</v>
      </c>
      <c r="AB31" s="1"/>
      <c r="AC31" s="1">
        <f t="shared" si="3"/>
        <v>111.42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66</v>
      </c>
      <c r="B32" s="1" t="s">
        <v>40</v>
      </c>
      <c r="C32" s="1">
        <v>93.605999999999995</v>
      </c>
      <c r="D32" s="1">
        <v>2.0059999999999998</v>
      </c>
      <c r="E32" s="1">
        <v>29.74</v>
      </c>
      <c r="F32" s="1">
        <v>65.872</v>
      </c>
      <c r="G32" s="6">
        <v>1</v>
      </c>
      <c r="H32" s="1">
        <v>120</v>
      </c>
      <c r="I32" s="1">
        <v>8785228</v>
      </c>
      <c r="J32" s="1">
        <v>28.4</v>
      </c>
      <c r="K32" s="1">
        <f t="shared" si="2"/>
        <v>1.3399999999999999</v>
      </c>
      <c r="L32" s="1"/>
      <c r="M32" s="1"/>
      <c r="N32" s="1">
        <v>0</v>
      </c>
      <c r="O32" s="1"/>
      <c r="P32" s="1">
        <f t="shared" si="4"/>
        <v>5.9479999999999995</v>
      </c>
      <c r="Q32" s="5">
        <f t="shared" si="12"/>
        <v>82.827999999999989</v>
      </c>
      <c r="R32" s="5"/>
      <c r="S32" s="1"/>
      <c r="T32" s="1">
        <f t="shared" si="5"/>
        <v>25</v>
      </c>
      <c r="U32" s="1">
        <f t="shared" si="6"/>
        <v>11.07464694014795</v>
      </c>
      <c r="V32" s="1">
        <v>4.3848000000000003</v>
      </c>
      <c r="W32" s="1">
        <v>4.6928000000000001</v>
      </c>
      <c r="X32" s="1">
        <v>7.8936000000000011</v>
      </c>
      <c r="Y32" s="1">
        <v>6.7150000000000007</v>
      </c>
      <c r="Z32" s="1">
        <v>8.8529999999999998</v>
      </c>
      <c r="AA32" s="1">
        <v>10.868399999999999</v>
      </c>
      <c r="AB32" s="1"/>
      <c r="AC32" s="1">
        <f t="shared" si="3"/>
        <v>82.827999999999989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ht="15.75" thickBot="1" x14ac:dyDescent="0.3">
      <c r="A33" s="1" t="s">
        <v>67</v>
      </c>
      <c r="B33" s="1" t="s">
        <v>40</v>
      </c>
      <c r="C33" s="1">
        <v>142.47300000000001</v>
      </c>
      <c r="D33" s="1"/>
      <c r="E33" s="1">
        <v>34.590000000000003</v>
      </c>
      <c r="F33" s="1">
        <v>104.804</v>
      </c>
      <c r="G33" s="6">
        <v>1</v>
      </c>
      <c r="H33" s="1">
        <v>120</v>
      </c>
      <c r="I33" s="1">
        <v>8785198</v>
      </c>
      <c r="J33" s="1">
        <v>36.200000000000003</v>
      </c>
      <c r="K33" s="1">
        <f t="shared" si="2"/>
        <v>-1.6099999999999994</v>
      </c>
      <c r="L33" s="1"/>
      <c r="M33" s="1"/>
      <c r="N33" s="1">
        <v>0</v>
      </c>
      <c r="O33" s="1"/>
      <c r="P33" s="1">
        <f t="shared" si="4"/>
        <v>6.918000000000001</v>
      </c>
      <c r="Q33" s="5">
        <f t="shared" si="12"/>
        <v>68.146000000000015</v>
      </c>
      <c r="R33" s="5"/>
      <c r="S33" s="1"/>
      <c r="T33" s="1">
        <f t="shared" si="5"/>
        <v>25</v>
      </c>
      <c r="U33" s="1">
        <f t="shared" si="6"/>
        <v>15.149465163342004</v>
      </c>
      <c r="V33" s="1">
        <v>2.4971999999999999</v>
      </c>
      <c r="W33" s="1">
        <v>6.7471999999999994</v>
      </c>
      <c r="X33" s="1">
        <v>9.4359999999999999</v>
      </c>
      <c r="Y33" s="1">
        <v>4.9767999999999999</v>
      </c>
      <c r="Z33" s="1">
        <v>5.6204000000000001</v>
      </c>
      <c r="AA33" s="1">
        <v>10.5212</v>
      </c>
      <c r="AB33" s="1" t="s">
        <v>68</v>
      </c>
      <c r="AC33" s="1">
        <f t="shared" si="3"/>
        <v>68.146000000000015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69</v>
      </c>
      <c r="B34" s="13" t="s">
        <v>40</v>
      </c>
      <c r="C34" s="13">
        <v>15.88</v>
      </c>
      <c r="D34" s="13"/>
      <c r="E34" s="13">
        <v>7.07</v>
      </c>
      <c r="F34" s="14"/>
      <c r="G34" s="6">
        <v>1</v>
      </c>
      <c r="H34" s="1">
        <v>180</v>
      </c>
      <c r="I34" s="1">
        <v>5038619</v>
      </c>
      <c r="J34" s="1">
        <v>7.5</v>
      </c>
      <c r="K34" s="1">
        <f t="shared" si="2"/>
        <v>-0.42999999999999972</v>
      </c>
      <c r="L34" s="1"/>
      <c r="M34" s="1"/>
      <c r="N34" s="1">
        <v>39.790000000000013</v>
      </c>
      <c r="O34" s="1">
        <v>119.914</v>
      </c>
      <c r="P34" s="1">
        <f t="shared" si="4"/>
        <v>1.4140000000000001</v>
      </c>
      <c r="Q34" s="5"/>
      <c r="R34" s="5"/>
      <c r="S34" s="1"/>
      <c r="T34" s="1">
        <f t="shared" si="5"/>
        <v>84.804809052333795</v>
      </c>
      <c r="U34" s="1">
        <f t="shared" si="6"/>
        <v>84.804809052333795</v>
      </c>
      <c r="V34" s="1">
        <v>0.92599999999999993</v>
      </c>
      <c r="W34" s="1">
        <v>0.46200000000000002</v>
      </c>
      <c r="X34" s="1">
        <v>0</v>
      </c>
      <c r="Y34" s="1">
        <v>1.82</v>
      </c>
      <c r="Z34" s="1">
        <v>5.5</v>
      </c>
      <c r="AA34" s="1">
        <v>5.9320000000000004</v>
      </c>
      <c r="AB34" s="1"/>
      <c r="AC34" s="1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7" t="s">
        <v>54</v>
      </c>
      <c r="B35" s="18" t="s">
        <v>40</v>
      </c>
      <c r="C35" s="18">
        <v>39.552</v>
      </c>
      <c r="D35" s="18">
        <v>49.597999999999999</v>
      </c>
      <c r="E35" s="18">
        <v>18.41</v>
      </c>
      <c r="F35" s="19">
        <v>70.739999999999995</v>
      </c>
      <c r="G35" s="20">
        <v>0</v>
      </c>
      <c r="H35" s="21" t="e">
        <v>#N/A</v>
      </c>
      <c r="I35" s="21" t="s">
        <v>36</v>
      </c>
      <c r="J35" s="21">
        <v>23.19</v>
      </c>
      <c r="K35" s="21">
        <f>E35-J35</f>
        <v>-4.7800000000000011</v>
      </c>
      <c r="L35" s="21"/>
      <c r="M35" s="21"/>
      <c r="N35" s="21"/>
      <c r="O35" s="21"/>
      <c r="P35" s="21">
        <f t="shared" si="4"/>
        <v>3.6819999999999999</v>
      </c>
      <c r="Q35" s="22"/>
      <c r="R35" s="22"/>
      <c r="S35" s="21"/>
      <c r="T35" s="21">
        <f t="shared" si="5"/>
        <v>19.212384573601302</v>
      </c>
      <c r="U35" s="21">
        <f t="shared" si="6"/>
        <v>19.212384573601302</v>
      </c>
      <c r="V35" s="21">
        <v>12.52</v>
      </c>
      <c r="W35" s="21">
        <v>9.0939999999999994</v>
      </c>
      <c r="X35" s="21">
        <v>4.1588000000000003</v>
      </c>
      <c r="Y35" s="21">
        <v>2.8927999999999998</v>
      </c>
      <c r="Z35" s="21">
        <v>0</v>
      </c>
      <c r="AA35" s="21">
        <v>0</v>
      </c>
      <c r="AB35" s="21"/>
      <c r="AC35" s="21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70</v>
      </c>
      <c r="B36" s="1" t="s">
        <v>32</v>
      </c>
      <c r="C36" s="1">
        <v>959</v>
      </c>
      <c r="D36" s="1">
        <v>681</v>
      </c>
      <c r="E36" s="1">
        <v>524</v>
      </c>
      <c r="F36" s="1">
        <v>1114</v>
      </c>
      <c r="G36" s="6">
        <v>0.1</v>
      </c>
      <c r="H36" s="1">
        <v>60</v>
      </c>
      <c r="I36" s="1">
        <v>8444187</v>
      </c>
      <c r="J36" s="1">
        <v>505</v>
      </c>
      <c r="K36" s="1">
        <f t="shared" si="2"/>
        <v>19</v>
      </c>
      <c r="L36" s="1"/>
      <c r="M36" s="1"/>
      <c r="N36" s="1">
        <v>680.39999999999964</v>
      </c>
      <c r="O36" s="1">
        <v>228.60000000000039</v>
      </c>
      <c r="P36" s="1">
        <f t="shared" si="4"/>
        <v>104.8</v>
      </c>
      <c r="Q36" s="5">
        <f t="shared" ref="Q36:Q40" si="13">25*P36-O36-F36</f>
        <v>1277.3999999999996</v>
      </c>
      <c r="R36" s="5"/>
      <c r="S36" s="1"/>
      <c r="T36" s="1">
        <f t="shared" si="5"/>
        <v>25</v>
      </c>
      <c r="U36" s="1">
        <f t="shared" si="6"/>
        <v>12.811068702290081</v>
      </c>
      <c r="V36" s="1">
        <v>124.6</v>
      </c>
      <c r="W36" s="1">
        <v>133.19999999999999</v>
      </c>
      <c r="X36" s="1">
        <v>36.799999999999997</v>
      </c>
      <c r="Y36" s="1">
        <v>112.2</v>
      </c>
      <c r="Z36" s="1">
        <v>127.4</v>
      </c>
      <c r="AA36" s="1">
        <v>36.799999999999997</v>
      </c>
      <c r="AB36" s="1" t="s">
        <v>71</v>
      </c>
      <c r="AC36" s="1">
        <f t="shared" si="3"/>
        <v>127.73999999999997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72</v>
      </c>
      <c r="B37" s="1" t="s">
        <v>32</v>
      </c>
      <c r="C37" s="1">
        <v>963</v>
      </c>
      <c r="D37" s="1">
        <v>3</v>
      </c>
      <c r="E37" s="1">
        <v>293</v>
      </c>
      <c r="F37" s="1">
        <v>669</v>
      </c>
      <c r="G37" s="6">
        <v>0.1</v>
      </c>
      <c r="H37" s="1">
        <v>90</v>
      </c>
      <c r="I37" s="1">
        <v>8444194</v>
      </c>
      <c r="J37" s="1">
        <v>279</v>
      </c>
      <c r="K37" s="1">
        <f t="shared" si="2"/>
        <v>14</v>
      </c>
      <c r="L37" s="1"/>
      <c r="M37" s="1"/>
      <c r="N37" s="1">
        <v>0</v>
      </c>
      <c r="O37" s="1">
        <v>102</v>
      </c>
      <c r="P37" s="1">
        <f t="shared" si="4"/>
        <v>58.6</v>
      </c>
      <c r="Q37" s="5">
        <f t="shared" si="13"/>
        <v>694</v>
      </c>
      <c r="R37" s="5"/>
      <c r="S37" s="1"/>
      <c r="T37" s="1">
        <f t="shared" si="5"/>
        <v>25</v>
      </c>
      <c r="U37" s="1">
        <f t="shared" si="6"/>
        <v>13.156996587030717</v>
      </c>
      <c r="V37" s="1">
        <v>71.2</v>
      </c>
      <c r="W37" s="1">
        <v>65</v>
      </c>
      <c r="X37" s="1">
        <v>82.2</v>
      </c>
      <c r="Y37" s="1">
        <v>61.8</v>
      </c>
      <c r="Z37" s="1">
        <v>72.400000000000006</v>
      </c>
      <c r="AA37" s="1">
        <v>69.400000000000006</v>
      </c>
      <c r="AB37" s="1"/>
      <c r="AC37" s="1">
        <f t="shared" si="3"/>
        <v>69.400000000000006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73</v>
      </c>
      <c r="B38" s="1" t="s">
        <v>32</v>
      </c>
      <c r="C38" s="1">
        <v>286</v>
      </c>
      <c r="D38" s="1"/>
      <c r="E38" s="1">
        <v>169</v>
      </c>
      <c r="F38" s="1">
        <v>93</v>
      </c>
      <c r="G38" s="6">
        <v>0.2</v>
      </c>
      <c r="H38" s="1">
        <v>120</v>
      </c>
      <c r="I38" s="1">
        <v>783798</v>
      </c>
      <c r="J38" s="1">
        <v>169</v>
      </c>
      <c r="K38" s="1">
        <f t="shared" si="2"/>
        <v>0</v>
      </c>
      <c r="L38" s="1"/>
      <c r="M38" s="1"/>
      <c r="N38" s="1">
        <v>0</v>
      </c>
      <c r="O38" s="1">
        <v>224</v>
      </c>
      <c r="P38" s="1">
        <f t="shared" si="4"/>
        <v>33.799999999999997</v>
      </c>
      <c r="Q38" s="5">
        <f t="shared" si="13"/>
        <v>527.99999999999989</v>
      </c>
      <c r="R38" s="5"/>
      <c r="S38" s="1"/>
      <c r="T38" s="1">
        <f t="shared" si="5"/>
        <v>25</v>
      </c>
      <c r="U38" s="1">
        <f t="shared" si="6"/>
        <v>9.3786982248520712</v>
      </c>
      <c r="V38" s="1">
        <v>32.4</v>
      </c>
      <c r="W38" s="1">
        <v>24.8</v>
      </c>
      <c r="X38" s="1">
        <v>23.6</v>
      </c>
      <c r="Y38" s="1">
        <v>0</v>
      </c>
      <c r="Z38" s="1">
        <v>10.4</v>
      </c>
      <c r="AA38" s="1">
        <v>25.2</v>
      </c>
      <c r="AB38" s="1" t="s">
        <v>74</v>
      </c>
      <c r="AC38" s="1">
        <f t="shared" si="3"/>
        <v>105.59999999999998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75</v>
      </c>
      <c r="B39" s="1" t="s">
        <v>40</v>
      </c>
      <c r="C39" s="1">
        <v>300.28300000000002</v>
      </c>
      <c r="D39" s="1">
        <v>38.362000000000002</v>
      </c>
      <c r="E39" s="1">
        <v>106.506</v>
      </c>
      <c r="F39" s="1">
        <v>189.18600000000001</v>
      </c>
      <c r="G39" s="6">
        <v>1</v>
      </c>
      <c r="H39" s="1">
        <v>120</v>
      </c>
      <c r="I39" s="1">
        <v>783811</v>
      </c>
      <c r="J39" s="1">
        <v>102.5</v>
      </c>
      <c r="K39" s="1">
        <f t="shared" si="2"/>
        <v>4.0060000000000002</v>
      </c>
      <c r="L39" s="1"/>
      <c r="M39" s="1"/>
      <c r="N39" s="1">
        <v>30</v>
      </c>
      <c r="O39" s="1">
        <v>229.11099999999999</v>
      </c>
      <c r="P39" s="1">
        <f t="shared" si="4"/>
        <v>21.301200000000001</v>
      </c>
      <c r="Q39" s="5">
        <f t="shared" si="13"/>
        <v>114.23300000000009</v>
      </c>
      <c r="R39" s="5"/>
      <c r="S39" s="1"/>
      <c r="T39" s="1">
        <f t="shared" si="5"/>
        <v>25.000000000000004</v>
      </c>
      <c r="U39" s="1">
        <f t="shared" si="6"/>
        <v>19.637250483540832</v>
      </c>
      <c r="V39" s="1">
        <v>33.6462</v>
      </c>
      <c r="W39" s="1">
        <v>25.2684</v>
      </c>
      <c r="X39" s="1">
        <v>24.370799999999999</v>
      </c>
      <c r="Y39" s="1">
        <v>21.418399999999998</v>
      </c>
      <c r="Z39" s="1">
        <v>33.503399999999999</v>
      </c>
      <c r="AA39" s="1">
        <v>17.283799999999999</v>
      </c>
      <c r="AB39" s="1"/>
      <c r="AC39" s="1">
        <f t="shared" si="3"/>
        <v>114.23300000000009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ht="15.75" thickBot="1" x14ac:dyDescent="0.3">
      <c r="A40" s="1" t="s">
        <v>76</v>
      </c>
      <c r="B40" s="1" t="s">
        <v>32</v>
      </c>
      <c r="C40" s="1">
        <v>446</v>
      </c>
      <c r="D40" s="1">
        <v>9</v>
      </c>
      <c r="E40" s="1">
        <v>141</v>
      </c>
      <c r="F40" s="1">
        <v>314</v>
      </c>
      <c r="G40" s="6">
        <v>0.2</v>
      </c>
      <c r="H40" s="1">
        <v>120</v>
      </c>
      <c r="I40" s="1">
        <v>783804</v>
      </c>
      <c r="J40" s="1">
        <v>141</v>
      </c>
      <c r="K40" s="1">
        <f t="shared" si="2"/>
        <v>0</v>
      </c>
      <c r="L40" s="1"/>
      <c r="M40" s="1"/>
      <c r="N40" s="1">
        <v>0</v>
      </c>
      <c r="O40" s="1"/>
      <c r="P40" s="1">
        <f t="shared" si="4"/>
        <v>28.2</v>
      </c>
      <c r="Q40" s="5">
        <f t="shared" si="13"/>
        <v>391</v>
      </c>
      <c r="R40" s="5"/>
      <c r="S40" s="1"/>
      <c r="T40" s="1">
        <f t="shared" si="5"/>
        <v>25</v>
      </c>
      <c r="U40" s="1">
        <f t="shared" si="6"/>
        <v>11.134751773049645</v>
      </c>
      <c r="V40" s="1">
        <v>0</v>
      </c>
      <c r="W40" s="1">
        <v>10</v>
      </c>
      <c r="X40" s="1">
        <v>24.6</v>
      </c>
      <c r="Y40" s="1">
        <v>15.8</v>
      </c>
      <c r="Z40" s="1">
        <v>21.8</v>
      </c>
      <c r="AA40" s="1">
        <v>20.8</v>
      </c>
      <c r="AB40" s="1" t="s">
        <v>77</v>
      </c>
      <c r="AC40" s="1">
        <f t="shared" si="3"/>
        <v>78.2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2" t="s">
        <v>78</v>
      </c>
      <c r="B41" s="13" t="s">
        <v>40</v>
      </c>
      <c r="C41" s="13">
        <v>740.71199999999999</v>
      </c>
      <c r="D41" s="13">
        <v>49.287999999999997</v>
      </c>
      <c r="E41" s="13">
        <v>266.77999999999997</v>
      </c>
      <c r="F41" s="14">
        <v>503.63799999999998</v>
      </c>
      <c r="G41" s="6">
        <v>1</v>
      </c>
      <c r="H41" s="1">
        <v>120</v>
      </c>
      <c r="I41" s="1">
        <v>783828</v>
      </c>
      <c r="J41" s="1">
        <v>270.5</v>
      </c>
      <c r="K41" s="1">
        <f t="shared" si="2"/>
        <v>-3.7200000000000273</v>
      </c>
      <c r="L41" s="1"/>
      <c r="M41" s="1"/>
      <c r="N41" s="1">
        <v>0</v>
      </c>
      <c r="O41" s="1">
        <v>132.572</v>
      </c>
      <c r="P41" s="1">
        <f t="shared" si="4"/>
        <v>53.355999999999995</v>
      </c>
      <c r="Q41" s="5">
        <f>25*(P41+P42)-O41-O42-F41-F42</f>
        <v>803.95000000000016</v>
      </c>
      <c r="R41" s="5"/>
      <c r="S41" s="1"/>
      <c r="T41" s="1">
        <f t="shared" si="5"/>
        <v>26.991528600344861</v>
      </c>
      <c r="U41" s="1">
        <f t="shared" si="6"/>
        <v>11.923869855311494</v>
      </c>
      <c r="V41" s="1">
        <v>34.122599999999998</v>
      </c>
      <c r="W41" s="1">
        <v>37.687399999999997</v>
      </c>
      <c r="X41" s="1">
        <v>53.072400000000002</v>
      </c>
      <c r="Y41" s="1">
        <v>0</v>
      </c>
      <c r="Z41" s="1">
        <v>13.0852</v>
      </c>
      <c r="AA41" s="1">
        <v>44.474400000000003</v>
      </c>
      <c r="AB41" s="1"/>
      <c r="AC41" s="1">
        <f t="shared" si="3"/>
        <v>803.95000000000016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ht="15.75" thickBot="1" x14ac:dyDescent="0.3">
      <c r="A42" s="17" t="s">
        <v>79</v>
      </c>
      <c r="B42" s="18" t="s">
        <v>40</v>
      </c>
      <c r="C42" s="18">
        <v>45.058999999999997</v>
      </c>
      <c r="D42" s="18">
        <v>17.268000000000001</v>
      </c>
      <c r="E42" s="18">
        <v>20.588000000000001</v>
      </c>
      <c r="F42" s="19">
        <v>-3.32</v>
      </c>
      <c r="G42" s="20">
        <v>0</v>
      </c>
      <c r="H42" s="21" t="e">
        <v>#N/A</v>
      </c>
      <c r="I42" s="21" t="s">
        <v>36</v>
      </c>
      <c r="J42" s="21">
        <v>17</v>
      </c>
      <c r="K42" s="21">
        <f t="shared" si="2"/>
        <v>3.588000000000001</v>
      </c>
      <c r="L42" s="21"/>
      <c r="M42" s="21"/>
      <c r="N42" s="21"/>
      <c r="O42" s="21"/>
      <c r="P42" s="21">
        <f t="shared" si="4"/>
        <v>4.1176000000000004</v>
      </c>
      <c r="Q42" s="22"/>
      <c r="R42" s="22"/>
      <c r="S42" s="21"/>
      <c r="T42" s="21">
        <f t="shared" si="5"/>
        <v>-0.80629492908490374</v>
      </c>
      <c r="U42" s="21">
        <f t="shared" si="6"/>
        <v>-0.80629492908490374</v>
      </c>
      <c r="V42" s="21">
        <v>27.382200000000001</v>
      </c>
      <c r="W42" s="21">
        <v>18.027000000000001</v>
      </c>
      <c r="X42" s="21">
        <v>19.302399999999999</v>
      </c>
      <c r="Y42" s="21">
        <v>41.263800000000003</v>
      </c>
      <c r="Z42" s="21">
        <v>28.4434</v>
      </c>
      <c r="AA42" s="21">
        <v>3.4356</v>
      </c>
      <c r="AB42" s="21"/>
      <c r="AC42" s="21">
        <f t="shared" si="3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0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35</v>
      </c>
      <c r="B44" s="1" t="s">
        <v>32</v>
      </c>
      <c r="C44" s="1">
        <v>4022</v>
      </c>
      <c r="D44" s="1"/>
      <c r="E44" s="1">
        <v>700</v>
      </c>
      <c r="F44" s="1">
        <v>3238</v>
      </c>
      <c r="G44" s="6">
        <v>0.18</v>
      </c>
      <c r="H44" s="1"/>
      <c r="I44" s="1"/>
      <c r="J44" s="1">
        <v>739</v>
      </c>
      <c r="K44" s="1">
        <f>E44-J44</f>
        <v>-39</v>
      </c>
      <c r="L44" s="1"/>
      <c r="M44" s="1"/>
      <c r="N44" s="1"/>
      <c r="O44" s="1"/>
      <c r="P44" s="1">
        <f t="shared" ref="P44:P45" si="14">E44/5</f>
        <v>140</v>
      </c>
      <c r="Q44" s="5"/>
      <c r="R44" s="5"/>
      <c r="S44" s="1"/>
      <c r="T44" s="1">
        <f t="shared" ref="T44:T45" si="15">(F44+O44+Q44)/P44</f>
        <v>23.12857142857143</v>
      </c>
      <c r="U44" s="1">
        <f>(F44+O44)/P44</f>
        <v>23.12857142857143</v>
      </c>
      <c r="V44" s="1">
        <v>154</v>
      </c>
      <c r="W44" s="1">
        <v>113.4</v>
      </c>
      <c r="X44" s="1">
        <v>187.8</v>
      </c>
      <c r="Y44" s="1">
        <v>8.4</v>
      </c>
      <c r="Z44" s="1">
        <v>0</v>
      </c>
      <c r="AA44" s="1"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37</v>
      </c>
      <c r="B45" s="1" t="s">
        <v>32</v>
      </c>
      <c r="C45" s="1">
        <v>7842</v>
      </c>
      <c r="D45" s="1"/>
      <c r="E45" s="1">
        <v>1941</v>
      </c>
      <c r="F45" s="1">
        <v>5653</v>
      </c>
      <c r="G45" s="6">
        <v>0.18</v>
      </c>
      <c r="H45" s="1"/>
      <c r="I45" s="1"/>
      <c r="J45" s="1">
        <v>1965</v>
      </c>
      <c r="K45" s="1">
        <f>E45-J45</f>
        <v>-24</v>
      </c>
      <c r="L45" s="1"/>
      <c r="M45" s="1"/>
      <c r="N45" s="1"/>
      <c r="O45" s="1"/>
      <c r="P45" s="1">
        <f t="shared" si="14"/>
        <v>388.2</v>
      </c>
      <c r="Q45" s="5">
        <v>5000</v>
      </c>
      <c r="R45" s="5"/>
      <c r="S45" s="1"/>
      <c r="T45" s="1">
        <f t="shared" si="15"/>
        <v>27.442040185471406</v>
      </c>
      <c r="U45" s="1">
        <f>(F45+O45)/P45</f>
        <v>14.562081401339515</v>
      </c>
      <c r="V45" s="1">
        <v>317.2</v>
      </c>
      <c r="W45" s="1">
        <v>325.60000000000002</v>
      </c>
      <c r="X45" s="1">
        <v>351.2</v>
      </c>
      <c r="Y45" s="1">
        <v>367.2</v>
      </c>
      <c r="Z45" s="1">
        <v>434.4</v>
      </c>
      <c r="AA45" s="1">
        <v>506.6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C42" xr:uid="{DF5C38F1-866A-4946-A223-578EE2C2C34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2024-08-19T11:34:39Z</dcterms:created>
  <dcterms:modified xsi:type="dcterms:W3CDTF">2024-08-26T09:48:23Z</dcterms:modified>
</cp:coreProperties>
</file>