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1,24\25,11,24 Ост СЫР филиалы\"/>
    </mc:Choice>
  </mc:AlternateContent>
  <xr:revisionPtr revIDLastSave="0" documentId="13_ncr:1_{4F4E4918-2CCA-4C3F-9F53-C46E39E16CF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0" i="1" l="1"/>
  <c r="T47" i="1"/>
  <c r="Q43" i="1" l="1"/>
  <c r="AC43" i="1" s="1"/>
  <c r="Q38" i="1"/>
  <c r="AC38" i="1" s="1"/>
  <c r="Q36" i="1"/>
  <c r="AC36" i="1" s="1"/>
  <c r="Q32" i="1"/>
  <c r="AC32" i="1" s="1"/>
  <c r="Q19" i="1"/>
  <c r="AC19" i="1" s="1"/>
  <c r="Q17" i="1"/>
  <c r="AC17" i="1" s="1"/>
  <c r="Q12" i="1"/>
  <c r="AC12" i="1" s="1"/>
  <c r="Q10" i="1"/>
  <c r="AC10" i="1" s="1"/>
  <c r="Q7" i="1"/>
  <c r="AC7" i="1" s="1"/>
  <c r="O52" i="1" l="1"/>
  <c r="U52" i="1" s="1"/>
  <c r="AC28" i="1"/>
  <c r="AC30" i="1"/>
  <c r="AC13" i="1"/>
  <c r="AC29" i="1"/>
  <c r="AC40" i="1"/>
  <c r="AC16" i="1"/>
  <c r="AC18" i="1"/>
  <c r="AC22" i="1"/>
  <c r="AC33" i="1"/>
  <c r="AC25" i="1"/>
  <c r="AC37" i="1"/>
  <c r="AC35" i="1"/>
  <c r="AC45" i="1"/>
  <c r="AC48" i="1"/>
  <c r="O7" i="1"/>
  <c r="U7" i="1" s="1"/>
  <c r="O8" i="1"/>
  <c r="O28" i="1"/>
  <c r="U28" i="1" s="1"/>
  <c r="O53" i="1"/>
  <c r="U53" i="1" s="1"/>
  <c r="O50" i="1"/>
  <c r="U50" i="1" s="1"/>
  <c r="O51" i="1"/>
  <c r="U51" i="1" s="1"/>
  <c r="O9" i="1"/>
  <c r="O10" i="1"/>
  <c r="T10" i="1" s="1"/>
  <c r="O30" i="1"/>
  <c r="O13" i="1"/>
  <c r="U13" i="1" s="1"/>
  <c r="O11" i="1"/>
  <c r="O12" i="1"/>
  <c r="U12" i="1" s="1"/>
  <c r="O14" i="1"/>
  <c r="O15" i="1"/>
  <c r="U15" i="1" s="1"/>
  <c r="O17" i="1"/>
  <c r="T17" i="1" s="1"/>
  <c r="O19" i="1"/>
  <c r="U19" i="1" s="1"/>
  <c r="O20" i="1"/>
  <c r="O21" i="1"/>
  <c r="U21" i="1" s="1"/>
  <c r="O23" i="1"/>
  <c r="O24" i="1"/>
  <c r="U24" i="1" s="1"/>
  <c r="O26" i="1"/>
  <c r="P26" i="1" s="1"/>
  <c r="Q26" i="1" s="1"/>
  <c r="O27" i="1"/>
  <c r="P27" i="1" s="1"/>
  <c r="O29" i="1"/>
  <c r="O40" i="1"/>
  <c r="U40" i="1" s="1"/>
  <c r="O16" i="1"/>
  <c r="O18" i="1"/>
  <c r="U18" i="1" s="1"/>
  <c r="O22" i="1"/>
  <c r="O33" i="1"/>
  <c r="U33" i="1" s="1"/>
  <c r="O25" i="1"/>
  <c r="O37" i="1"/>
  <c r="U37" i="1" s="1"/>
  <c r="O31" i="1"/>
  <c r="O32" i="1"/>
  <c r="U32" i="1" s="1"/>
  <c r="O34" i="1"/>
  <c r="O35" i="1"/>
  <c r="U35" i="1" s="1"/>
  <c r="O36" i="1"/>
  <c r="T36" i="1" s="1"/>
  <c r="O38" i="1"/>
  <c r="T38" i="1" s="1"/>
  <c r="O39" i="1"/>
  <c r="O41" i="1"/>
  <c r="U41" i="1" s="1"/>
  <c r="O42" i="1"/>
  <c r="O43" i="1"/>
  <c r="T43" i="1" s="1"/>
  <c r="O44" i="1"/>
  <c r="O45" i="1"/>
  <c r="T45" i="1" s="1"/>
  <c r="O46" i="1"/>
  <c r="O47" i="1"/>
  <c r="O48" i="1"/>
  <c r="O6" i="1"/>
  <c r="K48" i="1"/>
  <c r="K47" i="1"/>
  <c r="K46" i="1"/>
  <c r="K45" i="1"/>
  <c r="K44" i="1"/>
  <c r="K43" i="1"/>
  <c r="K42" i="1"/>
  <c r="K41" i="1"/>
  <c r="K39" i="1"/>
  <c r="K38" i="1"/>
  <c r="K36" i="1"/>
  <c r="K35" i="1"/>
  <c r="K34" i="1"/>
  <c r="K32" i="1"/>
  <c r="K31" i="1"/>
  <c r="K37" i="1"/>
  <c r="K25" i="1"/>
  <c r="K33" i="1"/>
  <c r="K22" i="1"/>
  <c r="K18" i="1"/>
  <c r="K16" i="1"/>
  <c r="K40" i="1"/>
  <c r="K29" i="1"/>
  <c r="K27" i="1"/>
  <c r="K26" i="1"/>
  <c r="K24" i="1"/>
  <c r="K23" i="1"/>
  <c r="K21" i="1"/>
  <c r="K20" i="1"/>
  <c r="K19" i="1"/>
  <c r="K17" i="1"/>
  <c r="K15" i="1"/>
  <c r="K14" i="1"/>
  <c r="K12" i="1"/>
  <c r="K11" i="1"/>
  <c r="K13" i="1"/>
  <c r="K30" i="1"/>
  <c r="K10" i="1"/>
  <c r="K9" i="1"/>
  <c r="K51" i="1"/>
  <c r="K52" i="1"/>
  <c r="K50" i="1"/>
  <c r="K53" i="1"/>
  <c r="K28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F5" i="1"/>
  <c r="E5" i="1"/>
  <c r="P44" i="1" l="1"/>
  <c r="Q44" i="1" s="1"/>
  <c r="P47" i="1"/>
  <c r="Q47" i="1" s="1"/>
  <c r="U27" i="1"/>
  <c r="T19" i="1"/>
  <c r="P39" i="1"/>
  <c r="Q39" i="1" s="1"/>
  <c r="P34" i="1"/>
  <c r="P21" i="1"/>
  <c r="T32" i="1"/>
  <c r="T7" i="1"/>
  <c r="T12" i="1"/>
  <c r="P15" i="1"/>
  <c r="T51" i="1"/>
  <c r="T52" i="1"/>
  <c r="P24" i="1"/>
  <c r="T53" i="1"/>
  <c r="Q27" i="1"/>
  <c r="U45" i="1"/>
  <c r="T37" i="1"/>
  <c r="T33" i="1"/>
  <c r="T28" i="1"/>
  <c r="P41" i="1"/>
  <c r="U47" i="1"/>
  <c r="U43" i="1"/>
  <c r="T40" i="1"/>
  <c r="T35" i="1"/>
  <c r="T18" i="1"/>
  <c r="T13" i="1"/>
  <c r="T48" i="1"/>
  <c r="U48" i="1"/>
  <c r="P46" i="1"/>
  <c r="U46" i="1"/>
  <c r="U44" i="1"/>
  <c r="P42" i="1"/>
  <c r="U42" i="1"/>
  <c r="U39" i="1"/>
  <c r="U36" i="1"/>
  <c r="U34" i="1"/>
  <c r="U31" i="1"/>
  <c r="P31" i="1"/>
  <c r="U25" i="1"/>
  <c r="T25" i="1"/>
  <c r="U22" i="1"/>
  <c r="T22" i="1"/>
  <c r="U16" i="1"/>
  <c r="T16" i="1"/>
  <c r="U29" i="1"/>
  <c r="T29" i="1"/>
  <c r="U26" i="1"/>
  <c r="U23" i="1"/>
  <c r="P20" i="1"/>
  <c r="U20" i="1"/>
  <c r="U17" i="1"/>
  <c r="P14" i="1"/>
  <c r="U14" i="1"/>
  <c r="U11" i="1"/>
  <c r="P11" i="1"/>
  <c r="U30" i="1"/>
  <c r="T30" i="1"/>
  <c r="P9" i="1"/>
  <c r="U9" i="1"/>
  <c r="P8" i="1"/>
  <c r="U8" i="1"/>
  <c r="O5" i="1"/>
  <c r="U6" i="1"/>
  <c r="U38" i="1"/>
  <c r="U10" i="1"/>
  <c r="P6" i="1"/>
  <c r="K5" i="1"/>
  <c r="AC11" i="1" l="1"/>
  <c r="T11" i="1"/>
  <c r="AC20" i="1"/>
  <c r="T20" i="1"/>
  <c r="AC31" i="1"/>
  <c r="T31" i="1"/>
  <c r="AC42" i="1"/>
  <c r="T42" i="1"/>
  <c r="AC41" i="1"/>
  <c r="T41" i="1"/>
  <c r="AC44" i="1"/>
  <c r="T44" i="1"/>
  <c r="AC15" i="1"/>
  <c r="T15" i="1"/>
  <c r="AC21" i="1"/>
  <c r="T21" i="1"/>
  <c r="AC39" i="1"/>
  <c r="T39" i="1"/>
  <c r="AC6" i="1"/>
  <c r="T6" i="1"/>
  <c r="Q5" i="1"/>
  <c r="AC8" i="1"/>
  <c r="T8" i="1"/>
  <c r="AC9" i="1"/>
  <c r="T9" i="1"/>
  <c r="AC14" i="1"/>
  <c r="T14" i="1"/>
  <c r="AC26" i="1"/>
  <c r="T26" i="1"/>
  <c r="AC46" i="1"/>
  <c r="T46" i="1"/>
  <c r="AC27" i="1"/>
  <c r="T27" i="1"/>
  <c r="AC24" i="1"/>
  <c r="T24" i="1"/>
  <c r="AC34" i="1"/>
  <c r="T34" i="1"/>
  <c r="AC47" i="1"/>
  <c r="P5" i="1"/>
  <c r="T23" i="1"/>
  <c r="AC23" i="1"/>
  <c r="AC5" i="1" l="1"/>
</calcChain>
</file>

<file path=xl/sharedStrings.xml><?xml version="1.0" encoding="utf-8"?>
<sst xmlns="http://schemas.openxmlformats.org/spreadsheetml/2006/main" count="158" uniqueCount="92">
  <si>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</si>
  <si>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</si>
  <si>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</si>
  <si>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</si>
  <si>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</si>
  <si>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</si>
  <si>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</si>
  <si>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</si>
  <si>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</si>
  <si>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</si>
  <si>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</si>
  <si>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</si>
  <si>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</si>
  <si>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</si>
  <si>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</si>
  <si>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</si>
  <si>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</si>
  <si>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</si>
  <si>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</si>
  <si>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</si>
  <si>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</si>
  <si>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</si>
  <si>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</si>
  <si>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18,11,</t>
  </si>
  <si>
    <t>25,11,</t>
  </si>
  <si>
    <t>11,11,</t>
  </si>
  <si>
    <t>04,11,</t>
  </si>
  <si>
    <t>28,10,</t>
  </si>
  <si>
    <t>21,10,</t>
  </si>
  <si>
    <t>14,10,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</si>
  <si>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</si>
  <si>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</si>
  <si>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</si>
  <si>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</si>
  <si>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Голландский Премиум 45% тм Папа Может , брус(2шт)  Останкино</t>
  </si>
  <si>
    <t>кг</t>
  </si>
  <si>
    <t>дубль</t>
  </si>
  <si>
    <t>нужно увеличить продажи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</si>
  <si>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</si>
  <si>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</si>
  <si>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</si>
  <si>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</si>
  <si>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</si>
  <si>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</si>
  <si>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</si>
  <si>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</si>
  <si>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</si>
  <si>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</si>
  <si>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11,11,24 завод не отгрузил / 05,11,24 завод не отгрузил / 29,10,24 завод не отгрузит / 22,10,24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</si>
  <si>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</si>
  <si>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</si>
  <si>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</si>
  <si>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</si>
  <si>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</si>
  <si>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</si>
  <si>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</si>
  <si>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</si>
  <si>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</si>
  <si>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</si>
  <si>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05,11,24 завод отгрузил 115кг вместо 200кг / 22,10,24 завод не отгрузил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</si>
  <si>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</si>
  <si>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</si>
  <si>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</si>
  <si>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</si>
  <si>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</si>
  <si>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Голландский  45% 200гр   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</si>
  <si>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</si>
  <si>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</si>
  <si>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</si>
  <si>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Плавленый Сливочный Папа Может 55% 190гр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</si>
  <si>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</si>
  <si>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</si>
  <si>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</si>
  <si>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</si>
  <si>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</si>
  <si>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</si>
  <si>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</si>
  <si>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29,10,24 завод не отгрузил / 22,10,24 завод не отгрузил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</si>
  <si>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</si>
  <si>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</si>
  <si>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</si>
  <si>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</si>
  <si>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</si>
  <si>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</si>
  <si>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</si>
  <si>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</si>
  <si>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07,10,24 излишки 258шт. / 17,10,24 излишки 49шт.</t>
    </r>
  </si>
  <si>
    <t>заказ</t>
  </si>
  <si>
    <t>02,12,</t>
  </si>
  <si>
    <t>05,11,24 завод отгрузил 145кг вместо 230кг</t>
  </si>
  <si>
    <t>05,11,24 завод не отгрузил</t>
  </si>
  <si>
    <t>22,10,24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</si>
</sst>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3" xfId="1" applyNumberFormat="1" applyBorder="1"/>
    <xf numFmtId="164" fontId="1" fillId="0" borderId="6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xSplit="2" ySplit="5" topLeftCell="C33" activePane="bottomRight" state="frozen"/>
      <selection pane="topRight" activeCell="C1" sqref="C1"/>
      <selection pane="bottomLeft" activeCell="A6" sqref="A6"/>
      <selection pane="bottomRight" activeCell="S54" sqref="S54"/>
    </sheetView>
  </sheetViews>
  <sheetFormatPr defaultRowHeight="15" x14ac:dyDescent="0.25"/>
  <cols>
    <col min="1" max="1" width="60" customWidth="1"/>
    <col min="2" max="2" width="4" customWidth="1"/>
    <col min="3" max="6" width="6.5703125" customWidth="1"/>
    <col min="7" max="7" width="5.42578125" style="8" customWidth="1"/>
    <col min="8" max="8" width="5.42578125" customWidth="1"/>
    <col min="9" max="9" width="8.7109375" bestFit="1" customWidth="1"/>
    <col min="10" max="11" width="6.85546875" customWidth="1"/>
    <col min="12" max="13" width="0.85546875" customWidth="1"/>
    <col min="14" max="18" width="6.85546875" customWidth="1"/>
    <col min="19" max="19" width="21.7109375" customWidth="1"/>
    <col min="20" max="21" width="5.7109375" customWidth="1"/>
    <col min="22" max="27" width="5.85546875" customWidth="1"/>
    <col min="28" max="28" width="54.7109375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87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 t="s">
        <v>88</v>
      </c>
      <c r="R4" s="1"/>
      <c r="S4" s="1"/>
      <c r="T4" s="1"/>
      <c r="U4" s="1"/>
      <c r="V4" s="1" t="s">
        <v>23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6082.4330000000009</v>
      </c>
      <c r="F5" s="4">
        <f>SUM(F6:F496)</f>
        <v>12491.646000000001</v>
      </c>
      <c r="G5" s="6"/>
      <c r="H5" s="1"/>
      <c r="I5" s="1"/>
      <c r="J5" s="4">
        <f t="shared" ref="J5:R5" si="0">SUM(J6:J496)</f>
        <v>6434.04</v>
      </c>
      <c r="K5" s="4">
        <f t="shared" si="0"/>
        <v>-351.60699999999997</v>
      </c>
      <c r="L5" s="4">
        <f t="shared" si="0"/>
        <v>0</v>
      </c>
      <c r="M5" s="4">
        <f t="shared" si="0"/>
        <v>0</v>
      </c>
      <c r="N5" s="4">
        <f t="shared" si="0"/>
        <v>4036.2831999999999</v>
      </c>
      <c r="O5" s="4">
        <f t="shared" si="0"/>
        <v>1216.4866</v>
      </c>
      <c r="P5" s="4">
        <f t="shared" si="0"/>
        <v>4019.1179999999995</v>
      </c>
      <c r="Q5" s="4">
        <f t="shared" si="0"/>
        <v>5992</v>
      </c>
      <c r="R5" s="4">
        <f t="shared" si="0"/>
        <v>3070</v>
      </c>
      <c r="S5" s="1"/>
      <c r="T5" s="1"/>
      <c r="U5" s="1"/>
      <c r="V5" s="4">
        <f t="shared" ref="V5:AA5" si="1">SUM(V6:V496)</f>
        <v>1210.1466000000003</v>
      </c>
      <c r="W5" s="4">
        <f t="shared" si="1"/>
        <v>1295.1780000000003</v>
      </c>
      <c r="X5" s="4">
        <f t="shared" si="1"/>
        <v>1096.1814000000002</v>
      </c>
      <c r="Y5" s="4">
        <f t="shared" si="1"/>
        <v>1236.2945999999999</v>
      </c>
      <c r="Z5" s="4">
        <f t="shared" si="1"/>
        <v>1127.8679999999999</v>
      </c>
      <c r="AA5" s="4">
        <f t="shared" si="1"/>
        <v>1328.5863999999999</v>
      </c>
      <c r="AB5" s="1"/>
      <c r="AC5" s="4">
        <f>SUM(AC6:AC496)</f>
        <v>2334.9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66</v>
      </c>
      <c r="D6" s="1"/>
      <c r="E6" s="1">
        <v>25</v>
      </c>
      <c r="F6" s="1">
        <v>40</v>
      </c>
      <c r="G6" s="6">
        <v>0.14000000000000001</v>
      </c>
      <c r="H6" s="1">
        <v>180</v>
      </c>
      <c r="I6" s="1">
        <v>9988421</v>
      </c>
      <c r="J6" s="1">
        <v>26</v>
      </c>
      <c r="K6" s="1">
        <f t="shared" ref="K6:K48" si="2">E6-J6</f>
        <v>-1</v>
      </c>
      <c r="L6" s="1"/>
      <c r="M6" s="1"/>
      <c r="N6" s="1"/>
      <c r="O6" s="1">
        <f t="shared" ref="O6:O48" si="3">E6/5</f>
        <v>5</v>
      </c>
      <c r="P6" s="5">
        <f>14*O6-N6-F6</f>
        <v>30</v>
      </c>
      <c r="Q6" s="5">
        <v>40</v>
      </c>
      <c r="R6" s="5">
        <v>40</v>
      </c>
      <c r="S6" s="1"/>
      <c r="T6" s="1">
        <f>(F6+N6+Q6)/O6</f>
        <v>16</v>
      </c>
      <c r="U6" s="1">
        <f>(F6+N6)/O6</f>
        <v>8</v>
      </c>
      <c r="V6" s="1">
        <v>3.8</v>
      </c>
      <c r="W6" s="1">
        <v>6</v>
      </c>
      <c r="X6" s="1">
        <v>6</v>
      </c>
      <c r="Y6" s="1">
        <v>6.2</v>
      </c>
      <c r="Z6" s="1">
        <v>6.4</v>
      </c>
      <c r="AA6" s="1">
        <v>8</v>
      </c>
      <c r="AB6" s="1"/>
      <c r="AC6" s="1">
        <f>Q6*G6</f>
        <v>5.6000000000000005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31</v>
      </c>
      <c r="C7" s="1">
        <v>121</v>
      </c>
      <c r="D7" s="1"/>
      <c r="E7" s="1">
        <v>81</v>
      </c>
      <c r="F7" s="1">
        <v>38</v>
      </c>
      <c r="G7" s="6">
        <v>0.18</v>
      </c>
      <c r="H7" s="1">
        <v>270</v>
      </c>
      <c r="I7" s="1">
        <v>9988438</v>
      </c>
      <c r="J7" s="1">
        <v>81</v>
      </c>
      <c r="K7" s="1">
        <f t="shared" si="2"/>
        <v>0</v>
      </c>
      <c r="L7" s="1"/>
      <c r="M7" s="1"/>
      <c r="N7" s="1">
        <v>197.2</v>
      </c>
      <c r="O7" s="1">
        <f t="shared" si="3"/>
        <v>16.2</v>
      </c>
      <c r="P7" s="5"/>
      <c r="Q7" s="5">
        <f t="shared" ref="Q7:Q12" si="4">ROUND(P7,0)</f>
        <v>0</v>
      </c>
      <c r="R7" s="5"/>
      <c r="S7" s="1"/>
      <c r="T7" s="1">
        <f t="shared" ref="T7:T12" si="5">(F7+N7+Q7)/O7</f>
        <v>14.518518518518519</v>
      </c>
      <c r="U7" s="1">
        <f t="shared" ref="U7:U48" si="6">(F7+N7)/O7</f>
        <v>14.518518518518519</v>
      </c>
      <c r="V7" s="1">
        <v>18.600000000000001</v>
      </c>
      <c r="W7" s="1">
        <v>13.6</v>
      </c>
      <c r="X7" s="1">
        <v>14.2</v>
      </c>
      <c r="Y7" s="1">
        <v>12</v>
      </c>
      <c r="Z7" s="1">
        <v>18.399999999999999</v>
      </c>
      <c r="AA7" s="1">
        <v>15</v>
      </c>
      <c r="AB7" s="1"/>
      <c r="AC7" s="1">
        <f t="shared" ref="AC7:AC12" si="7">Q7*G7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31</v>
      </c>
      <c r="C8" s="1">
        <v>87</v>
      </c>
      <c r="D8" s="1">
        <v>96</v>
      </c>
      <c r="E8" s="1">
        <v>91</v>
      </c>
      <c r="F8" s="1">
        <v>88</v>
      </c>
      <c r="G8" s="6">
        <v>0.18</v>
      </c>
      <c r="H8" s="1">
        <v>270</v>
      </c>
      <c r="I8" s="1">
        <v>9988445</v>
      </c>
      <c r="J8" s="1">
        <v>91</v>
      </c>
      <c r="K8" s="1">
        <f t="shared" si="2"/>
        <v>0</v>
      </c>
      <c r="L8" s="1"/>
      <c r="M8" s="1"/>
      <c r="N8" s="1">
        <v>90.599999999999966</v>
      </c>
      <c r="O8" s="1">
        <f t="shared" si="3"/>
        <v>18.2</v>
      </c>
      <c r="P8" s="5">
        <f t="shared" ref="P8:P11" si="8">14*O8-N8-F8</f>
        <v>76.200000000000017</v>
      </c>
      <c r="Q8" s="5">
        <v>90</v>
      </c>
      <c r="R8" s="5">
        <v>90</v>
      </c>
      <c r="S8" s="1"/>
      <c r="T8" s="1">
        <f t="shared" si="5"/>
        <v>14.758241758241757</v>
      </c>
      <c r="U8" s="1">
        <f t="shared" si="6"/>
        <v>9.8131868131868121</v>
      </c>
      <c r="V8" s="1">
        <v>16.2</v>
      </c>
      <c r="W8" s="1">
        <v>20.6</v>
      </c>
      <c r="X8" s="1">
        <v>13.6</v>
      </c>
      <c r="Y8" s="1">
        <v>11.8</v>
      </c>
      <c r="Z8" s="1">
        <v>18.8</v>
      </c>
      <c r="AA8" s="1">
        <v>18.2</v>
      </c>
      <c r="AB8" s="1"/>
      <c r="AC8" s="1">
        <f t="shared" si="7"/>
        <v>16.2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31</v>
      </c>
      <c r="C9" s="1">
        <v>14</v>
      </c>
      <c r="D9" s="1">
        <v>8</v>
      </c>
      <c r="E9" s="1">
        <v>13</v>
      </c>
      <c r="F9" s="1">
        <v>7</v>
      </c>
      <c r="G9" s="6">
        <v>0.4</v>
      </c>
      <c r="H9" s="1">
        <v>270</v>
      </c>
      <c r="I9" s="1">
        <v>9988452</v>
      </c>
      <c r="J9" s="1">
        <v>15</v>
      </c>
      <c r="K9" s="1">
        <f t="shared" si="2"/>
        <v>-2</v>
      </c>
      <c r="L9" s="1"/>
      <c r="M9" s="1"/>
      <c r="N9" s="1">
        <v>24.599999999999991</v>
      </c>
      <c r="O9" s="1">
        <f t="shared" si="3"/>
        <v>2.6</v>
      </c>
      <c r="P9" s="5">
        <f t="shared" si="8"/>
        <v>4.8000000000000078</v>
      </c>
      <c r="Q9" s="5">
        <v>10</v>
      </c>
      <c r="R9" s="5"/>
      <c r="S9" s="1"/>
      <c r="T9" s="1">
        <f t="shared" si="5"/>
        <v>15.999999999999996</v>
      </c>
      <c r="U9" s="1">
        <f t="shared" si="6"/>
        <v>12.15384615384615</v>
      </c>
      <c r="V9" s="1">
        <v>2.8</v>
      </c>
      <c r="W9" s="1">
        <v>3</v>
      </c>
      <c r="X9" s="1">
        <v>2.2000000000000002</v>
      </c>
      <c r="Y9" s="1">
        <v>1.2</v>
      </c>
      <c r="Z9" s="1">
        <v>1.6</v>
      </c>
      <c r="AA9" s="1">
        <v>1.2</v>
      </c>
      <c r="AB9" s="1"/>
      <c r="AC9" s="1">
        <f t="shared" si="7"/>
        <v>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31</v>
      </c>
      <c r="C10" s="1">
        <v>295</v>
      </c>
      <c r="D10" s="1">
        <v>2</v>
      </c>
      <c r="E10" s="1">
        <v>54</v>
      </c>
      <c r="F10" s="1">
        <v>243</v>
      </c>
      <c r="G10" s="6">
        <v>0.4</v>
      </c>
      <c r="H10" s="1">
        <v>270</v>
      </c>
      <c r="I10" s="1">
        <v>9988476</v>
      </c>
      <c r="J10" s="1">
        <v>54</v>
      </c>
      <c r="K10" s="1">
        <f t="shared" si="2"/>
        <v>0</v>
      </c>
      <c r="L10" s="1"/>
      <c r="M10" s="1"/>
      <c r="N10" s="1"/>
      <c r="O10" s="1">
        <f t="shared" si="3"/>
        <v>10.8</v>
      </c>
      <c r="P10" s="5"/>
      <c r="Q10" s="5">
        <f t="shared" si="4"/>
        <v>0</v>
      </c>
      <c r="R10" s="5"/>
      <c r="S10" s="1"/>
      <c r="T10" s="1">
        <f t="shared" si="5"/>
        <v>22.5</v>
      </c>
      <c r="U10" s="1">
        <f t="shared" si="6"/>
        <v>22.5</v>
      </c>
      <c r="V10" s="1">
        <v>0.6</v>
      </c>
      <c r="W10" s="1">
        <v>2.6</v>
      </c>
      <c r="X10" s="1">
        <v>2</v>
      </c>
      <c r="Y10" s="1">
        <v>0.6</v>
      </c>
      <c r="Z10" s="1">
        <v>2</v>
      </c>
      <c r="AA10" s="1">
        <v>1.4</v>
      </c>
      <c r="AB10" s="35" t="s">
        <v>86</v>
      </c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t="15.75" thickBot="1" x14ac:dyDescent="0.3">
      <c r="A11" s="1" t="s">
        <v>46</v>
      </c>
      <c r="B11" s="1" t="s">
        <v>31</v>
      </c>
      <c r="C11" s="1">
        <v>230</v>
      </c>
      <c r="D11" s="1"/>
      <c r="E11" s="1">
        <v>130</v>
      </c>
      <c r="F11" s="1">
        <v>97</v>
      </c>
      <c r="G11" s="6">
        <v>0.18</v>
      </c>
      <c r="H11" s="1">
        <v>150</v>
      </c>
      <c r="I11" s="1">
        <v>5034819</v>
      </c>
      <c r="J11" s="1">
        <v>143</v>
      </c>
      <c r="K11" s="1">
        <f t="shared" si="2"/>
        <v>-13</v>
      </c>
      <c r="L11" s="1"/>
      <c r="M11" s="1"/>
      <c r="N11" s="1"/>
      <c r="O11" s="1">
        <f t="shared" si="3"/>
        <v>26</v>
      </c>
      <c r="P11" s="5">
        <f t="shared" si="8"/>
        <v>267</v>
      </c>
      <c r="Q11" s="5">
        <v>290</v>
      </c>
      <c r="R11" s="5">
        <v>290</v>
      </c>
      <c r="S11" s="1"/>
      <c r="T11" s="1">
        <f t="shared" si="5"/>
        <v>14.884615384615385</v>
      </c>
      <c r="U11" s="1">
        <f t="shared" si="6"/>
        <v>3.7307692307692308</v>
      </c>
      <c r="V11" s="1">
        <v>11.4</v>
      </c>
      <c r="W11" s="1">
        <v>12.6</v>
      </c>
      <c r="X11" s="1">
        <v>18.600000000000001</v>
      </c>
      <c r="Y11" s="1">
        <v>9.1999999999999993</v>
      </c>
      <c r="Z11" s="1">
        <v>15.8</v>
      </c>
      <c r="AA11" s="1">
        <v>16.399999999999999</v>
      </c>
      <c r="AB11" s="1"/>
      <c r="AC11" s="1">
        <f t="shared" si="7"/>
        <v>52.199999999999996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6" t="s">
        <v>47</v>
      </c>
      <c r="B12" s="12" t="s">
        <v>35</v>
      </c>
      <c r="C12" s="12"/>
      <c r="D12" s="12"/>
      <c r="E12" s="12"/>
      <c r="F12" s="13"/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>
        <f t="shared" si="4"/>
        <v>0</v>
      </c>
      <c r="R12" s="5"/>
      <c r="S12" s="1"/>
      <c r="T12" s="1" t="e">
        <f t="shared" si="5"/>
        <v>#DIV/0!</v>
      </c>
      <c r="U12" s="1" t="e">
        <f t="shared" si="6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 t="s">
        <v>48</v>
      </c>
      <c r="AC12" s="1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8" t="s">
        <v>45</v>
      </c>
      <c r="B13" s="19" t="s">
        <v>35</v>
      </c>
      <c r="C13" s="19"/>
      <c r="D13" s="19">
        <v>57.01</v>
      </c>
      <c r="E13" s="19"/>
      <c r="F13" s="20">
        <v>57.01</v>
      </c>
      <c r="G13" s="21">
        <v>0</v>
      </c>
      <c r="H13" s="22" t="e">
        <v>#N/A</v>
      </c>
      <c r="I13" s="22" t="s">
        <v>36</v>
      </c>
      <c r="J13" s="22"/>
      <c r="K13" s="22">
        <f>E13-J13</f>
        <v>0</v>
      </c>
      <c r="L13" s="22"/>
      <c r="M13" s="22"/>
      <c r="N13" s="22"/>
      <c r="O13" s="22">
        <f t="shared" si="3"/>
        <v>0</v>
      </c>
      <c r="P13" s="23"/>
      <c r="Q13" s="23"/>
      <c r="R13" s="23"/>
      <c r="S13" s="22"/>
      <c r="T13" s="22" t="e">
        <f t="shared" ref="T13:T48" si="9">(F13+N13+P13)/O13</f>
        <v>#DIV/0!</v>
      </c>
      <c r="U13" s="22" t="e">
        <f t="shared" si="6"/>
        <v>#DIV/0!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/>
      <c r="AC13" s="22">
        <f t="shared" ref="AC13:AC48" si="10">P13*G13</f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15.75" thickBot="1" x14ac:dyDescent="0.3">
      <c r="A14" s="1" t="s">
        <v>49</v>
      </c>
      <c r="B14" s="1" t="s">
        <v>31</v>
      </c>
      <c r="C14" s="1">
        <v>169</v>
      </c>
      <c r="D14" s="1">
        <v>121</v>
      </c>
      <c r="E14" s="1">
        <v>107</v>
      </c>
      <c r="F14" s="1">
        <v>179</v>
      </c>
      <c r="G14" s="6">
        <v>0.1</v>
      </c>
      <c r="H14" s="1">
        <v>90</v>
      </c>
      <c r="I14" s="1">
        <v>8444163</v>
      </c>
      <c r="J14" s="1">
        <v>110</v>
      </c>
      <c r="K14" s="1">
        <f t="shared" si="2"/>
        <v>-3</v>
      </c>
      <c r="L14" s="1"/>
      <c r="M14" s="1"/>
      <c r="N14" s="1"/>
      <c r="O14" s="1">
        <f t="shared" si="3"/>
        <v>21.4</v>
      </c>
      <c r="P14" s="5">
        <f t="shared" ref="P14" si="11">14*O14-N14-F14</f>
        <v>120.59999999999997</v>
      </c>
      <c r="Q14" s="5">
        <v>140</v>
      </c>
      <c r="R14" s="5">
        <v>140</v>
      </c>
      <c r="S14" s="1"/>
      <c r="T14" s="1">
        <f t="shared" ref="T14:T15" si="12">(F14+N14+Q14)/O14</f>
        <v>14.906542056074768</v>
      </c>
      <c r="U14" s="1">
        <f t="shared" si="6"/>
        <v>8.3644859813084125</v>
      </c>
      <c r="V14" s="1">
        <v>17.600000000000001</v>
      </c>
      <c r="W14" s="1">
        <v>29.2</v>
      </c>
      <c r="X14" s="1">
        <v>12.2</v>
      </c>
      <c r="Y14" s="1">
        <v>23.6</v>
      </c>
      <c r="Z14" s="1">
        <v>19</v>
      </c>
      <c r="AA14" s="1">
        <v>38.4</v>
      </c>
      <c r="AB14" s="1"/>
      <c r="AC14" s="1">
        <f t="shared" ref="AC14:AC15" si="13">Q14*G14</f>
        <v>14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6" t="s">
        <v>50</v>
      </c>
      <c r="B15" s="12" t="s">
        <v>31</v>
      </c>
      <c r="C15" s="12">
        <v>515</v>
      </c>
      <c r="D15" s="12"/>
      <c r="E15" s="12">
        <v>218</v>
      </c>
      <c r="F15" s="13">
        <v>295</v>
      </c>
      <c r="G15" s="6">
        <v>0.18</v>
      </c>
      <c r="H15" s="1">
        <v>150</v>
      </c>
      <c r="I15" s="1">
        <v>5038411</v>
      </c>
      <c r="J15" s="1">
        <v>224</v>
      </c>
      <c r="K15" s="1">
        <f t="shared" si="2"/>
        <v>-6</v>
      </c>
      <c r="L15" s="1"/>
      <c r="M15" s="1"/>
      <c r="N15" s="1">
        <v>262.39999999999998</v>
      </c>
      <c r="O15" s="1">
        <f t="shared" si="3"/>
        <v>43.6</v>
      </c>
      <c r="P15" s="5">
        <f>14*(O15+O16)-N15-N16-F15-F16</f>
        <v>39</v>
      </c>
      <c r="Q15" s="5">
        <v>90</v>
      </c>
      <c r="R15" s="5">
        <v>90</v>
      </c>
      <c r="S15" s="1"/>
      <c r="T15" s="1">
        <f t="shared" si="12"/>
        <v>14.848623853211008</v>
      </c>
      <c r="U15" s="1">
        <f t="shared" si="6"/>
        <v>12.784403669724769</v>
      </c>
      <c r="V15" s="1">
        <v>50</v>
      </c>
      <c r="W15" s="1">
        <v>52.4</v>
      </c>
      <c r="X15" s="1">
        <v>36.799999999999997</v>
      </c>
      <c r="Y15" s="1">
        <v>61.4</v>
      </c>
      <c r="Z15" s="1">
        <v>47.4</v>
      </c>
      <c r="AA15" s="1">
        <v>63.6</v>
      </c>
      <c r="AB15" s="1"/>
      <c r="AC15" s="1">
        <f t="shared" si="13"/>
        <v>16.2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15.75" thickBot="1" x14ac:dyDescent="0.3">
      <c r="A16" s="18" t="s">
        <v>64</v>
      </c>
      <c r="B16" s="19" t="s">
        <v>31</v>
      </c>
      <c r="C16" s="19">
        <v>13</v>
      </c>
      <c r="D16" s="19">
        <v>1</v>
      </c>
      <c r="E16" s="19"/>
      <c r="F16" s="20">
        <v>14</v>
      </c>
      <c r="G16" s="21">
        <v>0</v>
      </c>
      <c r="H16" s="22" t="e">
        <v>#N/A</v>
      </c>
      <c r="I16" s="22" t="s">
        <v>36</v>
      </c>
      <c r="J16" s="22"/>
      <c r="K16" s="22">
        <f>E16-J16</f>
        <v>0</v>
      </c>
      <c r="L16" s="22"/>
      <c r="M16" s="22"/>
      <c r="N16" s="22"/>
      <c r="O16" s="22">
        <f t="shared" si="3"/>
        <v>0</v>
      </c>
      <c r="P16" s="23"/>
      <c r="Q16" s="23"/>
      <c r="R16" s="23"/>
      <c r="S16" s="22"/>
      <c r="T16" s="22" t="e">
        <f t="shared" si="9"/>
        <v>#DIV/0!</v>
      </c>
      <c r="U16" s="22" t="e">
        <f t="shared" si="6"/>
        <v>#DIV/0!</v>
      </c>
      <c r="V16" s="22">
        <v>-0.6</v>
      </c>
      <c r="W16" s="22">
        <v>0</v>
      </c>
      <c r="X16" s="22">
        <v>-0.2</v>
      </c>
      <c r="Y16" s="22">
        <v>0</v>
      </c>
      <c r="Z16" s="22">
        <v>-0.2</v>
      </c>
      <c r="AA16" s="22">
        <v>1.8</v>
      </c>
      <c r="AB16" s="22"/>
      <c r="AC16" s="22">
        <f t="shared" si="10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6" t="s">
        <v>51</v>
      </c>
      <c r="B17" s="12" t="s">
        <v>31</v>
      </c>
      <c r="C17" s="12">
        <v>152</v>
      </c>
      <c r="D17" s="12">
        <v>110</v>
      </c>
      <c r="E17" s="12">
        <v>174</v>
      </c>
      <c r="F17" s="13">
        <v>83</v>
      </c>
      <c r="G17" s="6">
        <v>0.18</v>
      </c>
      <c r="H17" s="1">
        <v>150</v>
      </c>
      <c r="I17" s="1">
        <v>5038459</v>
      </c>
      <c r="J17" s="1">
        <v>225</v>
      </c>
      <c r="K17" s="1">
        <f t="shared" si="2"/>
        <v>-51</v>
      </c>
      <c r="L17" s="1"/>
      <c r="M17" s="1"/>
      <c r="N17" s="1">
        <v>451.8</v>
      </c>
      <c r="O17" s="1">
        <f t="shared" si="3"/>
        <v>34.799999999999997</v>
      </c>
      <c r="P17" s="5"/>
      <c r="Q17" s="5">
        <f>ROUND(P17,0)</f>
        <v>0</v>
      </c>
      <c r="R17" s="5"/>
      <c r="S17" s="1"/>
      <c r="T17" s="1">
        <f>(F17+N17+Q17)/O17</f>
        <v>15.367816091954023</v>
      </c>
      <c r="U17" s="1">
        <f t="shared" si="6"/>
        <v>15.367816091954023</v>
      </c>
      <c r="V17" s="1">
        <v>52.8</v>
      </c>
      <c r="W17" s="1">
        <v>51.2</v>
      </c>
      <c r="X17" s="1">
        <v>28.8</v>
      </c>
      <c r="Y17" s="1">
        <v>3.4</v>
      </c>
      <c r="Z17" s="1">
        <v>0.6</v>
      </c>
      <c r="AA17" s="1">
        <v>63.2</v>
      </c>
      <c r="AB17" s="1"/>
      <c r="AC17" s="1">
        <f>Q17*G17</f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thickBot="1" x14ac:dyDescent="0.3">
      <c r="A18" s="18" t="s">
        <v>65</v>
      </c>
      <c r="B18" s="19" t="s">
        <v>31</v>
      </c>
      <c r="C18" s="19">
        <v>131</v>
      </c>
      <c r="D18" s="19"/>
      <c r="E18" s="19">
        <v>-6</v>
      </c>
      <c r="F18" s="20">
        <v>126</v>
      </c>
      <c r="G18" s="21">
        <v>0</v>
      </c>
      <c r="H18" s="22" t="e">
        <v>#N/A</v>
      </c>
      <c r="I18" s="22" t="s">
        <v>36</v>
      </c>
      <c r="J18" s="22">
        <v>19</v>
      </c>
      <c r="K18" s="22">
        <f>E18-J18</f>
        <v>-25</v>
      </c>
      <c r="L18" s="22"/>
      <c r="M18" s="22"/>
      <c r="N18" s="22"/>
      <c r="O18" s="22">
        <f t="shared" si="3"/>
        <v>-1.2</v>
      </c>
      <c r="P18" s="23"/>
      <c r="Q18" s="23"/>
      <c r="R18" s="23"/>
      <c r="S18" s="22"/>
      <c r="T18" s="22">
        <f t="shared" si="9"/>
        <v>-105</v>
      </c>
      <c r="U18" s="22">
        <f t="shared" si="6"/>
        <v>-105</v>
      </c>
      <c r="V18" s="22">
        <v>0</v>
      </c>
      <c r="W18" s="22">
        <v>-0.2</v>
      </c>
      <c r="X18" s="22">
        <v>2.6</v>
      </c>
      <c r="Y18" s="22">
        <v>36.799999999999997</v>
      </c>
      <c r="Z18" s="22">
        <v>14.4</v>
      </c>
      <c r="AA18" s="22">
        <v>6</v>
      </c>
      <c r="AB18" s="25" t="s">
        <v>37</v>
      </c>
      <c r="AC18" s="22">
        <f t="shared" si="10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31</v>
      </c>
      <c r="C19" s="1">
        <v>90</v>
      </c>
      <c r="D19" s="1">
        <v>320</v>
      </c>
      <c r="E19" s="1">
        <v>91</v>
      </c>
      <c r="F19" s="1">
        <v>309</v>
      </c>
      <c r="G19" s="6">
        <v>0.18</v>
      </c>
      <c r="H19" s="1">
        <v>150</v>
      </c>
      <c r="I19" s="1">
        <v>5038831</v>
      </c>
      <c r="J19" s="1">
        <v>109</v>
      </c>
      <c r="K19" s="1">
        <f t="shared" si="2"/>
        <v>-18</v>
      </c>
      <c r="L19" s="1"/>
      <c r="M19" s="1"/>
      <c r="N19" s="1"/>
      <c r="O19" s="1">
        <f t="shared" si="3"/>
        <v>18.2</v>
      </c>
      <c r="P19" s="5"/>
      <c r="Q19" s="5">
        <f t="shared" ref="Q19" si="14">ROUND(P19,0)</f>
        <v>0</v>
      </c>
      <c r="R19" s="5"/>
      <c r="S19" s="1"/>
      <c r="T19" s="1">
        <f t="shared" ref="T19:T21" si="15">(F19+N19+Q19)/O19</f>
        <v>16.978021978021978</v>
      </c>
      <c r="U19" s="1">
        <f t="shared" si="6"/>
        <v>16.978021978021978</v>
      </c>
      <c r="V19" s="1">
        <v>15.6</v>
      </c>
      <c r="W19" s="1">
        <v>32.4</v>
      </c>
      <c r="X19" s="1">
        <v>12.8</v>
      </c>
      <c r="Y19" s="1">
        <v>20.6</v>
      </c>
      <c r="Z19" s="1">
        <v>23.4</v>
      </c>
      <c r="AA19" s="1">
        <v>33.200000000000003</v>
      </c>
      <c r="AB19" s="1"/>
      <c r="AC19" s="1">
        <f t="shared" ref="AC19:AC21" si="16">Q19*G19</f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" t="s">
        <v>53</v>
      </c>
      <c r="B20" s="1" t="s">
        <v>31</v>
      </c>
      <c r="C20" s="1">
        <v>109</v>
      </c>
      <c r="D20" s="1">
        <v>2</v>
      </c>
      <c r="E20" s="1">
        <v>100</v>
      </c>
      <c r="F20" s="1">
        <v>11</v>
      </c>
      <c r="G20" s="6">
        <v>0.18</v>
      </c>
      <c r="H20" s="1">
        <v>120</v>
      </c>
      <c r="I20" s="1">
        <v>5038855</v>
      </c>
      <c r="J20" s="1">
        <v>113</v>
      </c>
      <c r="K20" s="1">
        <f t="shared" si="2"/>
        <v>-13</v>
      </c>
      <c r="L20" s="1"/>
      <c r="M20" s="1"/>
      <c r="N20" s="1"/>
      <c r="O20" s="1">
        <f t="shared" si="3"/>
        <v>20</v>
      </c>
      <c r="P20" s="5">
        <f t="shared" ref="P20" si="17">14*O20-N20-F20</f>
        <v>269</v>
      </c>
      <c r="Q20" s="5">
        <v>290</v>
      </c>
      <c r="R20" s="5">
        <v>290</v>
      </c>
      <c r="S20" s="1"/>
      <c r="T20" s="1">
        <f t="shared" si="15"/>
        <v>15.05</v>
      </c>
      <c r="U20" s="1">
        <f t="shared" si="6"/>
        <v>0.55000000000000004</v>
      </c>
      <c r="V20" s="1">
        <v>0</v>
      </c>
      <c r="W20" s="1">
        <v>0</v>
      </c>
      <c r="X20" s="1">
        <v>-0.4</v>
      </c>
      <c r="Y20" s="1">
        <v>2</v>
      </c>
      <c r="Z20" s="1">
        <v>-0.4</v>
      </c>
      <c r="AA20" s="1">
        <v>0.4</v>
      </c>
      <c r="AB20" s="1" t="s">
        <v>90</v>
      </c>
      <c r="AC20" s="1">
        <f t="shared" si="16"/>
        <v>52.199999999999996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6" t="s">
        <v>54</v>
      </c>
      <c r="B21" s="12" t="s">
        <v>31</v>
      </c>
      <c r="C21" s="12">
        <v>657</v>
      </c>
      <c r="D21" s="12">
        <v>50</v>
      </c>
      <c r="E21" s="12">
        <v>339</v>
      </c>
      <c r="F21" s="13">
        <v>368</v>
      </c>
      <c r="G21" s="6">
        <v>0.18</v>
      </c>
      <c r="H21" s="1">
        <v>150</v>
      </c>
      <c r="I21" s="1">
        <v>5038435</v>
      </c>
      <c r="J21" s="1">
        <v>353</v>
      </c>
      <c r="K21" s="1">
        <f t="shared" si="2"/>
        <v>-14</v>
      </c>
      <c r="L21" s="1"/>
      <c r="M21" s="1"/>
      <c r="N21" s="1">
        <v>406.20000000000027</v>
      </c>
      <c r="O21" s="1">
        <f t="shared" si="3"/>
        <v>67.8</v>
      </c>
      <c r="P21" s="5">
        <f>14*(O21+O22)-N21-N22-F21-F22</f>
        <v>174.99999999999966</v>
      </c>
      <c r="Q21" s="5">
        <v>240</v>
      </c>
      <c r="R21" s="5">
        <v>240</v>
      </c>
      <c r="S21" s="1"/>
      <c r="T21" s="1">
        <f t="shared" si="15"/>
        <v>14.958702064896761</v>
      </c>
      <c r="U21" s="1">
        <f t="shared" si="6"/>
        <v>11.418879056047203</v>
      </c>
      <c r="V21" s="1">
        <v>65.2</v>
      </c>
      <c r="W21" s="1">
        <v>79.599999999999994</v>
      </c>
      <c r="X21" s="1">
        <v>50.6</v>
      </c>
      <c r="Y21" s="1">
        <v>82.2</v>
      </c>
      <c r="Z21" s="1">
        <v>58</v>
      </c>
      <c r="AA21" s="1">
        <v>90.8</v>
      </c>
      <c r="AB21" s="1"/>
      <c r="AC21" s="1">
        <f t="shared" si="16"/>
        <v>43.199999999999996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8" t="s">
        <v>66</v>
      </c>
      <c r="B22" s="19" t="s">
        <v>31</v>
      </c>
      <c r="C22" s="19">
        <v>2</v>
      </c>
      <c r="D22" s="19"/>
      <c r="E22" s="19"/>
      <c r="F22" s="20"/>
      <c r="G22" s="21">
        <v>0</v>
      </c>
      <c r="H22" s="22" t="e">
        <v>#N/A</v>
      </c>
      <c r="I22" s="22" t="s">
        <v>36</v>
      </c>
      <c r="J22" s="22"/>
      <c r="K22" s="22">
        <f>E22-J22</f>
        <v>0</v>
      </c>
      <c r="L22" s="22"/>
      <c r="M22" s="22"/>
      <c r="N22" s="22"/>
      <c r="O22" s="22">
        <f t="shared" si="3"/>
        <v>0</v>
      </c>
      <c r="P22" s="23"/>
      <c r="Q22" s="23"/>
      <c r="R22" s="23"/>
      <c r="S22" s="22"/>
      <c r="T22" s="22" t="e">
        <f t="shared" si="9"/>
        <v>#DIV/0!</v>
      </c>
      <c r="U22" s="22" t="e">
        <f t="shared" si="6"/>
        <v>#DIV/0!</v>
      </c>
      <c r="V22" s="22">
        <v>0</v>
      </c>
      <c r="W22" s="22">
        <v>-0.2</v>
      </c>
      <c r="X22" s="22">
        <v>0</v>
      </c>
      <c r="Y22" s="22">
        <v>0.2</v>
      </c>
      <c r="Z22" s="22">
        <v>-0.2</v>
      </c>
      <c r="AA22" s="22">
        <v>0</v>
      </c>
      <c r="AB22" s="22"/>
      <c r="AC22" s="22">
        <f t="shared" si="10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32" t="s">
        <v>55</v>
      </c>
      <c r="B23" s="32" t="s">
        <v>31</v>
      </c>
      <c r="C23" s="32">
        <v>53</v>
      </c>
      <c r="D23" s="32">
        <v>2</v>
      </c>
      <c r="E23" s="32">
        <v>4</v>
      </c>
      <c r="F23" s="32">
        <v>51</v>
      </c>
      <c r="G23" s="33">
        <v>0.4</v>
      </c>
      <c r="H23" s="32" t="e">
        <v>#N/A</v>
      </c>
      <c r="I23" s="32">
        <v>5039609</v>
      </c>
      <c r="J23" s="32">
        <v>4</v>
      </c>
      <c r="K23" s="32">
        <f t="shared" si="2"/>
        <v>0</v>
      </c>
      <c r="L23" s="32"/>
      <c r="M23" s="32"/>
      <c r="N23" s="32"/>
      <c r="O23" s="32">
        <f t="shared" si="3"/>
        <v>0.8</v>
      </c>
      <c r="P23" s="34"/>
      <c r="Q23" s="34"/>
      <c r="R23" s="34"/>
      <c r="S23" s="32"/>
      <c r="T23" s="32">
        <f t="shared" si="9"/>
        <v>63.75</v>
      </c>
      <c r="U23" s="32">
        <f t="shared" si="6"/>
        <v>63.75</v>
      </c>
      <c r="V23" s="32">
        <v>7</v>
      </c>
      <c r="W23" s="32">
        <v>4.2</v>
      </c>
      <c r="X23" s="32">
        <v>0.8</v>
      </c>
      <c r="Y23" s="32">
        <v>5.4</v>
      </c>
      <c r="Z23" s="32">
        <v>4.4000000000000004</v>
      </c>
      <c r="AA23" s="32">
        <v>5.4</v>
      </c>
      <c r="AB23" s="32" t="s">
        <v>56</v>
      </c>
      <c r="AC23" s="32">
        <f t="shared" si="10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6" t="s">
        <v>57</v>
      </c>
      <c r="B24" s="12" t="s">
        <v>31</v>
      </c>
      <c r="C24" s="12">
        <v>466</v>
      </c>
      <c r="D24" s="12">
        <v>71</v>
      </c>
      <c r="E24" s="12">
        <v>209</v>
      </c>
      <c r="F24" s="13">
        <v>328</v>
      </c>
      <c r="G24" s="6">
        <v>0.18</v>
      </c>
      <c r="H24" s="1">
        <v>120</v>
      </c>
      <c r="I24" s="1">
        <v>5038398</v>
      </c>
      <c r="J24" s="1">
        <v>209</v>
      </c>
      <c r="K24" s="1">
        <f t="shared" si="2"/>
        <v>0</v>
      </c>
      <c r="L24" s="1"/>
      <c r="M24" s="1"/>
      <c r="N24" s="1">
        <v>50</v>
      </c>
      <c r="O24" s="1">
        <f t="shared" si="3"/>
        <v>41.8</v>
      </c>
      <c r="P24" s="5">
        <f>14*(O24+O25)-N24-N25-F24-F25</f>
        <v>210.79999999999995</v>
      </c>
      <c r="Q24" s="5">
        <v>240</v>
      </c>
      <c r="R24" s="5">
        <v>240</v>
      </c>
      <c r="S24" s="1"/>
      <c r="T24" s="1">
        <f>(F24+N24+Q24)/O24</f>
        <v>14.784688995215312</v>
      </c>
      <c r="U24" s="1">
        <f t="shared" si="6"/>
        <v>9.043062200956939</v>
      </c>
      <c r="V24" s="1">
        <v>36.6</v>
      </c>
      <c r="W24" s="1">
        <v>55.4</v>
      </c>
      <c r="X24" s="1">
        <v>32.200000000000003</v>
      </c>
      <c r="Y24" s="1">
        <v>55.4</v>
      </c>
      <c r="Z24" s="1">
        <v>32.799999999999997</v>
      </c>
      <c r="AA24" s="1">
        <v>52.8</v>
      </c>
      <c r="AB24" s="1"/>
      <c r="AC24" s="1">
        <f>Q24*G24</f>
        <v>43.199999999999996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18" t="s">
        <v>68</v>
      </c>
      <c r="B25" s="19" t="s">
        <v>31</v>
      </c>
      <c r="C25" s="19">
        <v>4</v>
      </c>
      <c r="D25" s="19"/>
      <c r="E25" s="19">
        <v>2</v>
      </c>
      <c r="F25" s="20">
        <v>2</v>
      </c>
      <c r="G25" s="21">
        <v>0</v>
      </c>
      <c r="H25" s="22" t="e">
        <v>#N/A</v>
      </c>
      <c r="I25" s="22" t="s">
        <v>36</v>
      </c>
      <c r="J25" s="22">
        <v>2</v>
      </c>
      <c r="K25" s="22">
        <f>E25-J25</f>
        <v>0</v>
      </c>
      <c r="L25" s="22"/>
      <c r="M25" s="22"/>
      <c r="N25" s="22"/>
      <c r="O25" s="22">
        <f t="shared" si="3"/>
        <v>0.4</v>
      </c>
      <c r="P25" s="23"/>
      <c r="Q25" s="23"/>
      <c r="R25" s="23"/>
      <c r="S25" s="22"/>
      <c r="T25" s="22">
        <f t="shared" si="9"/>
        <v>5</v>
      </c>
      <c r="U25" s="22">
        <f t="shared" si="6"/>
        <v>5</v>
      </c>
      <c r="V25" s="22">
        <v>0</v>
      </c>
      <c r="W25" s="22">
        <v>0</v>
      </c>
      <c r="X25" s="22">
        <v>0</v>
      </c>
      <c r="Y25" s="22">
        <v>-0.8</v>
      </c>
      <c r="Z25" s="22">
        <v>0</v>
      </c>
      <c r="AA25" s="22">
        <v>1.8</v>
      </c>
      <c r="AB25" s="22"/>
      <c r="AC25" s="22">
        <f t="shared" si="10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1" t="s">
        <v>58</v>
      </c>
      <c r="B26" s="1" t="s">
        <v>35</v>
      </c>
      <c r="C26" s="1">
        <v>129.577</v>
      </c>
      <c r="D26" s="1">
        <v>43.68</v>
      </c>
      <c r="E26" s="1">
        <v>143.13999999999999</v>
      </c>
      <c r="F26" s="1">
        <v>26.326000000000001</v>
      </c>
      <c r="G26" s="6">
        <v>1</v>
      </c>
      <c r="H26" s="1">
        <v>150</v>
      </c>
      <c r="I26" s="1">
        <v>5038572</v>
      </c>
      <c r="J26" s="1">
        <v>156.31</v>
      </c>
      <c r="K26" s="1">
        <f t="shared" si="2"/>
        <v>-13.170000000000016</v>
      </c>
      <c r="L26" s="1"/>
      <c r="M26" s="1"/>
      <c r="N26" s="1">
        <v>42.691200000000038</v>
      </c>
      <c r="O26" s="1">
        <f t="shared" si="3"/>
        <v>28.627999999999997</v>
      </c>
      <c r="P26" s="5">
        <f>16*O26-N26-F26</f>
        <v>389.03079999999989</v>
      </c>
      <c r="Q26" s="5">
        <f t="shared" ref="Q26:Q27" si="18">ROUND(P26,0)</f>
        <v>389</v>
      </c>
      <c r="R26" s="5">
        <v>360</v>
      </c>
      <c r="S26" s="1"/>
      <c r="T26" s="1">
        <f t="shared" ref="T26:T27" si="19">(F26+N26+Q26)/O26</f>
        <v>15.998924130222163</v>
      </c>
      <c r="U26" s="1">
        <f t="shared" si="6"/>
        <v>2.4108285594522858</v>
      </c>
      <c r="V26" s="1">
        <v>12.872</v>
      </c>
      <c r="W26" s="1">
        <v>18.7746</v>
      </c>
      <c r="X26" s="1">
        <v>12.294</v>
      </c>
      <c r="Y26" s="1">
        <v>4.9836</v>
      </c>
      <c r="Z26" s="1">
        <v>7.8823999999999996</v>
      </c>
      <c r="AA26" s="1">
        <v>14.04</v>
      </c>
      <c r="AB26" s="1" t="s">
        <v>59</v>
      </c>
      <c r="AC26" s="1">
        <f t="shared" ref="AC26:AC27" si="20">Q26*G26</f>
        <v>389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6" t="s">
        <v>60</v>
      </c>
      <c r="B27" s="12" t="s">
        <v>35</v>
      </c>
      <c r="C27" s="12">
        <v>166.75</v>
      </c>
      <c r="D27" s="12"/>
      <c r="E27" s="12">
        <v>81.775999999999996</v>
      </c>
      <c r="F27" s="13">
        <v>82.623999999999995</v>
      </c>
      <c r="G27" s="6">
        <v>1</v>
      </c>
      <c r="H27" s="1">
        <v>150</v>
      </c>
      <c r="I27" s="1">
        <v>5038596</v>
      </c>
      <c r="J27" s="1">
        <v>89.5</v>
      </c>
      <c r="K27" s="1">
        <f t="shared" si="2"/>
        <v>-7.7240000000000038</v>
      </c>
      <c r="L27" s="1"/>
      <c r="M27" s="1"/>
      <c r="N27" s="1"/>
      <c r="O27" s="1">
        <f t="shared" si="3"/>
        <v>16.3552</v>
      </c>
      <c r="P27" s="5">
        <f>18*(O27+O28)-N27-N28-F27-F28</f>
        <v>246.35259999999997</v>
      </c>
      <c r="Q27" s="5">
        <f t="shared" si="18"/>
        <v>246</v>
      </c>
      <c r="R27" s="5"/>
      <c r="S27" s="1"/>
      <c r="T27" s="1">
        <f t="shared" si="19"/>
        <v>20.092936802973981</v>
      </c>
      <c r="U27" s="1">
        <f t="shared" si="6"/>
        <v>5.0518489532381139</v>
      </c>
      <c r="V27" s="1">
        <v>7.6959999999999997</v>
      </c>
      <c r="W27" s="1">
        <v>6.2539999999999996</v>
      </c>
      <c r="X27" s="1">
        <v>2.7372000000000001</v>
      </c>
      <c r="Y27" s="1">
        <v>0.74160000000000004</v>
      </c>
      <c r="Z27" s="1">
        <v>2.0295999999999998</v>
      </c>
      <c r="AA27" s="1">
        <v>2.028</v>
      </c>
      <c r="AB27" s="1" t="s">
        <v>89</v>
      </c>
      <c r="AC27" s="1">
        <f t="shared" si="20"/>
        <v>246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18" t="s">
        <v>34</v>
      </c>
      <c r="B28" s="19" t="s">
        <v>35</v>
      </c>
      <c r="C28" s="19">
        <v>37.566000000000003</v>
      </c>
      <c r="D28" s="19">
        <v>2E-3</v>
      </c>
      <c r="E28" s="19">
        <v>15.685</v>
      </c>
      <c r="F28" s="20">
        <v>21.882999999999999</v>
      </c>
      <c r="G28" s="21">
        <v>0</v>
      </c>
      <c r="H28" s="22" t="e">
        <v>#N/A</v>
      </c>
      <c r="I28" s="22" t="s">
        <v>36</v>
      </c>
      <c r="J28" s="22">
        <v>16</v>
      </c>
      <c r="K28" s="22">
        <f>E28-J28</f>
        <v>-0.3149999999999995</v>
      </c>
      <c r="L28" s="22"/>
      <c r="M28" s="22"/>
      <c r="N28" s="22"/>
      <c r="O28" s="22">
        <f t="shared" si="3"/>
        <v>3.137</v>
      </c>
      <c r="P28" s="23"/>
      <c r="Q28" s="23"/>
      <c r="R28" s="23"/>
      <c r="S28" s="22"/>
      <c r="T28" s="22">
        <f t="shared" si="9"/>
        <v>6.9757730315588136</v>
      </c>
      <c r="U28" s="22">
        <f t="shared" si="6"/>
        <v>6.9757730315588136</v>
      </c>
      <c r="V28" s="22">
        <v>4.1375999999999999</v>
      </c>
      <c r="W28" s="22">
        <v>0.28160000000000002</v>
      </c>
      <c r="X28" s="22">
        <v>6.2154000000000007</v>
      </c>
      <c r="Y28" s="22">
        <v>8.4501999999999988</v>
      </c>
      <c r="Z28" s="22">
        <v>6.0533999999999999</v>
      </c>
      <c r="AA28" s="22">
        <v>1.4312</v>
      </c>
      <c r="AB28" s="24" t="s">
        <v>37</v>
      </c>
      <c r="AC28" s="22">
        <f t="shared" si="10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6" t="s">
        <v>61</v>
      </c>
      <c r="B29" s="27" t="s">
        <v>35</v>
      </c>
      <c r="C29" s="27"/>
      <c r="D29" s="27"/>
      <c r="E29" s="27"/>
      <c r="F29" s="28"/>
      <c r="G29" s="29">
        <v>1</v>
      </c>
      <c r="H29" s="30">
        <v>120</v>
      </c>
      <c r="I29" s="30">
        <v>8785204</v>
      </c>
      <c r="J29" s="30"/>
      <c r="K29" s="30">
        <f t="shared" si="2"/>
        <v>0</v>
      </c>
      <c r="L29" s="30"/>
      <c r="M29" s="30"/>
      <c r="N29" s="30"/>
      <c r="O29" s="30">
        <f t="shared" si="3"/>
        <v>0</v>
      </c>
      <c r="P29" s="31"/>
      <c r="Q29" s="31"/>
      <c r="R29" s="31"/>
      <c r="S29" s="30"/>
      <c r="T29" s="30" t="e">
        <f t="shared" si="9"/>
        <v>#DIV/0!</v>
      </c>
      <c r="U29" s="30" t="e">
        <f t="shared" si="6"/>
        <v>#DIV/0!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30" t="s">
        <v>62</v>
      </c>
      <c r="AC29" s="30">
        <f t="shared" si="10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18" t="s">
        <v>44</v>
      </c>
      <c r="B30" s="19" t="s">
        <v>35</v>
      </c>
      <c r="C30" s="19">
        <v>83.608999999999995</v>
      </c>
      <c r="D30" s="19"/>
      <c r="E30" s="19">
        <v>55.448999999999998</v>
      </c>
      <c r="F30" s="20">
        <v>28.16</v>
      </c>
      <c r="G30" s="21">
        <v>0</v>
      </c>
      <c r="H30" s="22" t="e">
        <v>#N/A</v>
      </c>
      <c r="I30" s="22" t="s">
        <v>36</v>
      </c>
      <c r="J30" s="22">
        <v>61</v>
      </c>
      <c r="K30" s="22">
        <f>E30-J30</f>
        <v>-5.5510000000000019</v>
      </c>
      <c r="L30" s="22"/>
      <c r="M30" s="22"/>
      <c r="N30" s="22"/>
      <c r="O30" s="22">
        <f t="shared" si="3"/>
        <v>11.0898</v>
      </c>
      <c r="P30" s="23"/>
      <c r="Q30" s="23"/>
      <c r="R30" s="23"/>
      <c r="S30" s="22"/>
      <c r="T30" s="22">
        <f t="shared" si="9"/>
        <v>2.5392703204746705</v>
      </c>
      <c r="U30" s="22">
        <f t="shared" si="6"/>
        <v>2.5392703204746705</v>
      </c>
      <c r="V30" s="22">
        <v>10.5548</v>
      </c>
      <c r="W30" s="22">
        <v>6.8742000000000001</v>
      </c>
      <c r="X30" s="22">
        <v>6.5504000000000007</v>
      </c>
      <c r="Y30" s="22">
        <v>8.3304000000000009</v>
      </c>
      <c r="Z30" s="22">
        <v>10.602600000000001</v>
      </c>
      <c r="AA30" s="22">
        <v>9.3721999999999994</v>
      </c>
      <c r="AB30" s="22"/>
      <c r="AC30" s="22">
        <f t="shared" si="10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5.75" thickBot="1" x14ac:dyDescent="0.3">
      <c r="A31" s="1" t="s">
        <v>70</v>
      </c>
      <c r="B31" s="1" t="s">
        <v>31</v>
      </c>
      <c r="C31" s="1">
        <v>119</v>
      </c>
      <c r="D31" s="1">
        <v>128</v>
      </c>
      <c r="E31" s="1">
        <v>85</v>
      </c>
      <c r="F31" s="1">
        <v>140</v>
      </c>
      <c r="G31" s="6">
        <v>0.1</v>
      </c>
      <c r="H31" s="1">
        <v>60</v>
      </c>
      <c r="I31" s="1">
        <v>8444170</v>
      </c>
      <c r="J31" s="1">
        <v>120</v>
      </c>
      <c r="K31" s="1">
        <f t="shared" si="2"/>
        <v>-35</v>
      </c>
      <c r="L31" s="1"/>
      <c r="M31" s="1"/>
      <c r="N31" s="1"/>
      <c r="O31" s="1">
        <f t="shared" si="3"/>
        <v>17</v>
      </c>
      <c r="P31" s="5">
        <f t="shared" ref="P31" si="21">14*O31-N31-F31</f>
        <v>98</v>
      </c>
      <c r="Q31" s="5">
        <v>120</v>
      </c>
      <c r="R31" s="5">
        <v>120</v>
      </c>
      <c r="S31" s="1"/>
      <c r="T31" s="1">
        <f t="shared" ref="T31:T32" si="22">(F31+N31+Q31)/O31</f>
        <v>15.294117647058824</v>
      </c>
      <c r="U31" s="1">
        <f t="shared" si="6"/>
        <v>8.235294117647058</v>
      </c>
      <c r="V31" s="1">
        <v>15.6</v>
      </c>
      <c r="W31" s="1">
        <v>25.8</v>
      </c>
      <c r="X31" s="1">
        <v>16.399999999999999</v>
      </c>
      <c r="Y31" s="1">
        <v>21.6</v>
      </c>
      <c r="Z31" s="1">
        <v>18.8</v>
      </c>
      <c r="AA31" s="1">
        <v>34.799999999999997</v>
      </c>
      <c r="AB31" s="1"/>
      <c r="AC31" s="1">
        <f t="shared" ref="AC31:AC32" si="23">Q31*G31</f>
        <v>12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6" t="s">
        <v>71</v>
      </c>
      <c r="B32" s="12" t="s">
        <v>35</v>
      </c>
      <c r="C32" s="12">
        <v>461.47899999999998</v>
      </c>
      <c r="D32" s="12">
        <v>163.52199999999999</v>
      </c>
      <c r="E32" s="12">
        <v>105.1</v>
      </c>
      <c r="F32" s="13">
        <v>444.29</v>
      </c>
      <c r="G32" s="6">
        <v>1</v>
      </c>
      <c r="H32" s="1">
        <v>120</v>
      </c>
      <c r="I32" s="1">
        <v>5522704</v>
      </c>
      <c r="J32" s="1">
        <v>125.5</v>
      </c>
      <c r="K32" s="1">
        <f t="shared" si="2"/>
        <v>-20.400000000000006</v>
      </c>
      <c r="L32" s="1"/>
      <c r="M32" s="1"/>
      <c r="N32" s="1"/>
      <c r="O32" s="1">
        <f t="shared" si="3"/>
        <v>21.02</v>
      </c>
      <c r="P32" s="5"/>
      <c r="Q32" s="5">
        <f t="shared" ref="Q32" si="24">ROUND(P32,0)</f>
        <v>0</v>
      </c>
      <c r="R32" s="5"/>
      <c r="S32" s="1"/>
      <c r="T32" s="1">
        <f t="shared" si="22"/>
        <v>21.136536631779258</v>
      </c>
      <c r="U32" s="1">
        <f t="shared" si="6"/>
        <v>21.136536631779258</v>
      </c>
      <c r="V32" s="1">
        <v>19.690799999999999</v>
      </c>
      <c r="W32" s="1">
        <v>43.728400000000001</v>
      </c>
      <c r="X32" s="1">
        <v>27.996200000000002</v>
      </c>
      <c r="Y32" s="1">
        <v>22.562999999999999</v>
      </c>
      <c r="Z32" s="1">
        <v>32.909399999999998</v>
      </c>
      <c r="AA32" s="1">
        <v>25.733599999999999</v>
      </c>
      <c r="AB32" s="1"/>
      <c r="AC32" s="1">
        <f t="shared" si="2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18" t="s">
        <v>67</v>
      </c>
      <c r="B33" s="19" t="s">
        <v>35</v>
      </c>
      <c r="C33" s="19">
        <v>-51.484000000000002</v>
      </c>
      <c r="D33" s="19">
        <v>51.484000000000002</v>
      </c>
      <c r="E33" s="19">
        <v>18.018000000000001</v>
      </c>
      <c r="F33" s="20">
        <v>-18.018000000000001</v>
      </c>
      <c r="G33" s="21">
        <v>0</v>
      </c>
      <c r="H33" s="22" t="e">
        <v>#N/A</v>
      </c>
      <c r="I33" s="22" t="s">
        <v>36</v>
      </c>
      <c r="J33" s="22">
        <v>20</v>
      </c>
      <c r="K33" s="22">
        <f>E33-J33</f>
        <v>-1.9819999999999993</v>
      </c>
      <c r="L33" s="22"/>
      <c r="M33" s="22"/>
      <c r="N33" s="22"/>
      <c r="O33" s="22">
        <f t="shared" si="3"/>
        <v>3.6036000000000001</v>
      </c>
      <c r="P33" s="23"/>
      <c r="Q33" s="23"/>
      <c r="R33" s="23"/>
      <c r="S33" s="22"/>
      <c r="T33" s="22">
        <f t="shared" si="9"/>
        <v>-5</v>
      </c>
      <c r="U33" s="22">
        <f t="shared" si="6"/>
        <v>-5</v>
      </c>
      <c r="V33" s="22">
        <v>4.6417999999999999</v>
      </c>
      <c r="W33" s="22">
        <v>8.9575999999999993</v>
      </c>
      <c r="X33" s="22">
        <v>10.563599999999999</v>
      </c>
      <c r="Y33" s="22">
        <v>7.7842000000000002</v>
      </c>
      <c r="Z33" s="22">
        <v>4.9428000000000001</v>
      </c>
      <c r="AA33" s="22">
        <v>6.8406000000000002</v>
      </c>
      <c r="AB33" s="22"/>
      <c r="AC33" s="22">
        <f t="shared" si="10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6" t="s">
        <v>72</v>
      </c>
      <c r="B34" s="12" t="s">
        <v>31</v>
      </c>
      <c r="C34" s="12">
        <v>101</v>
      </c>
      <c r="D34" s="12">
        <v>32</v>
      </c>
      <c r="E34" s="12">
        <v>87</v>
      </c>
      <c r="F34" s="13">
        <v>46</v>
      </c>
      <c r="G34" s="6">
        <v>0.14000000000000001</v>
      </c>
      <c r="H34" s="1">
        <v>180</v>
      </c>
      <c r="I34" s="1">
        <v>9988391</v>
      </c>
      <c r="J34" s="1">
        <v>87</v>
      </c>
      <c r="K34" s="1">
        <f t="shared" si="2"/>
        <v>0</v>
      </c>
      <c r="L34" s="1"/>
      <c r="M34" s="1"/>
      <c r="N34" s="1"/>
      <c r="O34" s="1">
        <f t="shared" si="3"/>
        <v>17.399999999999999</v>
      </c>
      <c r="P34" s="5">
        <f>14*(O34+O35)-N34-N35-F34-F35</f>
        <v>197.59999999999997</v>
      </c>
      <c r="Q34" s="5">
        <v>215</v>
      </c>
      <c r="R34" s="5">
        <v>215</v>
      </c>
      <c r="S34" s="1"/>
      <c r="T34" s="1">
        <f>(F34+N34+Q34)/O34</f>
        <v>15.000000000000002</v>
      </c>
      <c r="U34" s="1">
        <f t="shared" si="6"/>
        <v>2.6436781609195403</v>
      </c>
      <c r="V34" s="1">
        <v>8.6</v>
      </c>
      <c r="W34" s="1">
        <v>13.4</v>
      </c>
      <c r="X34" s="1">
        <v>9.4</v>
      </c>
      <c r="Y34" s="1">
        <v>12.6</v>
      </c>
      <c r="Z34" s="1">
        <v>8.6</v>
      </c>
      <c r="AA34" s="1">
        <v>14.8</v>
      </c>
      <c r="AB34" s="1"/>
      <c r="AC34" s="1">
        <f>Q34*G34</f>
        <v>30.1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8" t="s">
        <v>73</v>
      </c>
      <c r="B35" s="19" t="s">
        <v>31</v>
      </c>
      <c r="C35" s="19">
        <v>-2</v>
      </c>
      <c r="D35" s="19">
        <v>2</v>
      </c>
      <c r="E35" s="19"/>
      <c r="F35" s="20"/>
      <c r="G35" s="21">
        <v>0</v>
      </c>
      <c r="H35" s="22" t="e">
        <v>#N/A</v>
      </c>
      <c r="I35" s="22" t="s">
        <v>36</v>
      </c>
      <c r="J35" s="22"/>
      <c r="K35" s="22">
        <f t="shared" si="2"/>
        <v>0</v>
      </c>
      <c r="L35" s="22"/>
      <c r="M35" s="22"/>
      <c r="N35" s="22"/>
      <c r="O35" s="22">
        <f t="shared" si="3"/>
        <v>0</v>
      </c>
      <c r="P35" s="23"/>
      <c r="Q35" s="23"/>
      <c r="R35" s="23"/>
      <c r="S35" s="22"/>
      <c r="T35" s="22" t="e">
        <f t="shared" si="9"/>
        <v>#DIV/0!</v>
      </c>
      <c r="U35" s="22" t="e">
        <f t="shared" si="6"/>
        <v>#DIV/0!</v>
      </c>
      <c r="V35" s="22">
        <v>0</v>
      </c>
      <c r="W35" s="22">
        <v>0.4</v>
      </c>
      <c r="X35" s="22">
        <v>0.4</v>
      </c>
      <c r="Y35" s="22">
        <v>0</v>
      </c>
      <c r="Z35" s="22">
        <v>0</v>
      </c>
      <c r="AA35" s="22">
        <v>0</v>
      </c>
      <c r="AB35" s="22"/>
      <c r="AC35" s="22">
        <f t="shared" si="10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6" t="s">
        <v>74</v>
      </c>
      <c r="B36" s="12" t="s">
        <v>31</v>
      </c>
      <c r="C36" s="12">
        <v>78</v>
      </c>
      <c r="D36" s="12">
        <v>176</v>
      </c>
      <c r="E36" s="12">
        <v>91</v>
      </c>
      <c r="F36" s="13">
        <v>161</v>
      </c>
      <c r="G36" s="6">
        <v>0.18</v>
      </c>
      <c r="H36" s="1">
        <v>270</v>
      </c>
      <c r="I36" s="1">
        <v>9988681</v>
      </c>
      <c r="J36" s="1">
        <v>143</v>
      </c>
      <c r="K36" s="1">
        <f t="shared" si="2"/>
        <v>-52</v>
      </c>
      <c r="L36" s="1"/>
      <c r="M36" s="1"/>
      <c r="N36" s="1">
        <v>342.4</v>
      </c>
      <c r="O36" s="1">
        <f t="shared" si="3"/>
        <v>18.2</v>
      </c>
      <c r="P36" s="5"/>
      <c r="Q36" s="5">
        <f t="shared" ref="Q36" si="25">ROUND(P36,0)</f>
        <v>0</v>
      </c>
      <c r="R36" s="5"/>
      <c r="S36" s="1"/>
      <c r="T36" s="1">
        <f>(F36+N36+Q36)/O36</f>
        <v>27.659340659340661</v>
      </c>
      <c r="U36" s="1">
        <f t="shared" si="6"/>
        <v>27.659340659340661</v>
      </c>
      <c r="V36" s="1">
        <v>37</v>
      </c>
      <c r="W36" s="1">
        <v>33.200000000000003</v>
      </c>
      <c r="X36" s="1">
        <v>20.6</v>
      </c>
      <c r="Y36" s="1">
        <v>20.399999999999999</v>
      </c>
      <c r="Z36" s="1">
        <v>30.4</v>
      </c>
      <c r="AA36" s="1">
        <v>31.6</v>
      </c>
      <c r="AB36" s="24" t="s">
        <v>37</v>
      </c>
      <c r="AC36" s="1">
        <f>Q36*G36</f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8" t="s">
        <v>69</v>
      </c>
      <c r="B37" s="19" t="s">
        <v>31</v>
      </c>
      <c r="C37" s="19">
        <v>-2</v>
      </c>
      <c r="D37" s="19">
        <v>2</v>
      </c>
      <c r="E37" s="19"/>
      <c r="F37" s="20"/>
      <c r="G37" s="21">
        <v>0</v>
      </c>
      <c r="H37" s="22" t="e">
        <v>#N/A</v>
      </c>
      <c r="I37" s="22" t="s">
        <v>36</v>
      </c>
      <c r="J37" s="22"/>
      <c r="K37" s="22">
        <f>E37-J37</f>
        <v>0</v>
      </c>
      <c r="L37" s="22"/>
      <c r="M37" s="22"/>
      <c r="N37" s="22"/>
      <c r="O37" s="22">
        <f t="shared" si="3"/>
        <v>0</v>
      </c>
      <c r="P37" s="23"/>
      <c r="Q37" s="23"/>
      <c r="R37" s="23"/>
      <c r="S37" s="22"/>
      <c r="T37" s="22" t="e">
        <f t="shared" si="9"/>
        <v>#DIV/0!</v>
      </c>
      <c r="U37" s="22" t="e">
        <f t="shared" si="6"/>
        <v>#DIV/0!</v>
      </c>
      <c r="V37" s="22">
        <v>0.4</v>
      </c>
      <c r="W37" s="22">
        <v>0</v>
      </c>
      <c r="X37" s="22">
        <v>0.6</v>
      </c>
      <c r="Y37" s="22">
        <v>0</v>
      </c>
      <c r="Z37" s="22">
        <v>0</v>
      </c>
      <c r="AA37" s="22">
        <v>0</v>
      </c>
      <c r="AB37" s="22"/>
      <c r="AC37" s="22">
        <f t="shared" si="10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1" t="s">
        <v>75</v>
      </c>
      <c r="B38" s="1" t="s">
        <v>35</v>
      </c>
      <c r="C38" s="1">
        <v>80.376000000000005</v>
      </c>
      <c r="D38" s="1"/>
      <c r="E38" s="1">
        <v>31.812000000000001</v>
      </c>
      <c r="F38" s="1">
        <v>48.564</v>
      </c>
      <c r="G38" s="6">
        <v>1</v>
      </c>
      <c r="H38" s="1">
        <v>120</v>
      </c>
      <c r="I38" s="1">
        <v>8785198</v>
      </c>
      <c r="J38" s="1">
        <v>30.5</v>
      </c>
      <c r="K38" s="1">
        <f t="shared" si="2"/>
        <v>1.3120000000000012</v>
      </c>
      <c r="L38" s="1"/>
      <c r="M38" s="1"/>
      <c r="N38" s="1">
        <v>116.4816</v>
      </c>
      <c r="O38" s="1">
        <f t="shared" si="3"/>
        <v>6.3624000000000001</v>
      </c>
      <c r="P38" s="5"/>
      <c r="Q38" s="5">
        <f t="shared" ref="Q38:Q39" si="26">ROUND(P38,0)</f>
        <v>0</v>
      </c>
      <c r="R38" s="5"/>
      <c r="S38" s="1"/>
      <c r="T38" s="1">
        <f t="shared" ref="T38:T39" si="27">(F38+N38+Q38)/O38</f>
        <v>25.940777065258395</v>
      </c>
      <c r="U38" s="1">
        <f t="shared" si="6"/>
        <v>25.940777065258395</v>
      </c>
      <c r="V38" s="1">
        <v>12.303599999999999</v>
      </c>
      <c r="W38" s="1">
        <v>5.0312000000000001</v>
      </c>
      <c r="X38" s="1">
        <v>5.2328000000000001</v>
      </c>
      <c r="Y38" s="1">
        <v>0</v>
      </c>
      <c r="Z38" s="1">
        <v>3.7360000000000002</v>
      </c>
      <c r="AA38" s="1">
        <v>10.031000000000001</v>
      </c>
      <c r="AB38" s="24" t="s">
        <v>37</v>
      </c>
      <c r="AC38" s="1">
        <f t="shared" ref="AC38:AC39" si="28">Q38*G38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6" t="s">
        <v>76</v>
      </c>
      <c r="B39" s="12" t="s">
        <v>35</v>
      </c>
      <c r="C39" s="12"/>
      <c r="D39" s="12"/>
      <c r="E39" s="12"/>
      <c r="F39" s="13"/>
      <c r="G39" s="6">
        <v>1</v>
      </c>
      <c r="H39" s="1">
        <v>180</v>
      </c>
      <c r="I39" s="1">
        <v>5038619</v>
      </c>
      <c r="J39" s="1"/>
      <c r="K39" s="1">
        <f t="shared" si="2"/>
        <v>0</v>
      </c>
      <c r="L39" s="1"/>
      <c r="M39" s="1"/>
      <c r="N39" s="1"/>
      <c r="O39" s="1">
        <f t="shared" si="3"/>
        <v>0</v>
      </c>
      <c r="P39" s="5">
        <f>14*(O39+O40)-N39-N40-F39-F40</f>
        <v>28.460000000000008</v>
      </c>
      <c r="Q39" s="5">
        <f t="shared" si="26"/>
        <v>28</v>
      </c>
      <c r="R39" s="5"/>
      <c r="S39" s="1"/>
      <c r="T39" s="1" t="e">
        <f t="shared" si="27"/>
        <v>#DIV/0!</v>
      </c>
      <c r="U39" s="1" t="e">
        <f t="shared" si="6"/>
        <v>#DIV/0!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 t="s">
        <v>77</v>
      </c>
      <c r="AC39" s="1">
        <f t="shared" si="28"/>
        <v>28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5.75" thickBot="1" x14ac:dyDescent="0.3">
      <c r="A40" s="18" t="s">
        <v>63</v>
      </c>
      <c r="B40" s="19" t="s">
        <v>35</v>
      </c>
      <c r="C40" s="19">
        <v>4.83</v>
      </c>
      <c r="D40" s="19">
        <v>30.55</v>
      </c>
      <c r="E40" s="19">
        <v>16.8</v>
      </c>
      <c r="F40" s="20">
        <v>18.579999999999998</v>
      </c>
      <c r="G40" s="21">
        <v>0</v>
      </c>
      <c r="H40" s="22" t="e">
        <v>#N/A</v>
      </c>
      <c r="I40" s="22" t="s">
        <v>36</v>
      </c>
      <c r="J40" s="22">
        <v>22.23</v>
      </c>
      <c r="K40" s="22">
        <f>E40-J40</f>
        <v>-5.43</v>
      </c>
      <c r="L40" s="22"/>
      <c r="M40" s="22"/>
      <c r="N40" s="22"/>
      <c r="O40" s="22">
        <f t="shared" si="3"/>
        <v>3.3600000000000003</v>
      </c>
      <c r="P40" s="23"/>
      <c r="Q40" s="23"/>
      <c r="R40" s="23"/>
      <c r="S40" s="22"/>
      <c r="T40" s="22">
        <f t="shared" si="9"/>
        <v>5.5297619047619033</v>
      </c>
      <c r="U40" s="22">
        <f t="shared" si="6"/>
        <v>5.5297619047619033</v>
      </c>
      <c r="V40" s="22">
        <v>0.50600000000000001</v>
      </c>
      <c r="W40" s="22">
        <v>2.4159999999999999</v>
      </c>
      <c r="X40" s="22">
        <v>0.44600000000000001</v>
      </c>
      <c r="Y40" s="22">
        <v>2.6536</v>
      </c>
      <c r="Z40" s="22">
        <v>1.94</v>
      </c>
      <c r="AA40" s="22">
        <v>0</v>
      </c>
      <c r="AB40" s="22"/>
      <c r="AC40" s="22">
        <f t="shared" si="10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78</v>
      </c>
      <c r="B41" s="1" t="s">
        <v>31</v>
      </c>
      <c r="C41" s="1">
        <v>533</v>
      </c>
      <c r="D41" s="1">
        <v>194</v>
      </c>
      <c r="E41" s="1">
        <v>338</v>
      </c>
      <c r="F41" s="1">
        <v>378</v>
      </c>
      <c r="G41" s="6">
        <v>0.1</v>
      </c>
      <c r="H41" s="1">
        <v>60</v>
      </c>
      <c r="I41" s="1">
        <v>8444187</v>
      </c>
      <c r="J41" s="1">
        <v>344</v>
      </c>
      <c r="K41" s="1">
        <f t="shared" si="2"/>
        <v>-6</v>
      </c>
      <c r="L41" s="1"/>
      <c r="M41" s="1"/>
      <c r="N41" s="1">
        <v>249.39999999999969</v>
      </c>
      <c r="O41" s="1">
        <f t="shared" si="3"/>
        <v>67.599999999999994</v>
      </c>
      <c r="P41" s="5">
        <f t="shared" ref="P41:P42" si="29">14*O41-N41-F41</f>
        <v>319.00000000000023</v>
      </c>
      <c r="Q41" s="5">
        <v>360</v>
      </c>
      <c r="R41" s="5">
        <v>360</v>
      </c>
      <c r="S41" s="1"/>
      <c r="T41" s="1">
        <f t="shared" ref="T41:T44" si="30">(F41+N41+Q41)/O41</f>
        <v>14.606508875739641</v>
      </c>
      <c r="U41" s="1">
        <f t="shared" si="6"/>
        <v>9.2810650887573924</v>
      </c>
      <c r="V41" s="1">
        <v>69.8</v>
      </c>
      <c r="W41" s="1">
        <v>83.2</v>
      </c>
      <c r="X41" s="1">
        <v>65.8</v>
      </c>
      <c r="Y41" s="1">
        <v>77.2</v>
      </c>
      <c r="Z41" s="1">
        <v>76.8</v>
      </c>
      <c r="AA41" s="1">
        <v>89.8</v>
      </c>
      <c r="AB41" s="1"/>
      <c r="AC41" s="1">
        <f t="shared" ref="AC41:AC44" si="31">Q41*G41</f>
        <v>36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79</v>
      </c>
      <c r="B42" s="1" t="s">
        <v>31</v>
      </c>
      <c r="C42" s="1">
        <v>379</v>
      </c>
      <c r="D42" s="1">
        <v>46</v>
      </c>
      <c r="E42" s="1">
        <v>198</v>
      </c>
      <c r="F42" s="1">
        <v>226</v>
      </c>
      <c r="G42" s="6">
        <v>0.1</v>
      </c>
      <c r="H42" s="1">
        <v>90</v>
      </c>
      <c r="I42" s="1">
        <v>8444194</v>
      </c>
      <c r="J42" s="1">
        <v>196</v>
      </c>
      <c r="K42" s="1">
        <f t="shared" si="2"/>
        <v>2</v>
      </c>
      <c r="L42" s="1"/>
      <c r="M42" s="1"/>
      <c r="N42" s="1">
        <v>151.1999999999999</v>
      </c>
      <c r="O42" s="1">
        <f t="shared" si="3"/>
        <v>39.6</v>
      </c>
      <c r="P42" s="5">
        <f t="shared" si="29"/>
        <v>177.20000000000005</v>
      </c>
      <c r="Q42" s="5">
        <v>210</v>
      </c>
      <c r="R42" s="5">
        <v>210</v>
      </c>
      <c r="S42" s="1"/>
      <c r="T42" s="1">
        <f t="shared" si="30"/>
        <v>14.828282828282825</v>
      </c>
      <c r="U42" s="1">
        <f t="shared" si="6"/>
        <v>9.5252525252525224</v>
      </c>
      <c r="V42" s="1">
        <v>38.6</v>
      </c>
      <c r="W42" s="1">
        <v>47.6</v>
      </c>
      <c r="X42" s="1">
        <v>40.799999999999997</v>
      </c>
      <c r="Y42" s="1">
        <v>37.6</v>
      </c>
      <c r="Z42" s="1">
        <v>49.8</v>
      </c>
      <c r="AA42" s="1">
        <v>56.6</v>
      </c>
      <c r="AB42" s="1"/>
      <c r="AC42" s="1">
        <f t="shared" si="31"/>
        <v>21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1" t="s">
        <v>80</v>
      </c>
      <c r="B43" s="1" t="s">
        <v>31</v>
      </c>
      <c r="C43" s="1">
        <v>52</v>
      </c>
      <c r="D43" s="1">
        <v>126</v>
      </c>
      <c r="E43" s="1">
        <v>61</v>
      </c>
      <c r="F43" s="1">
        <v>117</v>
      </c>
      <c r="G43" s="6">
        <v>0.2</v>
      </c>
      <c r="H43" s="1">
        <v>120</v>
      </c>
      <c r="I43" s="1">
        <v>783798</v>
      </c>
      <c r="J43" s="1">
        <v>98</v>
      </c>
      <c r="K43" s="1">
        <f t="shared" si="2"/>
        <v>-37</v>
      </c>
      <c r="L43" s="1"/>
      <c r="M43" s="1"/>
      <c r="N43" s="1">
        <v>221.4</v>
      </c>
      <c r="O43" s="1">
        <f t="shared" si="3"/>
        <v>12.2</v>
      </c>
      <c r="P43" s="5"/>
      <c r="Q43" s="5">
        <f t="shared" ref="Q43:Q44" si="32">ROUND(P43,0)</f>
        <v>0</v>
      </c>
      <c r="R43" s="5"/>
      <c r="S43" s="1"/>
      <c r="T43" s="1">
        <f t="shared" si="30"/>
        <v>27.737704918032787</v>
      </c>
      <c r="U43" s="1">
        <f t="shared" si="6"/>
        <v>27.737704918032787</v>
      </c>
      <c r="V43" s="1">
        <v>25.2</v>
      </c>
      <c r="W43" s="1">
        <v>23.6</v>
      </c>
      <c r="X43" s="1">
        <v>14.8</v>
      </c>
      <c r="Y43" s="1">
        <v>17.600000000000001</v>
      </c>
      <c r="Z43" s="1">
        <v>22.4</v>
      </c>
      <c r="AA43" s="1">
        <v>27.8</v>
      </c>
      <c r="AB43" s="1"/>
      <c r="AC43" s="1">
        <f t="shared" si="31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6" t="s">
        <v>81</v>
      </c>
      <c r="B44" s="12" t="s">
        <v>35</v>
      </c>
      <c r="C44" s="12">
        <v>235.50200000000001</v>
      </c>
      <c r="D44" s="12"/>
      <c r="E44" s="12">
        <v>67.081999999999994</v>
      </c>
      <c r="F44" s="13">
        <v>148.07</v>
      </c>
      <c r="G44" s="6">
        <v>1</v>
      </c>
      <c r="H44" s="1">
        <v>120</v>
      </c>
      <c r="I44" s="1">
        <v>783811</v>
      </c>
      <c r="J44" s="1">
        <v>73</v>
      </c>
      <c r="K44" s="1">
        <f t="shared" si="2"/>
        <v>-5.9180000000000064</v>
      </c>
      <c r="L44" s="1"/>
      <c r="M44" s="1"/>
      <c r="N44" s="1">
        <v>105.1104</v>
      </c>
      <c r="O44" s="1">
        <f t="shared" si="3"/>
        <v>13.416399999999999</v>
      </c>
      <c r="P44" s="5">
        <f>20*(O44+O45)-N44-N45-F44-F45</f>
        <v>124.2576</v>
      </c>
      <c r="Q44" s="5">
        <f t="shared" si="32"/>
        <v>124</v>
      </c>
      <c r="R44" s="5"/>
      <c r="S44" s="1"/>
      <c r="T44" s="1">
        <f t="shared" si="30"/>
        <v>28.113383620047106</v>
      </c>
      <c r="U44" s="1">
        <f t="shared" si="6"/>
        <v>18.870963894934558</v>
      </c>
      <c r="V44" s="1">
        <v>15.736000000000001</v>
      </c>
      <c r="W44" s="1">
        <v>20.547599999999999</v>
      </c>
      <c r="X44" s="1">
        <v>15.4588</v>
      </c>
      <c r="Y44" s="1">
        <v>16.5318</v>
      </c>
      <c r="Z44" s="1">
        <v>25.476600000000001</v>
      </c>
      <c r="AA44" s="1">
        <v>12.4252</v>
      </c>
      <c r="AB44" s="1"/>
      <c r="AC44" s="1">
        <f t="shared" si="31"/>
        <v>124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ht="15.75" thickBot="1" x14ac:dyDescent="0.3">
      <c r="A45" s="18" t="s">
        <v>82</v>
      </c>
      <c r="B45" s="19" t="s">
        <v>35</v>
      </c>
      <c r="C45" s="19">
        <v>-21.402000000000001</v>
      </c>
      <c r="D45" s="19">
        <v>21.402000000000001</v>
      </c>
      <c r="E45" s="19">
        <v>21.821999999999999</v>
      </c>
      <c r="F45" s="20">
        <v>-21.821999999999999</v>
      </c>
      <c r="G45" s="21">
        <v>0</v>
      </c>
      <c r="H45" s="22" t="e">
        <v>#N/A</v>
      </c>
      <c r="I45" s="22" t="s">
        <v>36</v>
      </c>
      <c r="J45" s="22">
        <v>27.5</v>
      </c>
      <c r="K45" s="22">
        <f t="shared" si="2"/>
        <v>-5.6780000000000008</v>
      </c>
      <c r="L45" s="22"/>
      <c r="M45" s="22"/>
      <c r="N45" s="22"/>
      <c r="O45" s="22">
        <f t="shared" si="3"/>
        <v>4.3643999999999998</v>
      </c>
      <c r="P45" s="23"/>
      <c r="Q45" s="23"/>
      <c r="R45" s="23"/>
      <c r="S45" s="22"/>
      <c r="T45" s="22">
        <f t="shared" si="9"/>
        <v>-5</v>
      </c>
      <c r="U45" s="22">
        <f t="shared" si="6"/>
        <v>-5</v>
      </c>
      <c r="V45" s="22">
        <v>4.2804000000000002</v>
      </c>
      <c r="W45" s="22">
        <v>3.8448000000000002</v>
      </c>
      <c r="X45" s="22">
        <v>3.0436000000000001</v>
      </c>
      <c r="Y45" s="22">
        <v>6.966800000000001</v>
      </c>
      <c r="Z45" s="22">
        <v>4.8308</v>
      </c>
      <c r="AA45" s="22">
        <v>6.6268000000000002</v>
      </c>
      <c r="AB45" s="22"/>
      <c r="AC45" s="22">
        <f t="shared" si="10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t="15.75" thickBot="1" x14ac:dyDescent="0.3">
      <c r="A46" s="1" t="s">
        <v>83</v>
      </c>
      <c r="B46" s="1" t="s">
        <v>31</v>
      </c>
      <c r="C46" s="1">
        <v>114</v>
      </c>
      <c r="D46" s="1">
        <v>144</v>
      </c>
      <c r="E46" s="1">
        <v>117</v>
      </c>
      <c r="F46" s="1">
        <v>141</v>
      </c>
      <c r="G46" s="6">
        <v>0.2</v>
      </c>
      <c r="H46" s="1">
        <v>120</v>
      </c>
      <c r="I46" s="1">
        <v>783804</v>
      </c>
      <c r="J46" s="1">
        <v>124</v>
      </c>
      <c r="K46" s="1">
        <f t="shared" si="2"/>
        <v>-7</v>
      </c>
      <c r="L46" s="1"/>
      <c r="M46" s="1"/>
      <c r="N46" s="1">
        <v>124.8</v>
      </c>
      <c r="O46" s="1">
        <f t="shared" si="3"/>
        <v>23.4</v>
      </c>
      <c r="P46" s="5">
        <f t="shared" ref="P46" si="33">14*O46-N46-F46</f>
        <v>61.799999999999955</v>
      </c>
      <c r="Q46" s="5">
        <v>85</v>
      </c>
      <c r="R46" s="5">
        <v>85</v>
      </c>
      <c r="S46" s="1"/>
      <c r="T46" s="1">
        <f t="shared" ref="T46:T47" si="34">(F46+N46+Q46)/O46</f>
        <v>14.991452991452993</v>
      </c>
      <c r="U46" s="1">
        <f t="shared" si="6"/>
        <v>11.358974358974359</v>
      </c>
      <c r="V46" s="1">
        <v>23.4</v>
      </c>
      <c r="W46" s="1">
        <v>28.2</v>
      </c>
      <c r="X46" s="1">
        <v>16.399999999999999</v>
      </c>
      <c r="Y46" s="1">
        <v>18.8</v>
      </c>
      <c r="Z46" s="1">
        <v>17.2</v>
      </c>
      <c r="AA46" s="1">
        <v>30.2</v>
      </c>
      <c r="AB46" s="1"/>
      <c r="AC46" s="1">
        <f t="shared" ref="AC46:AC47" si="35">Q46*G46</f>
        <v>17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6" t="s">
        <v>84</v>
      </c>
      <c r="B47" s="12" t="s">
        <v>35</v>
      </c>
      <c r="C47" s="12">
        <v>919.44</v>
      </c>
      <c r="D47" s="12"/>
      <c r="E47" s="12">
        <v>213.43799999999999</v>
      </c>
      <c r="F47" s="13">
        <v>635.29</v>
      </c>
      <c r="G47" s="6">
        <v>1</v>
      </c>
      <c r="H47" s="1">
        <v>120</v>
      </c>
      <c r="I47" s="1">
        <v>783828</v>
      </c>
      <c r="J47" s="1">
        <v>212.5</v>
      </c>
      <c r="K47" s="1">
        <f t="shared" si="2"/>
        <v>0.93799999999998818</v>
      </c>
      <c r="L47" s="1"/>
      <c r="M47" s="1"/>
      <c r="N47" s="1"/>
      <c r="O47" s="1">
        <f t="shared" si="3"/>
        <v>42.687599999999996</v>
      </c>
      <c r="P47" s="5">
        <f>20*(O47+O48)-N47-N48-F47-F48</f>
        <v>1185.0169999999996</v>
      </c>
      <c r="Q47" s="5">
        <f t="shared" ref="Q47" si="36">ROUND(P47,0)</f>
        <v>1185</v>
      </c>
      <c r="R47" s="5"/>
      <c r="S47" s="1"/>
      <c r="T47" s="1">
        <f>(F47+N47+Q47)/O47</f>
        <v>42.642125582136266</v>
      </c>
      <c r="U47" s="1">
        <f t="shared" si="6"/>
        <v>14.882307742763707</v>
      </c>
      <c r="V47" s="1">
        <v>31.7364</v>
      </c>
      <c r="W47" s="1">
        <v>34.219200000000001</v>
      </c>
      <c r="X47" s="1">
        <v>41.292000000000002</v>
      </c>
      <c r="Y47" s="1">
        <v>25.1586</v>
      </c>
      <c r="Z47" s="1">
        <v>40.906399999999998</v>
      </c>
      <c r="AA47" s="1">
        <v>25.2058</v>
      </c>
      <c r="AB47" s="1" t="s">
        <v>91</v>
      </c>
      <c r="AC47" s="1">
        <f t="shared" si="35"/>
        <v>1185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ht="15.75" thickBot="1" x14ac:dyDescent="0.3">
      <c r="A48" s="18" t="s">
        <v>85</v>
      </c>
      <c r="B48" s="19" t="s">
        <v>35</v>
      </c>
      <c r="C48" s="19">
        <v>-97.834000000000003</v>
      </c>
      <c r="D48" s="19">
        <v>97.834000000000003</v>
      </c>
      <c r="E48" s="19">
        <v>193.31100000000001</v>
      </c>
      <c r="F48" s="20">
        <v>-193.31100000000001</v>
      </c>
      <c r="G48" s="21">
        <v>0</v>
      </c>
      <c r="H48" s="22" t="e">
        <v>#N/A</v>
      </c>
      <c r="I48" s="22" t="s">
        <v>36</v>
      </c>
      <c r="J48" s="22">
        <v>193</v>
      </c>
      <c r="K48" s="22">
        <f t="shared" si="2"/>
        <v>0.31100000000000705</v>
      </c>
      <c r="L48" s="22"/>
      <c r="M48" s="22"/>
      <c r="N48" s="22"/>
      <c r="O48" s="22">
        <f t="shared" si="3"/>
        <v>38.662199999999999</v>
      </c>
      <c r="P48" s="23"/>
      <c r="Q48" s="23"/>
      <c r="R48" s="23"/>
      <c r="S48" s="22"/>
      <c r="T48" s="22">
        <f t="shared" si="9"/>
        <v>-5</v>
      </c>
      <c r="U48" s="22">
        <f t="shared" si="6"/>
        <v>-5</v>
      </c>
      <c r="V48" s="22">
        <v>11.991199999999999</v>
      </c>
      <c r="W48" s="22">
        <v>15.0488</v>
      </c>
      <c r="X48" s="22">
        <v>16.151399999999999</v>
      </c>
      <c r="Y48" s="22">
        <v>24.730799999999999</v>
      </c>
      <c r="Z48" s="22">
        <v>13.558</v>
      </c>
      <c r="AA48" s="22">
        <v>29.852</v>
      </c>
      <c r="AB48" s="22"/>
      <c r="AC48" s="22">
        <f t="shared" si="10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15.75" thickBot="1" x14ac:dyDescent="0.3">
      <c r="A49" s="10"/>
      <c r="B49" s="10"/>
      <c r="C49" s="10"/>
      <c r="D49" s="10"/>
      <c r="E49" s="10"/>
      <c r="F49" s="10"/>
      <c r="G49" s="11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6" t="s">
        <v>39</v>
      </c>
      <c r="B50" s="12" t="s">
        <v>31</v>
      </c>
      <c r="C50" s="12">
        <v>894</v>
      </c>
      <c r="D50" s="12">
        <v>1500</v>
      </c>
      <c r="E50" s="12">
        <v>654</v>
      </c>
      <c r="F50" s="13">
        <v>1736</v>
      </c>
      <c r="G50" s="6">
        <v>0.18</v>
      </c>
      <c r="H50" s="1">
        <v>120</v>
      </c>
      <c r="I50" s="1"/>
      <c r="J50" s="1">
        <v>671</v>
      </c>
      <c r="K50" s="1">
        <f>E50-J50</f>
        <v>-17</v>
      </c>
      <c r="L50" s="1"/>
      <c r="M50" s="1"/>
      <c r="N50" s="1"/>
      <c r="O50" s="1">
        <f>E50/5</f>
        <v>130.80000000000001</v>
      </c>
      <c r="P50" s="5"/>
      <c r="Q50" s="5">
        <v>1600</v>
      </c>
      <c r="R50" s="5">
        <v>300</v>
      </c>
      <c r="S50" s="1"/>
      <c r="T50" s="1">
        <f>(F50+N50+Q50)/O50</f>
        <v>25.5045871559633</v>
      </c>
      <c r="U50" s="1">
        <f t="shared" ref="U50:U53" si="37">(F50+N50)/O50</f>
        <v>13.272171253822629</v>
      </c>
      <c r="V50" s="1">
        <v>154</v>
      </c>
      <c r="W50" s="1">
        <v>159.6</v>
      </c>
      <c r="X50" s="1">
        <v>155.6</v>
      </c>
      <c r="Y50" s="1">
        <v>140</v>
      </c>
      <c r="Z50" s="1">
        <v>133.6</v>
      </c>
      <c r="AA50" s="1">
        <v>124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15.75" thickBot="1" x14ac:dyDescent="0.3">
      <c r="A51" s="17" t="s">
        <v>41</v>
      </c>
      <c r="B51" s="14" t="s">
        <v>31</v>
      </c>
      <c r="C51" s="14">
        <v>-29</v>
      </c>
      <c r="D51" s="14">
        <v>29</v>
      </c>
      <c r="E51" s="14"/>
      <c r="F51" s="15"/>
      <c r="G51" s="6">
        <v>0</v>
      </c>
      <c r="H51" s="1" t="e">
        <v>#N/A</v>
      </c>
      <c r="I51" s="1"/>
      <c r="J51" s="1"/>
      <c r="K51" s="1">
        <f>E51-J51</f>
        <v>0</v>
      </c>
      <c r="L51" s="1"/>
      <c r="M51" s="1"/>
      <c r="N51" s="1"/>
      <c r="O51" s="1">
        <f>E51/5</f>
        <v>0</v>
      </c>
      <c r="P51" s="5"/>
      <c r="Q51" s="5"/>
      <c r="R51" s="5"/>
      <c r="S51" s="1"/>
      <c r="T51" s="1" t="e">
        <f t="shared" ref="T50:T53" si="38">(F51+N51+P51)/O51</f>
        <v>#DIV/0!</v>
      </c>
      <c r="U51" s="1" t="e">
        <f t="shared" si="37"/>
        <v>#DIV/0!</v>
      </c>
      <c r="V51" s="1">
        <v>1.2</v>
      </c>
      <c r="W51" s="1">
        <v>4.5999999999999996</v>
      </c>
      <c r="X51" s="1">
        <v>0</v>
      </c>
      <c r="Y51" s="1">
        <v>0</v>
      </c>
      <c r="Z51" s="1">
        <v>0</v>
      </c>
      <c r="AA51" s="1"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6" t="s">
        <v>40</v>
      </c>
      <c r="B52" s="12" t="s">
        <v>31</v>
      </c>
      <c r="C52" s="12">
        <v>1972</v>
      </c>
      <c r="D52" s="12">
        <v>5600</v>
      </c>
      <c r="E52" s="12">
        <v>1722</v>
      </c>
      <c r="F52" s="13">
        <v>5850</v>
      </c>
      <c r="G52" s="6">
        <v>0.18</v>
      </c>
      <c r="H52" s="1">
        <v>120</v>
      </c>
      <c r="I52" s="1"/>
      <c r="J52" s="1">
        <v>1724</v>
      </c>
      <c r="K52" s="1">
        <f>E52-J52</f>
        <v>-2</v>
      </c>
      <c r="L52" s="1"/>
      <c r="M52" s="1"/>
      <c r="N52" s="1">
        <v>1200</v>
      </c>
      <c r="O52" s="1">
        <f>E52/5</f>
        <v>344.4</v>
      </c>
      <c r="P52" s="5"/>
      <c r="Q52" s="5"/>
      <c r="R52" s="5"/>
      <c r="S52" s="1"/>
      <c r="T52" s="1">
        <f t="shared" si="38"/>
        <v>20.470383275261327</v>
      </c>
      <c r="U52" s="1">
        <f t="shared" si="37"/>
        <v>20.470383275261327</v>
      </c>
      <c r="V52" s="1">
        <v>325.60000000000002</v>
      </c>
      <c r="W52" s="1">
        <v>247</v>
      </c>
      <c r="X52" s="1">
        <v>256.2</v>
      </c>
      <c r="Y52" s="1">
        <v>338.2</v>
      </c>
      <c r="Z52" s="1">
        <v>353.2</v>
      </c>
      <c r="AA52" s="1">
        <v>357.8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15.75" thickBot="1" x14ac:dyDescent="0.3">
      <c r="A53" s="17" t="s">
        <v>38</v>
      </c>
      <c r="B53" s="14" t="s">
        <v>31</v>
      </c>
      <c r="C53" s="14">
        <v>254</v>
      </c>
      <c r="D53" s="14">
        <v>20</v>
      </c>
      <c r="E53" s="14">
        <v>134</v>
      </c>
      <c r="F53" s="15">
        <v>140</v>
      </c>
      <c r="G53" s="6">
        <v>0</v>
      </c>
      <c r="H53" s="1" t="e">
        <v>#N/A</v>
      </c>
      <c r="I53" s="1"/>
      <c r="J53" s="1">
        <v>122</v>
      </c>
      <c r="K53" s="1">
        <f>E53-J53</f>
        <v>12</v>
      </c>
      <c r="L53" s="1"/>
      <c r="M53" s="1"/>
      <c r="N53" s="1"/>
      <c r="O53" s="1">
        <f>E53/5</f>
        <v>26.8</v>
      </c>
      <c r="P53" s="5"/>
      <c r="Q53" s="5"/>
      <c r="R53" s="5"/>
      <c r="S53" s="1"/>
      <c r="T53" s="1">
        <f t="shared" si="38"/>
        <v>5.2238805970149249</v>
      </c>
      <c r="U53" s="1">
        <f t="shared" si="37"/>
        <v>5.2238805970149249</v>
      </c>
      <c r="V53" s="1">
        <v>77</v>
      </c>
      <c r="W53" s="1">
        <v>100.2</v>
      </c>
      <c r="X53" s="1">
        <v>118.4</v>
      </c>
      <c r="Y53" s="1">
        <v>92.2</v>
      </c>
      <c r="Z53" s="1">
        <v>0</v>
      </c>
      <c r="AA53" s="1"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C48" xr:uid="{A2BEAFF6-B64E-4945-83C8-1D77F4BB9CA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2024-11-25T11:12:41Z</dcterms:created>
  <dcterms:modified xsi:type="dcterms:W3CDTF">2024-12-02T09:45:40Z</dcterms:modified>
</cp:coreProperties>
</file>