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50AE321E-96BE-49B8-AF23-64278A52B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AE14" i="1" l="1"/>
  <c r="R28" i="1" l="1"/>
  <c r="R8" i="1"/>
  <c r="AD8" i="1"/>
  <c r="S45" i="1" l="1"/>
  <c r="S44" i="1"/>
  <c r="AB13" i="1"/>
  <c r="AB32" i="1"/>
  <c r="AB37" i="1"/>
  <c r="AB40" i="1"/>
  <c r="AB41" i="1"/>
  <c r="O13" i="1"/>
  <c r="S13" i="1" s="1"/>
  <c r="K13" i="1"/>
  <c r="O44" i="1"/>
  <c r="T44" i="1" s="1"/>
  <c r="K44" i="1"/>
  <c r="O45" i="1"/>
  <c r="T45" i="1" s="1"/>
  <c r="O43" i="1"/>
  <c r="T43" i="1" s="1"/>
  <c r="O7" i="1"/>
  <c r="T7" i="1" s="1"/>
  <c r="O8" i="1"/>
  <c r="O9" i="1"/>
  <c r="O10" i="1"/>
  <c r="O11" i="1"/>
  <c r="T11" i="1" s="1"/>
  <c r="O12" i="1"/>
  <c r="O14" i="1"/>
  <c r="T14" i="1" s="1"/>
  <c r="O15" i="1"/>
  <c r="O16" i="1"/>
  <c r="O17" i="1"/>
  <c r="O18" i="1"/>
  <c r="T18" i="1" s="1"/>
  <c r="O19" i="1"/>
  <c r="O20" i="1"/>
  <c r="O21" i="1"/>
  <c r="O22" i="1"/>
  <c r="T22" i="1" s="1"/>
  <c r="O23" i="1"/>
  <c r="O24" i="1"/>
  <c r="O25" i="1"/>
  <c r="O26" i="1"/>
  <c r="T26" i="1" s="1"/>
  <c r="O27" i="1"/>
  <c r="O28" i="1"/>
  <c r="O29" i="1"/>
  <c r="O30" i="1"/>
  <c r="T30" i="1" s="1"/>
  <c r="O31" i="1"/>
  <c r="O32" i="1"/>
  <c r="S32" i="1" s="1"/>
  <c r="O33" i="1"/>
  <c r="O34" i="1"/>
  <c r="T34" i="1" s="1"/>
  <c r="O35" i="1"/>
  <c r="O36" i="1"/>
  <c r="O37" i="1"/>
  <c r="S37" i="1" s="1"/>
  <c r="O38" i="1"/>
  <c r="T38" i="1" s="1"/>
  <c r="O39" i="1"/>
  <c r="O40" i="1"/>
  <c r="S40" i="1" s="1"/>
  <c r="O41" i="1"/>
  <c r="S41" i="1" s="1"/>
  <c r="O6" i="1"/>
  <c r="P6" i="1" s="1"/>
  <c r="K32" i="1"/>
  <c r="S6" i="1" l="1"/>
  <c r="AB6" i="1"/>
  <c r="AB39" i="1"/>
  <c r="AB35" i="1"/>
  <c r="AB33" i="1"/>
  <c r="AB31" i="1"/>
  <c r="AB29" i="1"/>
  <c r="AB27" i="1"/>
  <c r="P25" i="1"/>
  <c r="AB23" i="1"/>
  <c r="AB21" i="1"/>
  <c r="AB19" i="1"/>
  <c r="P17" i="1"/>
  <c r="AB15" i="1"/>
  <c r="P12" i="1"/>
  <c r="AB10" i="1"/>
  <c r="P8" i="1"/>
  <c r="AB38" i="1"/>
  <c r="AB36" i="1"/>
  <c r="AB34" i="1"/>
  <c r="AB30" i="1"/>
  <c r="P28" i="1"/>
  <c r="AB26" i="1"/>
  <c r="AB24" i="1"/>
  <c r="P22" i="1"/>
  <c r="P20" i="1"/>
  <c r="P18" i="1"/>
  <c r="AB16" i="1"/>
  <c r="AB14" i="1"/>
  <c r="P11" i="1"/>
  <c r="P9" i="1"/>
  <c r="P7" i="1"/>
  <c r="T40" i="1"/>
  <c r="T36" i="1"/>
  <c r="T32" i="1"/>
  <c r="T28" i="1"/>
  <c r="T24" i="1"/>
  <c r="T20" i="1"/>
  <c r="T16" i="1"/>
  <c r="T13" i="1"/>
  <c r="T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2" i="1"/>
  <c r="T10" i="1"/>
  <c r="T8" i="1"/>
  <c r="S43" i="1"/>
  <c r="T6" i="1"/>
  <c r="K45" i="1"/>
  <c r="K43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9" i="1" l="1"/>
  <c r="AB18" i="1"/>
  <c r="AB22" i="1"/>
  <c r="AB8" i="1"/>
  <c r="AB12" i="1"/>
  <c r="AB17" i="1"/>
  <c r="AB25" i="1"/>
  <c r="AB7" i="1"/>
  <c r="AB11" i="1"/>
  <c r="AB20" i="1"/>
  <c r="AB28" i="1"/>
  <c r="P5" i="1"/>
  <c r="S7" i="1"/>
  <c r="S9" i="1"/>
  <c r="S11" i="1"/>
  <c r="S14" i="1"/>
  <c r="S16" i="1"/>
  <c r="S18" i="1"/>
  <c r="S20" i="1"/>
  <c r="S22" i="1"/>
  <c r="S24" i="1"/>
  <c r="S26" i="1"/>
  <c r="S28" i="1"/>
  <c r="S30" i="1"/>
  <c r="S34" i="1"/>
  <c r="S36" i="1"/>
  <c r="S38" i="1"/>
  <c r="S8" i="1"/>
  <c r="S10" i="1"/>
  <c r="S12" i="1"/>
  <c r="S15" i="1"/>
  <c r="S17" i="1"/>
  <c r="S19" i="1"/>
  <c r="S21" i="1"/>
  <c r="S23" i="1"/>
  <c r="S25" i="1"/>
  <c r="S27" i="1"/>
  <c r="S29" i="1"/>
  <c r="S31" i="1"/>
  <c r="S33" i="1"/>
  <c r="S35" i="1"/>
  <c r="S39" i="1"/>
  <c r="K5" i="1"/>
  <c r="AB5" i="1" l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<sst xmlns="http://schemas.openxmlformats.org/spreadsheetml/2006/main" count="129" uniqueCount="81">
  <si>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</si>
  <si>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</si>
  <si>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</si>
  <si>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</si>
  <si>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</si>
  <si>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</si>
  <si>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</si>
  <si>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</si>
  <si>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</si>
  <si>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</si>
  <si>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</si>
  <si>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</si>
  <si>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</si>
  <si>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</si>
  <si>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</si>
  <si>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</si>
  <si>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</si>
  <si>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</si>
  <si>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</si>
  <si>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</si>
  <si>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</si>
  <si>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</si>
  <si>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</si>
  <si>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22,07,</t>
  </si>
  <si>
    <t>15,07,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</si>
  <si>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</si>
  <si>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</si>
  <si>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</si>
  <si>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</si>
  <si>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</si>
  <si>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</si>
  <si>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</si>
  <si>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</si>
  <si>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</si>
  <si>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</si>
  <si>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</si>
  <si>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</si>
  <si>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</si>
  <si>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</si>
  <si>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</si>
  <si>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</si>
  <si>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</si>
  <si>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</si>
  <si>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</si>
  <si>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</si>
  <si>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</si>
  <si>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</si>
  <si>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</si>
  <si>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</si>
  <si>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</si>
  <si>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</si>
  <si>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</si>
  <si>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</si>
  <si>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</si>
  <si>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</si>
  <si>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</si>
  <si>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</si>
  <si>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</si>
  <si>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дубль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</si>
  <si>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</si>
  <si>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</si>
  <si>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</si>
  <si>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</si>
  <si>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</si>
  <si>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</si>
  <si>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</si>
  <si>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</si>
  <si>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</si>
  <si>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</si>
  <si>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</si>
  <si>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</si>
  <si>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</si>
  <si>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</si>
  <si>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</si>
  <si>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</si>
  <si>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завод не отгрузил 30,06,24; 08,07,24; 14,07,24</t>
  </si>
  <si>
    <t>30,06 и 08,07 завод не догрузил 400шт</t>
  </si>
  <si>
    <t>заказ</t>
  </si>
  <si>
    <t>29,07,</t>
  </si>
  <si>
    <t>вывод</t>
  </si>
  <si>
    <t>завод вывел из производства 25,07,24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</si>
</sst>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2" fontId="1" fillId="0" borderId="1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 applyBorder="1"/>
    <xf numFmtId="164" fontId="1" fillId="6" borderId="1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10" customWidth="1"/>
    <col min="8" max="8" width="5.42578125" customWidth="1"/>
    <col min="9" max="9" width="8.7109375" bestFit="1" customWidth="1"/>
    <col min="10" max="11" width="6.7109375" customWidth="1"/>
    <col min="12" max="13" width="1" customWidth="1"/>
    <col min="14" max="17" width="6.7109375" customWidth="1"/>
    <col min="18" max="18" width="21.7109375" customWidth="1"/>
    <col min="19" max="20" width="5.28515625" customWidth="1"/>
    <col min="21" max="26" width="6.42578125" customWidth="1"/>
    <col min="27" max="27" width="30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78</v>
      </c>
      <c r="Q4" s="1"/>
      <c r="R4" s="1"/>
      <c r="S4" s="1"/>
      <c r="T4" s="1"/>
      <c r="U4" s="1" t="s">
        <v>24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6262.2750000000005</v>
      </c>
      <c r="F5" s="4">
        <f>SUM(F6:F494)</f>
        <v>16555.253000000001</v>
      </c>
      <c r="G5" s="7"/>
      <c r="H5" s="1"/>
      <c r="I5" s="1"/>
      <c r="J5" s="4">
        <f t="shared" ref="J5:Q5" si="0">SUM(J6:J494)</f>
        <v>6629.71</v>
      </c>
      <c r="K5" s="4">
        <f t="shared" si="0"/>
        <v>-367.43500000000006</v>
      </c>
      <c r="L5" s="4">
        <f t="shared" si="0"/>
        <v>0</v>
      </c>
      <c r="M5" s="4">
        <f t="shared" si="0"/>
        <v>0</v>
      </c>
      <c r="N5" s="4">
        <f t="shared" si="0"/>
        <v>19551.438600000001</v>
      </c>
      <c r="O5" s="4">
        <f t="shared" si="0"/>
        <v>1252.4549999999999</v>
      </c>
      <c r="P5" s="4">
        <f t="shared" si="0"/>
        <v>2164.1668</v>
      </c>
      <c r="Q5" s="4">
        <f t="shared" si="0"/>
        <v>0</v>
      </c>
      <c r="R5" s="1"/>
      <c r="S5" s="1"/>
      <c r="T5" s="1"/>
      <c r="U5" s="4">
        <f t="shared" ref="U5:Z5" si="1">SUM(U6:U494)</f>
        <v>1361.4219999999998</v>
      </c>
      <c r="V5" s="4">
        <f t="shared" si="1"/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1"/>
      <c r="AB5" s="4">
        <f>SUM(AB6:AB494)</f>
        <v>474.19779999999992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54</v>
      </c>
      <c r="D6" s="1">
        <v>176</v>
      </c>
      <c r="E6" s="1">
        <v>55</v>
      </c>
      <c r="F6" s="1">
        <v>175</v>
      </c>
      <c r="G6" s="7">
        <v>0.14000000000000001</v>
      </c>
      <c r="H6" s="1">
        <v>180</v>
      </c>
      <c r="I6" s="1">
        <v>9988421</v>
      </c>
      <c r="J6" s="1">
        <v>51</v>
      </c>
      <c r="K6" s="1">
        <f t="shared" ref="K6:K41" si="2">E6-J6</f>
        <v>4</v>
      </c>
      <c r="L6" s="1"/>
      <c r="M6" s="1"/>
      <c r="N6" s="1"/>
      <c r="O6" s="1">
        <f t="shared" ref="O6:O12" si="3">E6/5</f>
        <v>11</v>
      </c>
      <c r="P6" s="5">
        <f>20*O6-N6-F6</f>
        <v>45</v>
      </c>
      <c r="Q6" s="5"/>
      <c r="R6" s="1"/>
      <c r="S6" s="1">
        <f>(F6+N6+P6)/O6</f>
        <v>20</v>
      </c>
      <c r="T6" s="1">
        <f>(F6+N6)/O6</f>
        <v>15.909090909090908</v>
      </c>
      <c r="U6" s="1">
        <v>9.1999999999999993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/>
      <c r="AB6" s="1">
        <f>P6*G6</f>
        <v>6.3000000000000007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55</v>
      </c>
      <c r="D7" s="1">
        <v>192</v>
      </c>
      <c r="E7" s="1">
        <v>121</v>
      </c>
      <c r="F7" s="1">
        <v>126</v>
      </c>
      <c r="G7" s="7">
        <v>0.18</v>
      </c>
      <c r="H7" s="1">
        <v>270</v>
      </c>
      <c r="I7" s="1">
        <v>9988438</v>
      </c>
      <c r="J7" s="1">
        <v>121</v>
      </c>
      <c r="K7" s="1">
        <f t="shared" si="2"/>
        <v>0</v>
      </c>
      <c r="L7" s="1"/>
      <c r="M7" s="1"/>
      <c r="N7" s="1">
        <v>222.8</v>
      </c>
      <c r="O7" s="1">
        <f t="shared" si="3"/>
        <v>24.2</v>
      </c>
      <c r="P7" s="5">
        <f t="shared" ref="P7:P11" si="4">20*O7-N7-F7</f>
        <v>135.19999999999999</v>
      </c>
      <c r="Q7" s="5"/>
      <c r="R7" s="1"/>
      <c r="S7" s="1">
        <f t="shared" ref="S7:S41" si="5">(F7+N7+P7)/O7</f>
        <v>20</v>
      </c>
      <c r="T7" s="1">
        <f t="shared" ref="T7:T41" si="6">(F7+N7)/O7</f>
        <v>14.41322314049587</v>
      </c>
      <c r="U7" s="1">
        <v>18.399999999999999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/>
      <c r="AB7" s="1">
        <f t="shared" ref="AB7:AB41" si="7">P7*G7</f>
        <v>24.335999999999999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59</v>
      </c>
      <c r="D8" s="1">
        <v>128</v>
      </c>
      <c r="E8" s="1">
        <v>122</v>
      </c>
      <c r="F8" s="1">
        <v>64</v>
      </c>
      <c r="G8" s="7">
        <v>0.18</v>
      </c>
      <c r="H8" s="1">
        <v>270</v>
      </c>
      <c r="I8" s="1">
        <v>9988445</v>
      </c>
      <c r="J8" s="1">
        <v>118</v>
      </c>
      <c r="K8" s="1">
        <f t="shared" si="2"/>
        <v>4</v>
      </c>
      <c r="L8" s="1"/>
      <c r="M8" s="1"/>
      <c r="N8" s="1">
        <v>233.4</v>
      </c>
      <c r="O8" s="1">
        <f t="shared" si="3"/>
        <v>24.4</v>
      </c>
      <c r="P8" s="5">
        <f t="shared" si="4"/>
        <v>190.6</v>
      </c>
      <c r="Q8" s="5"/>
      <c r="R8" s="34">
        <f>27/(U8/100)-100</f>
        <v>60.714285714285694</v>
      </c>
      <c r="S8" s="1">
        <f t="shared" si="5"/>
        <v>20</v>
      </c>
      <c r="T8" s="1">
        <f t="shared" si="6"/>
        <v>12.188524590163935</v>
      </c>
      <c r="U8" s="1">
        <v>16.8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/>
      <c r="AB8" s="1">
        <f t="shared" si="7"/>
        <v>34.308</v>
      </c>
      <c r="AC8" s="1"/>
      <c r="AD8" s="1">
        <f>136/5</f>
        <v>27.2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84</v>
      </c>
      <c r="D9" s="1"/>
      <c r="E9" s="1">
        <v>20</v>
      </c>
      <c r="F9" s="1">
        <v>64</v>
      </c>
      <c r="G9" s="7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/>
      <c r="O9" s="1">
        <f t="shared" si="3"/>
        <v>4</v>
      </c>
      <c r="P9" s="5">
        <f t="shared" si="4"/>
        <v>16</v>
      </c>
      <c r="Q9" s="5"/>
      <c r="R9" s="1"/>
      <c r="S9" s="1">
        <f t="shared" si="5"/>
        <v>20</v>
      </c>
      <c r="T9" s="1">
        <f t="shared" si="6"/>
        <v>16</v>
      </c>
      <c r="U9" s="1">
        <v>1.2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/>
      <c r="AB9" s="1">
        <f t="shared" si="7"/>
        <v>6.4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139</v>
      </c>
      <c r="D10" s="1"/>
      <c r="E10" s="1">
        <v>12</v>
      </c>
      <c r="F10" s="1">
        <v>127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1"/>
      <c r="S10" s="1">
        <f t="shared" si="5"/>
        <v>52.916666666666671</v>
      </c>
      <c r="T10" s="1">
        <f t="shared" si="6"/>
        <v>52.916666666666671</v>
      </c>
      <c r="U10" s="1">
        <v>2.6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34" t="s">
        <v>38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43</v>
      </c>
      <c r="B11" s="1" t="s">
        <v>30</v>
      </c>
      <c r="C11" s="1"/>
      <c r="D11" s="1">
        <v>456</v>
      </c>
      <c r="E11" s="1">
        <v>165</v>
      </c>
      <c r="F11" s="1">
        <v>291</v>
      </c>
      <c r="G11" s="7">
        <v>0.18</v>
      </c>
      <c r="H11" s="1">
        <v>150</v>
      </c>
      <c r="I11" s="1">
        <v>5034819</v>
      </c>
      <c r="J11" s="1">
        <v>177</v>
      </c>
      <c r="K11" s="1">
        <f t="shared" si="2"/>
        <v>-12</v>
      </c>
      <c r="L11" s="1"/>
      <c r="M11" s="1"/>
      <c r="N11" s="1">
        <v>150</v>
      </c>
      <c r="O11" s="1">
        <f t="shared" si="3"/>
        <v>33</v>
      </c>
      <c r="P11" s="5">
        <f t="shared" si="4"/>
        <v>219</v>
      </c>
      <c r="Q11" s="5"/>
      <c r="R11" s="1"/>
      <c r="S11" s="1">
        <f t="shared" si="5"/>
        <v>20</v>
      </c>
      <c r="T11" s="1">
        <f t="shared" si="6"/>
        <v>13.363636363636363</v>
      </c>
      <c r="U11" s="1">
        <v>5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/>
      <c r="AB11" s="1">
        <f t="shared" si="7"/>
        <v>39.42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9" t="s">
        <v>44</v>
      </c>
      <c r="B12" s="14" t="s">
        <v>40</v>
      </c>
      <c r="C12" s="14">
        <v>57.86</v>
      </c>
      <c r="D12" s="14">
        <v>14.38</v>
      </c>
      <c r="E12" s="14">
        <v>14.945</v>
      </c>
      <c r="F12" s="15">
        <v>57.295000000000002</v>
      </c>
      <c r="G12" s="21">
        <v>1</v>
      </c>
      <c r="H12" s="20">
        <v>150</v>
      </c>
      <c r="I12" s="20">
        <v>5039845</v>
      </c>
      <c r="J12" s="1">
        <v>15</v>
      </c>
      <c r="K12" s="1">
        <f t="shared" si="2"/>
        <v>-5.4999999999999716E-2</v>
      </c>
      <c r="L12" s="1"/>
      <c r="M12" s="1"/>
      <c r="N12" s="1"/>
      <c r="O12" s="1">
        <f t="shared" si="3"/>
        <v>2.9889999999999999</v>
      </c>
      <c r="P12" s="5">
        <f>20*(O12+O13)-N12-N13-F12-F13</f>
        <v>64.039999999999992</v>
      </c>
      <c r="Q12" s="5"/>
      <c r="R12" s="1"/>
      <c r="S12" s="1">
        <f t="shared" si="5"/>
        <v>40.593844095015058</v>
      </c>
      <c r="T12" s="1">
        <f t="shared" si="6"/>
        <v>19.168618266978925</v>
      </c>
      <c r="U12" s="1">
        <v>1.9079999999999999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64.039999999999992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4" t="s">
        <v>39</v>
      </c>
      <c r="B13" s="25" t="s">
        <v>40</v>
      </c>
      <c r="C13" s="25">
        <v>25.02</v>
      </c>
      <c r="D13" s="25"/>
      <c r="E13" s="25">
        <v>17.315000000000001</v>
      </c>
      <c r="F13" s="26">
        <v>7.7050000000000001</v>
      </c>
      <c r="G13" s="27">
        <v>0</v>
      </c>
      <c r="H13" s="28">
        <v>150</v>
      </c>
      <c r="I13" s="28" t="s">
        <v>41</v>
      </c>
      <c r="J13" s="29">
        <v>16.100000000000001</v>
      </c>
      <c r="K13" s="29">
        <f t="shared" ref="K13" si="8">E13-J13</f>
        <v>1.2149999999999999</v>
      </c>
      <c r="L13" s="29"/>
      <c r="M13" s="29"/>
      <c r="N13" s="29"/>
      <c r="O13" s="29">
        <f t="shared" ref="O13" si="9">E13/5</f>
        <v>3.4630000000000001</v>
      </c>
      <c r="P13" s="30"/>
      <c r="Q13" s="30"/>
      <c r="R13" s="29"/>
      <c r="S13" s="29">
        <f t="shared" si="5"/>
        <v>2.2249494657811146</v>
      </c>
      <c r="T13" s="29">
        <f t="shared" si="6"/>
        <v>2.2249494657811146</v>
      </c>
      <c r="U13" s="29">
        <v>2.9108000000000001</v>
      </c>
      <c r="V13" s="29">
        <v>0.95</v>
      </c>
      <c r="W13" s="29">
        <v>6.5400000000000009</v>
      </c>
      <c r="X13" s="29">
        <v>7.6191999999999993</v>
      </c>
      <c r="Y13" s="29">
        <v>3.8319999999999999</v>
      </c>
      <c r="Z13" s="29">
        <v>5.8151999999999999</v>
      </c>
      <c r="AA13" s="29" t="s">
        <v>42</v>
      </c>
      <c r="AB13" s="29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30</v>
      </c>
      <c r="C14" s="1">
        <v>81</v>
      </c>
      <c r="D14" s="1">
        <v>216</v>
      </c>
      <c r="E14" s="1">
        <v>182</v>
      </c>
      <c r="F14" s="1">
        <v>113</v>
      </c>
      <c r="G14" s="7">
        <v>0.1</v>
      </c>
      <c r="H14" s="1">
        <v>90</v>
      </c>
      <c r="I14" s="1">
        <v>8444163</v>
      </c>
      <c r="J14" s="1">
        <v>177</v>
      </c>
      <c r="K14" s="1">
        <f t="shared" si="2"/>
        <v>5</v>
      </c>
      <c r="L14" s="1"/>
      <c r="M14" s="1"/>
      <c r="N14" s="1">
        <v>736</v>
      </c>
      <c r="O14" s="1">
        <f t="shared" ref="O14:O41" si="10">E14/5</f>
        <v>36.4</v>
      </c>
      <c r="P14" s="5"/>
      <c r="Q14" s="5"/>
      <c r="R14" s="34">
        <f>U14/(V14/100)-100</f>
        <v>32.903225806451616</v>
      </c>
      <c r="S14" s="1">
        <f t="shared" si="5"/>
        <v>23.324175824175825</v>
      </c>
      <c r="T14" s="1">
        <f t="shared" si="6"/>
        <v>23.324175824175825</v>
      </c>
      <c r="U14" s="1">
        <v>41.2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/>
      <c r="AB14" s="1">
        <f t="shared" si="7"/>
        <v>0</v>
      </c>
      <c r="AC14" s="1"/>
      <c r="AD14" s="1"/>
      <c r="AE14" s="1">
        <f>193/5</f>
        <v>38.6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30</v>
      </c>
      <c r="C15" s="1">
        <v>342</v>
      </c>
      <c r="D15" s="1">
        <v>620</v>
      </c>
      <c r="E15" s="1">
        <v>403</v>
      </c>
      <c r="F15" s="1">
        <v>558</v>
      </c>
      <c r="G15" s="7">
        <v>0.18</v>
      </c>
      <c r="H15" s="1">
        <v>150</v>
      </c>
      <c r="I15" s="1">
        <v>5038411</v>
      </c>
      <c r="J15" s="1">
        <v>413</v>
      </c>
      <c r="K15" s="1">
        <f t="shared" si="2"/>
        <v>-10</v>
      </c>
      <c r="L15" s="1"/>
      <c r="M15" s="1"/>
      <c r="N15" s="1">
        <v>1405</v>
      </c>
      <c r="O15" s="1">
        <f t="shared" si="10"/>
        <v>80.599999999999994</v>
      </c>
      <c r="P15" s="5"/>
      <c r="Q15" s="5"/>
      <c r="R15" s="1"/>
      <c r="S15" s="1">
        <f t="shared" si="5"/>
        <v>24.35483870967742</v>
      </c>
      <c r="T15" s="1">
        <f t="shared" si="6"/>
        <v>24.35483870967742</v>
      </c>
      <c r="U15" s="1">
        <v>82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30</v>
      </c>
      <c r="C16" s="1">
        <v>-4</v>
      </c>
      <c r="D16" s="1"/>
      <c r="E16" s="1">
        <v>-1</v>
      </c>
      <c r="F16" s="1">
        <v>-4</v>
      </c>
      <c r="G16" s="7">
        <v>0.18</v>
      </c>
      <c r="H16" s="1">
        <v>150</v>
      </c>
      <c r="I16" s="1">
        <v>5038459</v>
      </c>
      <c r="J16" s="1">
        <v>58</v>
      </c>
      <c r="K16" s="1">
        <f t="shared" si="2"/>
        <v>-59</v>
      </c>
      <c r="L16" s="1"/>
      <c r="M16" s="1"/>
      <c r="N16" s="1">
        <v>600</v>
      </c>
      <c r="O16" s="1">
        <f t="shared" si="10"/>
        <v>-0.2</v>
      </c>
      <c r="P16" s="5">
        <v>600</v>
      </c>
      <c r="Q16" s="5"/>
      <c r="R16" s="1"/>
      <c r="S16" s="1">
        <f t="shared" si="5"/>
        <v>-5980</v>
      </c>
      <c r="T16" s="1">
        <f t="shared" si="6"/>
        <v>-2980</v>
      </c>
      <c r="U16" s="1">
        <v>45.6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1" t="s">
        <v>75</v>
      </c>
      <c r="AB16" s="35">
        <f t="shared" si="7"/>
        <v>108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30</v>
      </c>
      <c r="C17" s="1">
        <v>-7</v>
      </c>
      <c r="D17" s="1">
        <v>320</v>
      </c>
      <c r="E17" s="1">
        <v>170</v>
      </c>
      <c r="F17" s="1">
        <v>143</v>
      </c>
      <c r="G17" s="7">
        <v>0.18</v>
      </c>
      <c r="H17" s="1">
        <v>150</v>
      </c>
      <c r="I17" s="1">
        <v>5038831</v>
      </c>
      <c r="J17" s="1">
        <v>170</v>
      </c>
      <c r="K17" s="1">
        <f t="shared" si="2"/>
        <v>0</v>
      </c>
      <c r="L17" s="1"/>
      <c r="M17" s="1"/>
      <c r="N17" s="1">
        <v>70</v>
      </c>
      <c r="O17" s="1">
        <f t="shared" si="10"/>
        <v>34</v>
      </c>
      <c r="P17" s="5">
        <f t="shared" ref="P17:P28" si="11">20*O17-N17-F17</f>
        <v>467</v>
      </c>
      <c r="Q17" s="5"/>
      <c r="R17" s="1"/>
      <c r="S17" s="1">
        <f t="shared" si="5"/>
        <v>20</v>
      </c>
      <c r="T17" s="1">
        <f t="shared" si="6"/>
        <v>6.2647058823529411</v>
      </c>
      <c r="U17" s="1">
        <v>9.1999999999999993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/>
      <c r="AB17" s="35">
        <f t="shared" si="7"/>
        <v>84.06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-7</v>
      </c>
      <c r="D18" s="1">
        <v>450</v>
      </c>
      <c r="E18" s="1">
        <v>154</v>
      </c>
      <c r="F18" s="1">
        <v>289</v>
      </c>
      <c r="G18" s="7">
        <v>0.18</v>
      </c>
      <c r="H18" s="1">
        <v>120</v>
      </c>
      <c r="I18" s="1">
        <v>5038855</v>
      </c>
      <c r="J18" s="1">
        <v>158</v>
      </c>
      <c r="K18" s="1">
        <f t="shared" si="2"/>
        <v>-4</v>
      </c>
      <c r="L18" s="1"/>
      <c r="M18" s="1"/>
      <c r="N18" s="1">
        <v>151.40000000000009</v>
      </c>
      <c r="O18" s="1">
        <f t="shared" si="10"/>
        <v>30.8</v>
      </c>
      <c r="P18" s="5">
        <f t="shared" si="11"/>
        <v>175.59999999999991</v>
      </c>
      <c r="Q18" s="5"/>
      <c r="R18" s="1"/>
      <c r="S18" s="1">
        <f t="shared" si="5"/>
        <v>20</v>
      </c>
      <c r="T18" s="1">
        <f t="shared" si="6"/>
        <v>14.298701298701301</v>
      </c>
      <c r="U18" s="1">
        <v>11.2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/>
      <c r="AB18" s="35">
        <f t="shared" si="7"/>
        <v>31.607999999999983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182</v>
      </c>
      <c r="D19" s="1">
        <v>940</v>
      </c>
      <c r="E19" s="1">
        <v>467</v>
      </c>
      <c r="F19" s="1">
        <v>654</v>
      </c>
      <c r="G19" s="7">
        <v>0.18</v>
      </c>
      <c r="H19" s="1">
        <v>150</v>
      </c>
      <c r="I19" s="1">
        <v>5038435</v>
      </c>
      <c r="J19" s="1">
        <v>477</v>
      </c>
      <c r="K19" s="1">
        <f t="shared" si="2"/>
        <v>-10</v>
      </c>
      <c r="L19" s="1"/>
      <c r="M19" s="1"/>
      <c r="N19" s="1">
        <v>1286.2</v>
      </c>
      <c r="O19" s="1">
        <f t="shared" si="10"/>
        <v>93.4</v>
      </c>
      <c r="P19" s="5"/>
      <c r="Q19" s="5"/>
      <c r="R19" s="1"/>
      <c r="S19" s="1">
        <f t="shared" si="5"/>
        <v>20.773019271948609</v>
      </c>
      <c r="T19" s="1">
        <f t="shared" si="6"/>
        <v>20.773019271948609</v>
      </c>
      <c r="U19" s="1">
        <v>96.4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30</v>
      </c>
      <c r="C20" s="1">
        <v>23</v>
      </c>
      <c r="D20" s="1">
        <v>470</v>
      </c>
      <c r="E20" s="1">
        <v>292</v>
      </c>
      <c r="F20" s="1">
        <v>201</v>
      </c>
      <c r="G20" s="7">
        <v>0.18</v>
      </c>
      <c r="H20" s="1">
        <v>120</v>
      </c>
      <c r="I20" s="1">
        <v>5038398</v>
      </c>
      <c r="J20" s="1">
        <v>331</v>
      </c>
      <c r="K20" s="1">
        <f t="shared" si="2"/>
        <v>-39</v>
      </c>
      <c r="L20" s="1"/>
      <c r="M20" s="1"/>
      <c r="N20" s="1">
        <v>954.40000000000009</v>
      </c>
      <c r="O20" s="1">
        <f t="shared" si="10"/>
        <v>58.4</v>
      </c>
      <c r="P20" s="5">
        <f t="shared" si="11"/>
        <v>12.599999999999909</v>
      </c>
      <c r="Q20" s="5"/>
      <c r="R20" s="1"/>
      <c r="S20" s="1">
        <f t="shared" si="5"/>
        <v>20</v>
      </c>
      <c r="T20" s="1">
        <f t="shared" si="6"/>
        <v>19.784246575342468</v>
      </c>
      <c r="U20" s="1">
        <v>59.2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/>
      <c r="AB20" s="35">
        <f t="shared" si="7"/>
        <v>2.2679999999999834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40</v>
      </c>
      <c r="C21" s="1">
        <v>84.274000000000001</v>
      </c>
      <c r="D21" s="1">
        <v>326.36</v>
      </c>
      <c r="E21" s="1">
        <v>55.822000000000003</v>
      </c>
      <c r="F21" s="1">
        <v>354.81200000000001</v>
      </c>
      <c r="G21" s="7">
        <v>1</v>
      </c>
      <c r="H21" s="1">
        <v>150</v>
      </c>
      <c r="I21" s="1">
        <v>5038572</v>
      </c>
      <c r="J21" s="1">
        <v>58.7</v>
      </c>
      <c r="K21" s="1">
        <f t="shared" si="2"/>
        <v>-2.8780000000000001</v>
      </c>
      <c r="L21" s="1"/>
      <c r="M21" s="1"/>
      <c r="N21" s="1"/>
      <c r="O21" s="1">
        <f t="shared" si="10"/>
        <v>11.164400000000001</v>
      </c>
      <c r="P21" s="5"/>
      <c r="Q21" s="5"/>
      <c r="R21" s="1"/>
      <c r="S21" s="1">
        <f t="shared" si="5"/>
        <v>31.780659954856507</v>
      </c>
      <c r="T21" s="1">
        <f t="shared" si="6"/>
        <v>31.780659954856507</v>
      </c>
      <c r="U21" s="1">
        <v>16.6112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40</v>
      </c>
      <c r="C22" s="1">
        <v>248.006</v>
      </c>
      <c r="D22" s="1">
        <v>59.52</v>
      </c>
      <c r="E22" s="1">
        <v>78.855000000000004</v>
      </c>
      <c r="F22" s="1">
        <v>228.67099999999999</v>
      </c>
      <c r="G22" s="7">
        <v>1</v>
      </c>
      <c r="H22" s="1">
        <v>150</v>
      </c>
      <c r="I22" s="1">
        <v>5038596</v>
      </c>
      <c r="J22" s="1">
        <v>80</v>
      </c>
      <c r="K22" s="1">
        <f t="shared" si="2"/>
        <v>-1.144999999999996</v>
      </c>
      <c r="L22" s="1"/>
      <c r="M22" s="1"/>
      <c r="N22" s="1">
        <v>45.151200000000053</v>
      </c>
      <c r="O22" s="1">
        <f t="shared" si="10"/>
        <v>15.771000000000001</v>
      </c>
      <c r="P22" s="5">
        <f t="shared" si="11"/>
        <v>41.59779999999995</v>
      </c>
      <c r="Q22" s="5"/>
      <c r="R22" s="1"/>
      <c r="S22" s="1">
        <f t="shared" si="5"/>
        <v>20</v>
      </c>
      <c r="T22" s="1">
        <f t="shared" si="6"/>
        <v>17.362386659057769</v>
      </c>
      <c r="U22" s="1">
        <v>14.1508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/>
      <c r="AB22" s="35">
        <f t="shared" si="7"/>
        <v>41.59779999999995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40</v>
      </c>
      <c r="C23" s="1">
        <v>95.653999999999996</v>
      </c>
      <c r="D23" s="1">
        <v>423.64</v>
      </c>
      <c r="E23" s="1">
        <v>97.724999999999994</v>
      </c>
      <c r="F23" s="1">
        <v>419.18900000000002</v>
      </c>
      <c r="G23" s="7">
        <v>1</v>
      </c>
      <c r="H23" s="1">
        <v>120</v>
      </c>
      <c r="I23" s="1">
        <v>5038558</v>
      </c>
      <c r="J23" s="1">
        <v>102.6</v>
      </c>
      <c r="K23" s="1">
        <f t="shared" si="2"/>
        <v>-4.875</v>
      </c>
      <c r="L23" s="1"/>
      <c r="M23" s="1"/>
      <c r="N23" s="1">
        <v>251.16600000000011</v>
      </c>
      <c r="O23" s="1">
        <f t="shared" si="10"/>
        <v>19.544999999999998</v>
      </c>
      <c r="P23" s="5"/>
      <c r="Q23" s="5"/>
      <c r="R23" s="1"/>
      <c r="S23" s="1">
        <f t="shared" si="5"/>
        <v>34.298030186748541</v>
      </c>
      <c r="T23" s="1">
        <f t="shared" si="6"/>
        <v>34.298030186748541</v>
      </c>
      <c r="U23" s="1">
        <v>29.872800000000002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40</v>
      </c>
      <c r="C24" s="1">
        <v>114.339</v>
      </c>
      <c r="D24" s="1">
        <v>488.76600000000002</v>
      </c>
      <c r="E24" s="1">
        <v>108.402</v>
      </c>
      <c r="F24" s="1">
        <v>494.70299999999997</v>
      </c>
      <c r="G24" s="7">
        <v>1</v>
      </c>
      <c r="H24" s="1">
        <v>120</v>
      </c>
      <c r="I24" s="1">
        <v>6159901</v>
      </c>
      <c r="J24" s="1">
        <v>117</v>
      </c>
      <c r="K24" s="1">
        <f t="shared" si="2"/>
        <v>-8.597999999999999</v>
      </c>
      <c r="L24" s="1"/>
      <c r="M24" s="1"/>
      <c r="N24" s="1">
        <v>130.08840000000001</v>
      </c>
      <c r="O24" s="1">
        <f t="shared" si="10"/>
        <v>21.680399999999999</v>
      </c>
      <c r="P24" s="5"/>
      <c r="Q24" s="5"/>
      <c r="R24" s="1"/>
      <c r="S24" s="1">
        <f t="shared" si="5"/>
        <v>28.8182598107046</v>
      </c>
      <c r="T24" s="1">
        <f t="shared" si="6"/>
        <v>28.8182598107046</v>
      </c>
      <c r="U24" s="1">
        <v>28.268799999999999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40</v>
      </c>
      <c r="C25" s="1">
        <v>35.505000000000003</v>
      </c>
      <c r="D25" s="1">
        <v>54.948999999999998</v>
      </c>
      <c r="E25" s="1">
        <v>26.279</v>
      </c>
      <c r="F25" s="1">
        <v>64.174999999999997</v>
      </c>
      <c r="G25" s="7">
        <v>0</v>
      </c>
      <c r="H25" s="1">
        <v>120</v>
      </c>
      <c r="I25" s="1" t="s">
        <v>79</v>
      </c>
      <c r="J25" s="1">
        <v>25.5</v>
      </c>
      <c r="K25" s="1">
        <f t="shared" si="2"/>
        <v>0.77899999999999991</v>
      </c>
      <c r="L25" s="1"/>
      <c r="M25" s="1"/>
      <c r="N25" s="1">
        <v>20.411999999999981</v>
      </c>
      <c r="O25" s="1">
        <f t="shared" si="10"/>
        <v>5.2557999999999998</v>
      </c>
      <c r="P25" s="5">
        <f t="shared" si="11"/>
        <v>20.529000000000025</v>
      </c>
      <c r="Q25" s="5"/>
      <c r="R25" s="1"/>
      <c r="S25" s="1">
        <f t="shared" si="5"/>
        <v>20</v>
      </c>
      <c r="T25" s="1">
        <f t="shared" si="6"/>
        <v>16.094029453175533</v>
      </c>
      <c r="U25" s="1">
        <v>4.4942000000000002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 t="s">
        <v>80</v>
      </c>
      <c r="AB25" s="35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30</v>
      </c>
      <c r="C26" s="1">
        <v>-1</v>
      </c>
      <c r="D26" s="1">
        <v>336</v>
      </c>
      <c r="E26" s="1">
        <v>146</v>
      </c>
      <c r="F26" s="1">
        <v>176</v>
      </c>
      <c r="G26" s="7">
        <v>0.1</v>
      </c>
      <c r="H26" s="1">
        <v>60</v>
      </c>
      <c r="I26" s="1">
        <v>8444170</v>
      </c>
      <c r="J26" s="1">
        <v>184</v>
      </c>
      <c r="K26" s="1">
        <f t="shared" si="2"/>
        <v>-38</v>
      </c>
      <c r="L26" s="1"/>
      <c r="M26" s="1"/>
      <c r="N26" s="1">
        <v>702</v>
      </c>
      <c r="O26" s="1">
        <f t="shared" si="10"/>
        <v>29.2</v>
      </c>
      <c r="P26" s="5"/>
      <c r="Q26" s="5"/>
      <c r="R26" s="1"/>
      <c r="S26" s="1">
        <f t="shared" si="5"/>
        <v>30.068493150684933</v>
      </c>
      <c r="T26" s="1">
        <f t="shared" si="6"/>
        <v>30.068493150684933</v>
      </c>
      <c r="U26" s="1">
        <v>41.6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30</v>
      </c>
      <c r="C27" s="1">
        <v>90</v>
      </c>
      <c r="D27" s="1">
        <v>208</v>
      </c>
      <c r="E27" s="1">
        <v>83</v>
      </c>
      <c r="F27" s="1">
        <v>209</v>
      </c>
      <c r="G27" s="7">
        <v>0.14000000000000001</v>
      </c>
      <c r="H27" s="1">
        <v>180</v>
      </c>
      <c r="I27" s="1">
        <v>9988391</v>
      </c>
      <c r="J27" s="1">
        <v>83</v>
      </c>
      <c r="K27" s="1">
        <f t="shared" si="2"/>
        <v>0</v>
      </c>
      <c r="L27" s="1"/>
      <c r="M27" s="1"/>
      <c r="N27" s="1">
        <v>215</v>
      </c>
      <c r="O27" s="1">
        <f t="shared" si="10"/>
        <v>16.600000000000001</v>
      </c>
      <c r="P27" s="5"/>
      <c r="Q27" s="5"/>
      <c r="R27" s="1"/>
      <c r="S27" s="1">
        <f t="shared" si="5"/>
        <v>25.542168674698793</v>
      </c>
      <c r="T27" s="1">
        <f t="shared" si="6"/>
        <v>25.542168674698793</v>
      </c>
      <c r="U27" s="1">
        <v>20.2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30</v>
      </c>
      <c r="C28" s="1">
        <v>-30</v>
      </c>
      <c r="D28" s="1">
        <v>336</v>
      </c>
      <c r="E28" s="1">
        <v>202</v>
      </c>
      <c r="F28" s="1">
        <v>87</v>
      </c>
      <c r="G28" s="7">
        <v>0.18</v>
      </c>
      <c r="H28" s="1">
        <v>270</v>
      </c>
      <c r="I28" s="1">
        <v>9988681</v>
      </c>
      <c r="J28" s="1">
        <v>244</v>
      </c>
      <c r="K28" s="1">
        <f t="shared" si="2"/>
        <v>-42</v>
      </c>
      <c r="L28" s="1"/>
      <c r="M28" s="1"/>
      <c r="N28" s="1">
        <v>544</v>
      </c>
      <c r="O28" s="1">
        <f t="shared" si="10"/>
        <v>40.4</v>
      </c>
      <c r="P28" s="5">
        <f t="shared" si="11"/>
        <v>177</v>
      </c>
      <c r="Q28" s="5"/>
      <c r="R28" s="34">
        <f>U28/(V28/100)-100</f>
        <v>27.272727272727266</v>
      </c>
      <c r="S28" s="1">
        <f t="shared" si="5"/>
        <v>20</v>
      </c>
      <c r="T28" s="1">
        <f t="shared" si="6"/>
        <v>15.618811881188119</v>
      </c>
      <c r="U28" s="1">
        <v>42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/>
      <c r="AB28" s="1">
        <f t="shared" si="7"/>
        <v>31.86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40</v>
      </c>
      <c r="C29" s="1">
        <v>164.92500000000001</v>
      </c>
      <c r="D29" s="1"/>
      <c r="E29" s="1">
        <v>33.575000000000003</v>
      </c>
      <c r="F29" s="1">
        <v>131.35</v>
      </c>
      <c r="G29" s="7">
        <v>1</v>
      </c>
      <c r="H29" s="1">
        <v>120</v>
      </c>
      <c r="I29" s="1">
        <v>8785228</v>
      </c>
      <c r="J29" s="1">
        <v>33.1</v>
      </c>
      <c r="K29" s="1">
        <f t="shared" si="2"/>
        <v>0.47500000000000142</v>
      </c>
      <c r="L29" s="1"/>
      <c r="M29" s="1"/>
      <c r="N29" s="1">
        <v>56.399999999999977</v>
      </c>
      <c r="O29" s="1">
        <f t="shared" si="10"/>
        <v>6.7150000000000007</v>
      </c>
      <c r="P29" s="5"/>
      <c r="Q29" s="5"/>
      <c r="R29" s="1"/>
      <c r="S29" s="1">
        <f t="shared" si="5"/>
        <v>27.959791511541319</v>
      </c>
      <c r="T29" s="1">
        <f t="shared" si="6"/>
        <v>27.959791511541319</v>
      </c>
      <c r="U29" s="1">
        <v>8.8529999999999998</v>
      </c>
      <c r="V29" s="1">
        <v>10.868399999999999</v>
      </c>
      <c r="W29" s="1">
        <v>8.5828000000000007</v>
      </c>
      <c r="X29" s="1">
        <v>12.577199999999999</v>
      </c>
      <c r="Y29" s="1">
        <v>5.3075999999999999</v>
      </c>
      <c r="Z29" s="1">
        <v>14.617599999999999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63</v>
      </c>
      <c r="B30" s="1" t="s">
        <v>40</v>
      </c>
      <c r="C30" s="1">
        <v>180.59399999999999</v>
      </c>
      <c r="D30" s="1"/>
      <c r="E30" s="1">
        <v>24.884</v>
      </c>
      <c r="F30" s="1">
        <v>155.71</v>
      </c>
      <c r="G30" s="7">
        <v>1</v>
      </c>
      <c r="H30" s="1">
        <v>120</v>
      </c>
      <c r="I30" s="1">
        <v>8785198</v>
      </c>
      <c r="J30" s="1">
        <v>26.5</v>
      </c>
      <c r="K30" s="1">
        <f t="shared" si="2"/>
        <v>-1.6159999999999997</v>
      </c>
      <c r="L30" s="1"/>
      <c r="M30" s="1"/>
      <c r="N30" s="1"/>
      <c r="O30" s="1">
        <f t="shared" si="10"/>
        <v>4.9767999999999999</v>
      </c>
      <c r="P30" s="5"/>
      <c r="Q30" s="5"/>
      <c r="R30" s="1"/>
      <c r="S30" s="1">
        <f t="shared" si="5"/>
        <v>31.287172480308634</v>
      </c>
      <c r="T30" s="1">
        <f t="shared" si="6"/>
        <v>31.287172480308634</v>
      </c>
      <c r="U30" s="1">
        <v>5.6204000000000001</v>
      </c>
      <c r="V30" s="1">
        <v>10.5212</v>
      </c>
      <c r="W30" s="1">
        <v>1.8431999999999999</v>
      </c>
      <c r="X30" s="1">
        <v>4.9656000000000002</v>
      </c>
      <c r="Y30" s="1">
        <v>0</v>
      </c>
      <c r="Z30" s="1">
        <v>0</v>
      </c>
      <c r="AA30" s="34" t="s">
        <v>38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64</v>
      </c>
      <c r="B31" s="14" t="s">
        <v>40</v>
      </c>
      <c r="C31" s="14">
        <v>31.92</v>
      </c>
      <c r="D31" s="14"/>
      <c r="E31" s="14">
        <v>9.1</v>
      </c>
      <c r="F31" s="15">
        <v>22.82</v>
      </c>
      <c r="G31" s="7">
        <v>1</v>
      </c>
      <c r="H31" s="1">
        <v>180</v>
      </c>
      <c r="I31" s="1">
        <v>5038619</v>
      </c>
      <c r="J31" s="1">
        <v>13.9</v>
      </c>
      <c r="K31" s="1">
        <f t="shared" si="2"/>
        <v>-4.8000000000000007</v>
      </c>
      <c r="L31" s="1"/>
      <c r="M31" s="1"/>
      <c r="N31" s="1"/>
      <c r="O31" s="1">
        <f t="shared" si="10"/>
        <v>1.8199999999999998</v>
      </c>
      <c r="P31" s="5"/>
      <c r="Q31" s="5"/>
      <c r="R31" s="1"/>
      <c r="S31" s="1">
        <f t="shared" si="5"/>
        <v>12.53846153846154</v>
      </c>
      <c r="T31" s="1">
        <f t="shared" si="6"/>
        <v>12.53846153846154</v>
      </c>
      <c r="U31" s="1">
        <v>5.5</v>
      </c>
      <c r="V31" s="1">
        <v>5.9320000000000004</v>
      </c>
      <c r="W31" s="1">
        <v>12.444800000000001</v>
      </c>
      <c r="X31" s="1">
        <v>8.1776</v>
      </c>
      <c r="Y31" s="1">
        <v>4.7176</v>
      </c>
      <c r="Z31" s="1">
        <v>8.4835999999999991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4" t="s">
        <v>55</v>
      </c>
      <c r="B32" s="25" t="s">
        <v>40</v>
      </c>
      <c r="C32" s="25"/>
      <c r="D32" s="25">
        <v>182.88</v>
      </c>
      <c r="E32" s="25">
        <v>14.464</v>
      </c>
      <c r="F32" s="26">
        <v>168.416</v>
      </c>
      <c r="G32" s="31">
        <v>0</v>
      </c>
      <c r="H32" s="29" t="e">
        <v>#N/A</v>
      </c>
      <c r="I32" s="29" t="s">
        <v>58</v>
      </c>
      <c r="J32" s="29">
        <v>15.7</v>
      </c>
      <c r="K32" s="29">
        <f t="shared" ref="K32" si="12">E32-J32</f>
        <v>-1.2359999999999989</v>
      </c>
      <c r="L32" s="29"/>
      <c r="M32" s="29"/>
      <c r="N32" s="29"/>
      <c r="O32" s="29">
        <f t="shared" si="10"/>
        <v>2.8928000000000003</v>
      </c>
      <c r="P32" s="30"/>
      <c r="Q32" s="30"/>
      <c r="R32" s="29"/>
      <c r="S32" s="29">
        <f t="shared" si="5"/>
        <v>58.219026548672559</v>
      </c>
      <c r="T32" s="29">
        <f t="shared" si="6"/>
        <v>58.219026548672559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/>
      <c r="AB32" s="29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30</v>
      </c>
      <c r="C33" s="1">
        <v>-25</v>
      </c>
      <c r="D33" s="1">
        <v>726</v>
      </c>
      <c r="E33" s="1">
        <v>561</v>
      </c>
      <c r="F33" s="1">
        <v>139</v>
      </c>
      <c r="G33" s="7">
        <v>0.1</v>
      </c>
      <c r="H33" s="1">
        <v>60</v>
      </c>
      <c r="I33" s="1">
        <v>8444187</v>
      </c>
      <c r="J33" s="1">
        <v>552</v>
      </c>
      <c r="K33" s="1">
        <f t="shared" si="2"/>
        <v>9</v>
      </c>
      <c r="L33" s="1"/>
      <c r="M33" s="1"/>
      <c r="N33" s="1">
        <v>2310</v>
      </c>
      <c r="O33" s="1">
        <f t="shared" si="10"/>
        <v>112.2</v>
      </c>
      <c r="P33" s="5"/>
      <c r="Q33" s="5"/>
      <c r="R33" s="1"/>
      <c r="S33" s="1">
        <f t="shared" si="5"/>
        <v>21.827094474153299</v>
      </c>
      <c r="T33" s="1">
        <f t="shared" si="6"/>
        <v>21.827094474153299</v>
      </c>
      <c r="U33" s="1">
        <v>127.4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1" t="s">
        <v>76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30</v>
      </c>
      <c r="C34" s="1">
        <v>309</v>
      </c>
      <c r="D34" s="1">
        <v>420</v>
      </c>
      <c r="E34" s="1">
        <v>309</v>
      </c>
      <c r="F34" s="1">
        <v>414</v>
      </c>
      <c r="G34" s="7">
        <v>0.1</v>
      </c>
      <c r="H34" s="1">
        <v>90</v>
      </c>
      <c r="I34" s="1">
        <v>8444194</v>
      </c>
      <c r="J34" s="1">
        <v>308</v>
      </c>
      <c r="K34" s="1">
        <f t="shared" si="2"/>
        <v>1</v>
      </c>
      <c r="L34" s="1"/>
      <c r="M34" s="1"/>
      <c r="N34" s="1">
        <v>1078.5999999999999</v>
      </c>
      <c r="O34" s="1">
        <f t="shared" si="10"/>
        <v>61.8</v>
      </c>
      <c r="P34" s="5"/>
      <c r="Q34" s="5"/>
      <c r="R34" s="1"/>
      <c r="S34" s="1">
        <f t="shared" si="5"/>
        <v>24.15210355987055</v>
      </c>
      <c r="T34" s="1">
        <f t="shared" si="6"/>
        <v>24.15210355987055</v>
      </c>
      <c r="U34" s="1">
        <v>72.400000000000006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67</v>
      </c>
      <c r="B35" s="1" t="s">
        <v>30</v>
      </c>
      <c r="C35" s="1"/>
      <c r="D35" s="1">
        <v>340</v>
      </c>
      <c r="E35" s="1"/>
      <c r="F35" s="1">
        <v>340</v>
      </c>
      <c r="G35" s="7">
        <v>0.2</v>
      </c>
      <c r="H35" s="1">
        <v>120</v>
      </c>
      <c r="I35" s="1">
        <v>783798</v>
      </c>
      <c r="J35" s="1">
        <v>4</v>
      </c>
      <c r="K35" s="1">
        <f t="shared" si="2"/>
        <v>-4</v>
      </c>
      <c r="L35" s="1"/>
      <c r="M35" s="1"/>
      <c r="N35" s="1">
        <v>200</v>
      </c>
      <c r="O35" s="1">
        <f t="shared" si="10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10.4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 t="s">
        <v>68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69</v>
      </c>
      <c r="B36" s="22" t="s">
        <v>40</v>
      </c>
      <c r="C36" s="22">
        <v>454.36399999999998</v>
      </c>
      <c r="D36" s="22"/>
      <c r="E36" s="22">
        <v>107.092</v>
      </c>
      <c r="F36" s="23">
        <v>347.27199999999999</v>
      </c>
      <c r="G36" s="7">
        <v>1</v>
      </c>
      <c r="H36" s="1">
        <v>120</v>
      </c>
      <c r="I36" s="1">
        <v>783811</v>
      </c>
      <c r="J36" s="1">
        <v>100.81</v>
      </c>
      <c r="K36" s="1">
        <f t="shared" si="2"/>
        <v>6.2819999999999965</v>
      </c>
      <c r="L36" s="1"/>
      <c r="M36" s="1"/>
      <c r="N36" s="1">
        <v>383.22100000000012</v>
      </c>
      <c r="O36" s="1">
        <f t="shared" si="10"/>
        <v>21.418399999999998</v>
      </c>
      <c r="P36" s="5"/>
      <c r="Q36" s="5"/>
      <c r="R36" s="1"/>
      <c r="S36" s="1">
        <f t="shared" si="5"/>
        <v>34.105862249281003</v>
      </c>
      <c r="T36" s="1">
        <f t="shared" si="6"/>
        <v>34.105862249281003</v>
      </c>
      <c r="U36" s="1">
        <v>33.503399999999999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4" t="s">
        <v>70</v>
      </c>
      <c r="B37" s="25" t="s">
        <v>40</v>
      </c>
      <c r="C37" s="25"/>
      <c r="D37" s="25"/>
      <c r="E37" s="25">
        <v>3.3180000000000001</v>
      </c>
      <c r="F37" s="26">
        <v>-3.3180000000000001</v>
      </c>
      <c r="G37" s="31">
        <v>0</v>
      </c>
      <c r="H37" s="29" t="e">
        <v>#N/A</v>
      </c>
      <c r="I37" s="29" t="s">
        <v>58</v>
      </c>
      <c r="J37" s="29">
        <v>3.5</v>
      </c>
      <c r="K37" s="29">
        <f t="shared" si="2"/>
        <v>-0.18199999999999994</v>
      </c>
      <c r="L37" s="29"/>
      <c r="M37" s="29"/>
      <c r="N37" s="29"/>
      <c r="O37" s="29">
        <f t="shared" si="10"/>
        <v>0.66359999999999997</v>
      </c>
      <c r="P37" s="30"/>
      <c r="Q37" s="30"/>
      <c r="R37" s="29"/>
      <c r="S37" s="29">
        <f t="shared" si="5"/>
        <v>-5</v>
      </c>
      <c r="T37" s="29">
        <f t="shared" si="6"/>
        <v>-5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/>
      <c r="AB37" s="29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71</v>
      </c>
      <c r="B38" s="1" t="s">
        <v>30</v>
      </c>
      <c r="C38" s="1">
        <v>78</v>
      </c>
      <c r="D38" s="1">
        <v>170</v>
      </c>
      <c r="E38" s="1">
        <v>79</v>
      </c>
      <c r="F38" s="1">
        <v>169</v>
      </c>
      <c r="G38" s="7">
        <v>0.2</v>
      </c>
      <c r="H38" s="1">
        <v>120</v>
      </c>
      <c r="I38" s="1">
        <v>783804</v>
      </c>
      <c r="J38" s="1">
        <v>110</v>
      </c>
      <c r="K38" s="1">
        <f t="shared" si="2"/>
        <v>-31</v>
      </c>
      <c r="L38" s="1"/>
      <c r="M38" s="1"/>
      <c r="N38" s="1">
        <v>306.2</v>
      </c>
      <c r="O38" s="1">
        <f t="shared" si="10"/>
        <v>15.8</v>
      </c>
      <c r="P38" s="5"/>
      <c r="Q38" s="5"/>
      <c r="R38" s="1"/>
      <c r="S38" s="1">
        <f t="shared" si="5"/>
        <v>30.075949367088604</v>
      </c>
      <c r="T38" s="1">
        <f t="shared" si="6"/>
        <v>30.075949367088604</v>
      </c>
      <c r="U38" s="1">
        <v>21.8</v>
      </c>
      <c r="V38" s="1">
        <v>20.8</v>
      </c>
      <c r="W38" s="1">
        <v>17</v>
      </c>
      <c r="X38" s="1">
        <v>18.399999999999999</v>
      </c>
      <c r="Y38" s="1">
        <v>16.8</v>
      </c>
      <c r="Z38" s="1">
        <v>17.2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72</v>
      </c>
      <c r="B39" s="22" t="s">
        <v>40</v>
      </c>
      <c r="C39" s="22">
        <v>-10.31</v>
      </c>
      <c r="D39" s="22">
        <v>613.32600000000002</v>
      </c>
      <c r="E39" s="22"/>
      <c r="F39" s="23">
        <v>603.01599999999996</v>
      </c>
      <c r="G39" s="7">
        <v>1</v>
      </c>
      <c r="H39" s="1">
        <v>120</v>
      </c>
      <c r="I39" s="1">
        <v>783828</v>
      </c>
      <c r="J39" s="1"/>
      <c r="K39" s="1">
        <f t="shared" si="2"/>
        <v>0</v>
      </c>
      <c r="L39" s="1"/>
      <c r="M39" s="1"/>
      <c r="N39" s="1"/>
      <c r="O39" s="1">
        <f t="shared" si="10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13.0852</v>
      </c>
      <c r="V39" s="1">
        <v>44.474400000000003</v>
      </c>
      <c r="W39" s="1">
        <v>37.226399999999998</v>
      </c>
      <c r="X39" s="1">
        <v>65.960000000000008</v>
      </c>
      <c r="Y39" s="1">
        <v>44.772599999999997</v>
      </c>
      <c r="Z39" s="1">
        <v>50.244999999999997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32" t="s">
        <v>73</v>
      </c>
      <c r="B40" s="28" t="s">
        <v>40</v>
      </c>
      <c r="C40" s="28">
        <v>574.93600000000004</v>
      </c>
      <c r="D40" s="28"/>
      <c r="E40" s="28">
        <v>206.31899999999999</v>
      </c>
      <c r="F40" s="33">
        <v>368.61700000000002</v>
      </c>
      <c r="G40" s="31">
        <v>0</v>
      </c>
      <c r="H40" s="29" t="e">
        <v>#N/A</v>
      </c>
      <c r="I40" s="29" t="s">
        <v>58</v>
      </c>
      <c r="J40" s="29">
        <v>205.3</v>
      </c>
      <c r="K40" s="29">
        <f t="shared" si="2"/>
        <v>1.018999999999977</v>
      </c>
      <c r="L40" s="29"/>
      <c r="M40" s="29"/>
      <c r="N40" s="29"/>
      <c r="O40" s="29">
        <f t="shared" si="10"/>
        <v>41.263799999999996</v>
      </c>
      <c r="P40" s="30"/>
      <c r="Q40" s="30"/>
      <c r="R40" s="29"/>
      <c r="S40" s="29">
        <f t="shared" si="5"/>
        <v>8.9331811418240701</v>
      </c>
      <c r="T40" s="29">
        <f t="shared" si="6"/>
        <v>8.9331811418240701</v>
      </c>
      <c r="U40" s="29">
        <v>28.4434</v>
      </c>
      <c r="V40" s="29">
        <v>3.4356</v>
      </c>
      <c r="W40" s="29">
        <v>4.8520000000000003</v>
      </c>
      <c r="X40" s="29">
        <v>5.1172000000000004</v>
      </c>
      <c r="Y40" s="29">
        <v>0</v>
      </c>
      <c r="Z40" s="29">
        <v>0</v>
      </c>
      <c r="AA40" s="29"/>
      <c r="AB40" s="29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74</v>
      </c>
      <c r="B41" s="25" t="s">
        <v>40</v>
      </c>
      <c r="C41" s="25"/>
      <c r="D41" s="25"/>
      <c r="E41" s="25">
        <v>6.18</v>
      </c>
      <c r="F41" s="26">
        <v>-6.18</v>
      </c>
      <c r="G41" s="31">
        <v>0</v>
      </c>
      <c r="H41" s="29" t="e">
        <v>#N/A</v>
      </c>
      <c r="I41" s="29" t="s">
        <v>58</v>
      </c>
      <c r="J41" s="29">
        <v>5</v>
      </c>
      <c r="K41" s="29">
        <f t="shared" si="2"/>
        <v>1.1799999999999997</v>
      </c>
      <c r="L41" s="29"/>
      <c r="M41" s="29"/>
      <c r="N41" s="29"/>
      <c r="O41" s="29">
        <f t="shared" si="10"/>
        <v>1.236</v>
      </c>
      <c r="P41" s="30"/>
      <c r="Q41" s="30"/>
      <c r="R41" s="29"/>
      <c r="S41" s="29">
        <f t="shared" si="5"/>
        <v>-5</v>
      </c>
      <c r="T41" s="29">
        <f t="shared" si="6"/>
        <v>-5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/>
      <c r="AB41" s="29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33</v>
      </c>
      <c r="B43" s="14" t="s">
        <v>30</v>
      </c>
      <c r="C43" s="14"/>
      <c r="D43" s="14">
        <v>3000</v>
      </c>
      <c r="E43" s="14">
        <v>42</v>
      </c>
      <c r="F43" s="15">
        <v>2958</v>
      </c>
      <c r="G43" s="7">
        <v>0</v>
      </c>
      <c r="H43" s="1" t="e">
        <v>#N/A</v>
      </c>
      <c r="I43" s="1" t="s">
        <v>58</v>
      </c>
      <c r="J43" s="1">
        <v>44</v>
      </c>
      <c r="K43" s="1">
        <f t="shared" ref="K43:K45" si="13">E43-J43</f>
        <v>-2</v>
      </c>
      <c r="L43" s="1"/>
      <c r="M43" s="1"/>
      <c r="N43" s="1"/>
      <c r="O43" s="1">
        <f>E43/5</f>
        <v>8.4</v>
      </c>
      <c r="P43" s="5"/>
      <c r="Q43" s="5"/>
      <c r="R43" s="1"/>
      <c r="S43" s="1">
        <f t="shared" ref="S43:S45" si="14">(F43+N43+P43)/O43</f>
        <v>352.14285714285711</v>
      </c>
      <c r="T43" s="1">
        <f t="shared" ref="T43:T45" si="15">(F43+N43)/O43</f>
        <v>352.14285714285711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6" t="s">
        <v>35</v>
      </c>
      <c r="B44" s="17" t="s">
        <v>30</v>
      </c>
      <c r="C44" s="17">
        <v>62</v>
      </c>
      <c r="D44" s="17"/>
      <c r="E44" s="17">
        <v>38</v>
      </c>
      <c r="F44" s="18">
        <v>24</v>
      </c>
      <c r="G44" s="7">
        <v>0.18</v>
      </c>
      <c r="H44" s="1">
        <v>120</v>
      </c>
      <c r="I44" s="1"/>
      <c r="J44" s="1">
        <v>122</v>
      </c>
      <c r="K44" s="1">
        <f t="shared" ref="K44" si="16">E44-J44</f>
        <v>-84</v>
      </c>
      <c r="L44" s="1"/>
      <c r="M44" s="1"/>
      <c r="N44" s="1">
        <v>500</v>
      </c>
      <c r="O44" s="1">
        <f t="shared" ref="O44" si="17">E44/5</f>
        <v>7.6</v>
      </c>
      <c r="P44" s="5"/>
      <c r="Q44" s="5"/>
      <c r="R44" s="1"/>
      <c r="S44" s="1">
        <f t="shared" si="14"/>
        <v>68.94736842105263</v>
      </c>
      <c r="T44" s="1">
        <f t="shared" si="15"/>
        <v>68.94736842105263</v>
      </c>
      <c r="U44" s="1">
        <v>0</v>
      </c>
      <c r="V44" s="1">
        <v>0</v>
      </c>
      <c r="W44" s="1">
        <v>76.400000000000006</v>
      </c>
      <c r="X44" s="1">
        <v>76.2</v>
      </c>
      <c r="Y44" s="1">
        <v>268.60000000000002</v>
      </c>
      <c r="Z44" s="1">
        <v>211.8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34</v>
      </c>
      <c r="B45" s="1" t="s">
        <v>30</v>
      </c>
      <c r="C45" s="1">
        <v>1544</v>
      </c>
      <c r="D45" s="1">
        <v>6200</v>
      </c>
      <c r="E45" s="1">
        <v>1836</v>
      </c>
      <c r="F45" s="1">
        <v>5824</v>
      </c>
      <c r="G45" s="7">
        <v>0.18</v>
      </c>
      <c r="H45" s="1">
        <v>60</v>
      </c>
      <c r="I45" s="1"/>
      <c r="J45" s="1">
        <v>1877</v>
      </c>
      <c r="K45" s="1">
        <f t="shared" si="13"/>
        <v>-41</v>
      </c>
      <c r="L45" s="1"/>
      <c r="M45" s="1"/>
      <c r="N45" s="1">
        <v>7000</v>
      </c>
      <c r="O45" s="1">
        <f>E45/5</f>
        <v>367.2</v>
      </c>
      <c r="P45" s="5"/>
      <c r="Q45" s="5"/>
      <c r="R45" s="1"/>
      <c r="S45" s="1">
        <f t="shared" si="14"/>
        <v>34.923747276688452</v>
      </c>
      <c r="T45" s="1">
        <f t="shared" si="15"/>
        <v>34.923747276688452</v>
      </c>
      <c r="U45" s="1">
        <v>434.4</v>
      </c>
      <c r="V45" s="1">
        <v>506.6</v>
      </c>
      <c r="W45" s="1">
        <v>299.8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41" xr:uid="{66775EE1-CDBD-493E-9C57-8A303A036A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2024-07-22T11:45:08Z</dcterms:created>
  <dcterms:modified xsi:type="dcterms:W3CDTF">2024-07-29T12:30:41Z</dcterms:modified>
</cp:coreProperties>
</file>