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5,24 Ост КИ филиалы\"/>
    </mc:Choice>
  </mc:AlternateContent>
  <xr:revisionPtr revIDLastSave="0" documentId="13_ncr:1_{11537CF0-F363-4342-A37A-0D9FA97BFA0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Sheet!$A$3:$AE$94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7" i="1" l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6" i="1"/>
  <c r="AE7" i="1"/>
  <c r="AE10" i="1"/>
  <c r="AE12" i="1"/>
  <c r="AE13" i="1"/>
  <c r="AE14" i="1"/>
  <c r="AE17" i="1"/>
  <c r="AE18" i="1"/>
  <c r="AE19" i="1"/>
  <c r="AE20" i="1"/>
  <c r="AE21" i="1"/>
  <c r="AE22" i="1"/>
  <c r="AE23" i="1"/>
  <c r="AE25" i="1"/>
  <c r="AE32" i="1"/>
  <c r="AE37" i="1"/>
  <c r="AE38" i="1"/>
  <c r="AE41" i="1"/>
  <c r="AE50" i="1"/>
  <c r="AE51" i="1"/>
  <c r="AE52" i="1"/>
  <c r="AE53" i="1"/>
  <c r="AE54" i="1"/>
  <c r="AE55" i="1"/>
  <c r="AE61" i="1"/>
  <c r="AE62" i="1"/>
  <c r="AE64" i="1"/>
  <c r="AE65" i="1"/>
  <c r="AE66" i="1"/>
  <c r="AE67" i="1"/>
  <c r="AE73" i="1"/>
  <c r="AE75" i="1"/>
  <c r="AE78" i="1"/>
  <c r="AE79" i="1"/>
  <c r="AE81" i="1"/>
  <c r="AE84" i="1"/>
  <c r="AE87" i="1"/>
  <c r="AE88" i="1"/>
  <c r="AE92" i="1"/>
  <c r="AE93" i="1"/>
  <c r="AE94" i="1"/>
  <c r="S91" i="1"/>
  <c r="AE91" i="1" s="1"/>
  <c r="S90" i="1"/>
  <c r="AE90" i="1" s="1"/>
  <c r="S89" i="1"/>
  <c r="AE89" i="1" s="1"/>
  <c r="S88" i="1"/>
  <c r="S87" i="1"/>
  <c r="S86" i="1"/>
  <c r="AE86" i="1" s="1"/>
  <c r="S85" i="1"/>
  <c r="AE85" i="1" s="1"/>
  <c r="S84" i="1"/>
  <c r="S83" i="1"/>
  <c r="AE83" i="1" s="1"/>
  <c r="S82" i="1"/>
  <c r="AE82" i="1" s="1"/>
  <c r="S80" i="1"/>
  <c r="AE80" i="1" s="1"/>
  <c r="S79" i="1"/>
  <c r="S78" i="1"/>
  <c r="S77" i="1"/>
  <c r="AE77" i="1" s="1"/>
  <c r="S76" i="1"/>
  <c r="AE76" i="1" s="1"/>
  <c r="S75" i="1"/>
  <c r="S68" i="1"/>
  <c r="AE68" i="1" s="1"/>
  <c r="S63" i="1"/>
  <c r="AE63" i="1" s="1"/>
  <c r="S60" i="1"/>
  <c r="AE60" i="1" s="1"/>
  <c r="S59" i="1"/>
  <c r="AE59" i="1" s="1"/>
  <c r="S58" i="1"/>
  <c r="AE58" i="1" s="1"/>
  <c r="S56" i="1"/>
  <c r="AE56" i="1" s="1"/>
  <c r="S49" i="1"/>
  <c r="AE49" i="1" s="1"/>
  <c r="S48" i="1"/>
  <c r="AE48" i="1" s="1"/>
  <c r="S47" i="1"/>
  <c r="AE47" i="1" s="1"/>
  <c r="S46" i="1"/>
  <c r="AE46" i="1" s="1"/>
  <c r="S45" i="1"/>
  <c r="AE45" i="1" s="1"/>
  <c r="S43" i="1"/>
  <c r="AE43" i="1" s="1"/>
  <c r="S42" i="1"/>
  <c r="AE42" i="1" s="1"/>
  <c r="S39" i="1"/>
  <c r="AE39" i="1" s="1"/>
  <c r="S37" i="1"/>
  <c r="S36" i="1"/>
  <c r="AE36" i="1" s="1"/>
  <c r="S35" i="1"/>
  <c r="AE35" i="1" s="1"/>
  <c r="S34" i="1"/>
  <c r="AE34" i="1" s="1"/>
  <c r="S33" i="1"/>
  <c r="AE33" i="1" s="1"/>
  <c r="S30" i="1"/>
  <c r="AE30" i="1" s="1"/>
  <c r="S29" i="1"/>
  <c r="AE29" i="1" s="1"/>
  <c r="S25" i="1"/>
  <c r="S24" i="1"/>
  <c r="AE24" i="1" s="1"/>
  <c r="S21" i="1"/>
  <c r="S15" i="1"/>
  <c r="AE15" i="1" s="1"/>
  <c r="S12" i="1"/>
  <c r="AF5" i="1" l="1"/>
  <c r="T5" i="1"/>
  <c r="R81" i="1" l="1"/>
  <c r="S81" i="1" s="1"/>
  <c r="R61" i="1"/>
  <c r="S61" i="1" s="1"/>
  <c r="R23" i="1"/>
  <c r="R13" i="1"/>
  <c r="R10" i="1"/>
  <c r="S10" i="1" s="1"/>
  <c r="S13" i="1" l="1"/>
  <c r="S23" i="1"/>
  <c r="E39" i="1"/>
  <c r="E79" i="1"/>
  <c r="E78" i="1"/>
  <c r="E91" i="1"/>
  <c r="E90" i="1"/>
  <c r="E89" i="1"/>
  <c r="E58" i="1"/>
  <c r="E74" i="1"/>
  <c r="E71" i="1"/>
  <c r="E81" i="1"/>
  <c r="E80" i="1"/>
  <c r="E82" i="1"/>
  <c r="L7" i="1" l="1"/>
  <c r="P7" i="1" s="1"/>
  <c r="L8" i="1"/>
  <c r="P8" i="1" s="1"/>
  <c r="Q8" i="1" s="1"/>
  <c r="R8" i="1" s="1"/>
  <c r="S8" i="1" s="1"/>
  <c r="AE8" i="1" s="1"/>
  <c r="L9" i="1"/>
  <c r="P9" i="1" s="1"/>
  <c r="L10" i="1"/>
  <c r="P10" i="1" s="1"/>
  <c r="W10" i="1" s="1"/>
  <c r="L11" i="1"/>
  <c r="P11" i="1" s="1"/>
  <c r="L12" i="1"/>
  <c r="P12" i="1" s="1"/>
  <c r="W12" i="1" s="1"/>
  <c r="L13" i="1"/>
  <c r="P13" i="1" s="1"/>
  <c r="W13" i="1" s="1"/>
  <c r="L14" i="1"/>
  <c r="P14" i="1" s="1"/>
  <c r="L15" i="1"/>
  <c r="P15" i="1" s="1"/>
  <c r="W15" i="1" s="1"/>
  <c r="L16" i="1"/>
  <c r="P16" i="1" s="1"/>
  <c r="L17" i="1"/>
  <c r="P17" i="1" s="1"/>
  <c r="L18" i="1"/>
  <c r="P18" i="1" s="1"/>
  <c r="L19" i="1"/>
  <c r="P19" i="1" s="1"/>
  <c r="L20" i="1"/>
  <c r="P20" i="1" s="1"/>
  <c r="L21" i="1"/>
  <c r="P21" i="1" s="1"/>
  <c r="W21" i="1" s="1"/>
  <c r="L22" i="1"/>
  <c r="P22" i="1" s="1"/>
  <c r="L23" i="1"/>
  <c r="P23" i="1" s="1"/>
  <c r="W23" i="1" s="1"/>
  <c r="L24" i="1"/>
  <c r="P24" i="1" s="1"/>
  <c r="W24" i="1" s="1"/>
  <c r="L25" i="1"/>
  <c r="P25" i="1" s="1"/>
  <c r="W25" i="1" s="1"/>
  <c r="L26" i="1"/>
  <c r="P26" i="1" s="1"/>
  <c r="L27" i="1"/>
  <c r="P27" i="1" s="1"/>
  <c r="L28" i="1"/>
  <c r="P28" i="1" s="1"/>
  <c r="L29" i="1"/>
  <c r="P29" i="1" s="1"/>
  <c r="W29" i="1" s="1"/>
  <c r="L30" i="1"/>
  <c r="P30" i="1" s="1"/>
  <c r="W30" i="1" s="1"/>
  <c r="L31" i="1"/>
  <c r="P31" i="1" s="1"/>
  <c r="L32" i="1"/>
  <c r="P32" i="1" s="1"/>
  <c r="L33" i="1"/>
  <c r="P33" i="1" s="1"/>
  <c r="W33" i="1" s="1"/>
  <c r="L34" i="1"/>
  <c r="P34" i="1" s="1"/>
  <c r="W34" i="1" s="1"/>
  <c r="L35" i="1"/>
  <c r="P35" i="1" s="1"/>
  <c r="W35" i="1" s="1"/>
  <c r="L36" i="1"/>
  <c r="P36" i="1" s="1"/>
  <c r="W36" i="1" s="1"/>
  <c r="L37" i="1"/>
  <c r="P37" i="1" s="1"/>
  <c r="W37" i="1" s="1"/>
  <c r="L38" i="1"/>
  <c r="P38" i="1" s="1"/>
  <c r="L39" i="1"/>
  <c r="P39" i="1" s="1"/>
  <c r="W39" i="1" s="1"/>
  <c r="L40" i="1"/>
  <c r="P40" i="1" s="1"/>
  <c r="L41" i="1"/>
  <c r="P41" i="1" s="1"/>
  <c r="L42" i="1"/>
  <c r="P42" i="1" s="1"/>
  <c r="W42" i="1" s="1"/>
  <c r="L43" i="1"/>
  <c r="P43" i="1" s="1"/>
  <c r="W43" i="1" s="1"/>
  <c r="L44" i="1"/>
  <c r="P44" i="1" s="1"/>
  <c r="L45" i="1"/>
  <c r="P45" i="1" s="1"/>
  <c r="W45" i="1" s="1"/>
  <c r="L46" i="1"/>
  <c r="P46" i="1" s="1"/>
  <c r="W46" i="1" s="1"/>
  <c r="L47" i="1"/>
  <c r="P47" i="1" s="1"/>
  <c r="W47" i="1" s="1"/>
  <c r="L48" i="1"/>
  <c r="P48" i="1" s="1"/>
  <c r="W48" i="1" s="1"/>
  <c r="L49" i="1"/>
  <c r="P49" i="1" s="1"/>
  <c r="W49" i="1" s="1"/>
  <c r="L50" i="1"/>
  <c r="P50" i="1" s="1"/>
  <c r="L51" i="1"/>
  <c r="P51" i="1" s="1"/>
  <c r="L52" i="1"/>
  <c r="P52" i="1" s="1"/>
  <c r="L53" i="1"/>
  <c r="P53" i="1" s="1"/>
  <c r="L54" i="1"/>
  <c r="P54" i="1" s="1"/>
  <c r="L55" i="1"/>
  <c r="P55" i="1" s="1"/>
  <c r="L56" i="1"/>
  <c r="P56" i="1" s="1"/>
  <c r="W56" i="1" s="1"/>
  <c r="L57" i="1"/>
  <c r="P57" i="1" s="1"/>
  <c r="Q57" i="1" s="1"/>
  <c r="R57" i="1" s="1"/>
  <c r="S57" i="1" s="1"/>
  <c r="AE57" i="1" s="1"/>
  <c r="L58" i="1"/>
  <c r="P58" i="1" s="1"/>
  <c r="W58" i="1" s="1"/>
  <c r="L59" i="1"/>
  <c r="P59" i="1" s="1"/>
  <c r="W59" i="1" s="1"/>
  <c r="L60" i="1"/>
  <c r="P60" i="1" s="1"/>
  <c r="W60" i="1" s="1"/>
  <c r="L61" i="1"/>
  <c r="P61" i="1" s="1"/>
  <c r="W61" i="1" s="1"/>
  <c r="L62" i="1"/>
  <c r="P62" i="1" s="1"/>
  <c r="L63" i="1"/>
  <c r="P63" i="1" s="1"/>
  <c r="W63" i="1" s="1"/>
  <c r="L64" i="1"/>
  <c r="P64" i="1" s="1"/>
  <c r="L65" i="1"/>
  <c r="P65" i="1" s="1"/>
  <c r="L66" i="1"/>
  <c r="P66" i="1" s="1"/>
  <c r="L67" i="1"/>
  <c r="P67" i="1" s="1"/>
  <c r="L68" i="1"/>
  <c r="P68" i="1" s="1"/>
  <c r="W68" i="1" s="1"/>
  <c r="L69" i="1"/>
  <c r="P69" i="1" s="1"/>
  <c r="L70" i="1"/>
  <c r="P70" i="1" s="1"/>
  <c r="L71" i="1"/>
  <c r="P71" i="1" s="1"/>
  <c r="L72" i="1"/>
  <c r="P72" i="1" s="1"/>
  <c r="L73" i="1"/>
  <c r="P73" i="1" s="1"/>
  <c r="L74" i="1"/>
  <c r="P74" i="1" s="1"/>
  <c r="L75" i="1"/>
  <c r="P75" i="1" s="1"/>
  <c r="L76" i="1"/>
  <c r="P76" i="1" s="1"/>
  <c r="W76" i="1" s="1"/>
  <c r="L77" i="1"/>
  <c r="P77" i="1" s="1"/>
  <c r="W77" i="1" s="1"/>
  <c r="L78" i="1"/>
  <c r="P78" i="1" s="1"/>
  <c r="W78" i="1" s="1"/>
  <c r="L79" i="1"/>
  <c r="P79" i="1" s="1"/>
  <c r="W79" i="1" s="1"/>
  <c r="L80" i="1"/>
  <c r="P80" i="1" s="1"/>
  <c r="W80" i="1" s="1"/>
  <c r="L81" i="1"/>
  <c r="P81" i="1" s="1"/>
  <c r="W81" i="1" s="1"/>
  <c r="L82" i="1"/>
  <c r="P82" i="1" s="1"/>
  <c r="W82" i="1" s="1"/>
  <c r="L83" i="1"/>
  <c r="P83" i="1" s="1"/>
  <c r="W83" i="1" s="1"/>
  <c r="L84" i="1"/>
  <c r="P84" i="1" s="1"/>
  <c r="W84" i="1" s="1"/>
  <c r="L85" i="1"/>
  <c r="P85" i="1" s="1"/>
  <c r="W85" i="1" s="1"/>
  <c r="L86" i="1"/>
  <c r="P86" i="1" s="1"/>
  <c r="L87" i="1"/>
  <c r="P87" i="1" s="1"/>
  <c r="W87" i="1" s="1"/>
  <c r="L88" i="1"/>
  <c r="P88" i="1" s="1"/>
  <c r="W88" i="1" s="1"/>
  <c r="L89" i="1"/>
  <c r="P89" i="1" s="1"/>
  <c r="W89" i="1" s="1"/>
  <c r="L90" i="1"/>
  <c r="P90" i="1" s="1"/>
  <c r="W90" i="1" s="1"/>
  <c r="L91" i="1"/>
  <c r="P91" i="1" s="1"/>
  <c r="W91" i="1" s="1"/>
  <c r="L92" i="1"/>
  <c r="P92" i="1" s="1"/>
  <c r="L93" i="1"/>
  <c r="P93" i="1" s="1"/>
  <c r="L94" i="1"/>
  <c r="P94" i="1" s="1"/>
  <c r="L6" i="1"/>
  <c r="P6" i="1" s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O5" i="1"/>
  <c r="N5" i="1"/>
  <c r="M5" i="1"/>
  <c r="J5" i="1"/>
  <c r="F5" i="1"/>
  <c r="E5" i="1"/>
  <c r="Q75" i="1" l="1"/>
  <c r="W75" i="1"/>
  <c r="W57" i="1"/>
  <c r="Q86" i="1"/>
  <c r="W86" i="1"/>
  <c r="W8" i="1"/>
  <c r="Q82" i="1"/>
  <c r="Q80" i="1"/>
  <c r="Q78" i="1"/>
  <c r="Q76" i="1"/>
  <c r="Q74" i="1"/>
  <c r="R74" i="1" s="1"/>
  <c r="S74" i="1" s="1"/>
  <c r="AE74" i="1" s="1"/>
  <c r="Q72" i="1"/>
  <c r="R72" i="1" s="1"/>
  <c r="S72" i="1" s="1"/>
  <c r="AE72" i="1" s="1"/>
  <c r="Q70" i="1"/>
  <c r="R70" i="1" s="1"/>
  <c r="S70" i="1" s="1"/>
  <c r="AE70" i="1" s="1"/>
  <c r="Q68" i="1"/>
  <c r="Q48" i="1"/>
  <c r="Q46" i="1"/>
  <c r="Q44" i="1"/>
  <c r="R44" i="1" s="1"/>
  <c r="S44" i="1" s="1"/>
  <c r="AE44" i="1" s="1"/>
  <c r="Q42" i="1"/>
  <c r="Q40" i="1"/>
  <c r="R40" i="1" s="1"/>
  <c r="S40" i="1" s="1"/>
  <c r="AE40" i="1" s="1"/>
  <c r="Q38" i="1"/>
  <c r="R38" i="1" s="1"/>
  <c r="S38" i="1" s="1"/>
  <c r="Q34" i="1"/>
  <c r="Q28" i="1"/>
  <c r="R28" i="1" s="1"/>
  <c r="S28" i="1" s="1"/>
  <c r="AE28" i="1" s="1"/>
  <c r="Q26" i="1"/>
  <c r="R26" i="1" s="1"/>
  <c r="S26" i="1" s="1"/>
  <c r="AE26" i="1" s="1"/>
  <c r="Q24" i="1"/>
  <c r="Q22" i="1"/>
  <c r="R22" i="1" s="1"/>
  <c r="S22" i="1" s="1"/>
  <c r="Q16" i="1"/>
  <c r="R16" i="1" s="1"/>
  <c r="S16" i="1" s="1"/>
  <c r="AE16" i="1" s="1"/>
  <c r="Q6" i="1"/>
  <c r="R6" i="1" s="1"/>
  <c r="S6" i="1" s="1"/>
  <c r="AE6" i="1" s="1"/>
  <c r="Q85" i="1"/>
  <c r="Q83" i="1"/>
  <c r="Q79" i="1"/>
  <c r="Q77" i="1"/>
  <c r="Q71" i="1"/>
  <c r="R71" i="1" s="1"/>
  <c r="S71" i="1" s="1"/>
  <c r="AE71" i="1" s="1"/>
  <c r="Q69" i="1"/>
  <c r="R69" i="1" s="1"/>
  <c r="S69" i="1" s="1"/>
  <c r="AE69" i="1" s="1"/>
  <c r="Q63" i="1"/>
  <c r="Q59" i="1"/>
  <c r="Q49" i="1"/>
  <c r="Q47" i="1"/>
  <c r="Q43" i="1"/>
  <c r="Q39" i="1"/>
  <c r="Q35" i="1"/>
  <c r="Q31" i="1"/>
  <c r="R31" i="1" s="1"/>
  <c r="S31" i="1" s="1"/>
  <c r="AE31" i="1" s="1"/>
  <c r="Q27" i="1"/>
  <c r="R27" i="1" s="1"/>
  <c r="S27" i="1" s="1"/>
  <c r="AE27" i="1" s="1"/>
  <c r="Q15" i="1"/>
  <c r="Q11" i="1"/>
  <c r="R11" i="1" s="1"/>
  <c r="S11" i="1" s="1"/>
  <c r="AE11" i="1" s="1"/>
  <c r="Q9" i="1"/>
  <c r="R9" i="1" s="1"/>
  <c r="S9" i="1" s="1"/>
  <c r="AE9" i="1" s="1"/>
  <c r="X6" i="1"/>
  <c r="X93" i="1"/>
  <c r="W93" i="1"/>
  <c r="X91" i="1"/>
  <c r="X89" i="1"/>
  <c r="X87" i="1"/>
  <c r="X85" i="1"/>
  <c r="X83" i="1"/>
  <c r="X81" i="1"/>
  <c r="X79" i="1"/>
  <c r="X77" i="1"/>
  <c r="X75" i="1"/>
  <c r="X73" i="1"/>
  <c r="W73" i="1"/>
  <c r="X71" i="1"/>
  <c r="X69" i="1"/>
  <c r="X67" i="1"/>
  <c r="W67" i="1"/>
  <c r="X65" i="1"/>
  <c r="W65" i="1"/>
  <c r="X63" i="1"/>
  <c r="X61" i="1"/>
  <c r="X59" i="1"/>
  <c r="X57" i="1"/>
  <c r="X55" i="1"/>
  <c r="W55" i="1"/>
  <c r="X53" i="1"/>
  <c r="W53" i="1"/>
  <c r="X51" i="1"/>
  <c r="W51" i="1"/>
  <c r="X49" i="1"/>
  <c r="X47" i="1"/>
  <c r="X45" i="1"/>
  <c r="X43" i="1"/>
  <c r="X41" i="1"/>
  <c r="W41" i="1"/>
  <c r="X39" i="1"/>
  <c r="X37" i="1"/>
  <c r="X35" i="1"/>
  <c r="X33" i="1"/>
  <c r="X31" i="1"/>
  <c r="X29" i="1"/>
  <c r="X27" i="1"/>
  <c r="X25" i="1"/>
  <c r="X23" i="1"/>
  <c r="X21" i="1"/>
  <c r="X19" i="1"/>
  <c r="W19" i="1"/>
  <c r="X17" i="1"/>
  <c r="W17" i="1"/>
  <c r="X15" i="1"/>
  <c r="X13" i="1"/>
  <c r="X11" i="1"/>
  <c r="X9" i="1"/>
  <c r="X7" i="1"/>
  <c r="W7" i="1"/>
  <c r="X94" i="1"/>
  <c r="W94" i="1"/>
  <c r="W92" i="1"/>
  <c r="X92" i="1"/>
  <c r="X90" i="1"/>
  <c r="X88" i="1"/>
  <c r="X86" i="1"/>
  <c r="X84" i="1"/>
  <c r="X82" i="1"/>
  <c r="X80" i="1"/>
  <c r="X78" i="1"/>
  <c r="X76" i="1"/>
  <c r="X74" i="1"/>
  <c r="X72" i="1"/>
  <c r="X70" i="1"/>
  <c r="X68" i="1"/>
  <c r="W66" i="1"/>
  <c r="X66" i="1"/>
  <c r="W64" i="1"/>
  <c r="X64" i="1"/>
  <c r="W62" i="1"/>
  <c r="X62" i="1"/>
  <c r="X60" i="1"/>
  <c r="X58" i="1"/>
  <c r="X56" i="1"/>
  <c r="W54" i="1"/>
  <c r="X54" i="1"/>
  <c r="W52" i="1"/>
  <c r="X52" i="1"/>
  <c r="W50" i="1"/>
  <c r="X50" i="1"/>
  <c r="X48" i="1"/>
  <c r="X46" i="1"/>
  <c r="X44" i="1"/>
  <c r="X42" i="1"/>
  <c r="X40" i="1"/>
  <c r="X38" i="1"/>
  <c r="X36" i="1"/>
  <c r="X34" i="1"/>
  <c r="W32" i="1"/>
  <c r="X32" i="1"/>
  <c r="X30" i="1"/>
  <c r="X28" i="1"/>
  <c r="X26" i="1"/>
  <c r="X24" i="1"/>
  <c r="X22" i="1"/>
  <c r="W20" i="1"/>
  <c r="X20" i="1"/>
  <c r="W18" i="1"/>
  <c r="X18" i="1"/>
  <c r="X16" i="1"/>
  <c r="W14" i="1"/>
  <c r="X14" i="1"/>
  <c r="X12" i="1"/>
  <c r="X10" i="1"/>
  <c r="X8" i="1"/>
  <c r="K5" i="1"/>
  <c r="P5" i="1"/>
  <c r="L5" i="1"/>
  <c r="S5" i="1" l="1"/>
  <c r="W9" i="1"/>
  <c r="W31" i="1"/>
  <c r="W69" i="1"/>
  <c r="R5" i="1"/>
  <c r="W6" i="1"/>
  <c r="W22" i="1"/>
  <c r="W26" i="1"/>
  <c r="W40" i="1"/>
  <c r="W44" i="1"/>
  <c r="W70" i="1"/>
  <c r="W74" i="1"/>
  <c r="W11" i="1"/>
  <c r="W27" i="1"/>
  <c r="W71" i="1"/>
  <c r="W16" i="1"/>
  <c r="W28" i="1"/>
  <c r="W38" i="1"/>
  <c r="W72" i="1"/>
  <c r="Q5" i="1"/>
  <c r="AE5" i="1" l="1"/>
</calcChain>
</file>

<file path=xl/sharedStrings.xml><?xml version="1.0" encoding="utf-8"?>
<sst xmlns="http://schemas.openxmlformats.org/spreadsheetml/2006/main" count="264" uniqueCount="140">
  <si>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</si>
  <si>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</si>
  <si>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</si>
  <si>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</si>
  <si>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</si>
  <si>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</si>
  <si>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</si>
  <si>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</si>
  <si>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</si>
  <si>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</si>
  <si>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</si>
  <si>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</si>
  <si>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</si>
  <si>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</si>
  <si>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</si>
  <si>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</si>
  <si>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</si>
  <si>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</si>
  <si>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</si>
  <si>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</si>
  <si>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</si>
  <si>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</si>
  <si>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</si>
  <si>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04,05,(1)</t>
  </si>
  <si>
    <t>04,05,(2)</t>
  </si>
  <si>
    <t>06,05,</t>
  </si>
  <si>
    <t>29,04,</t>
  </si>
  <si>
    <t>23,04,</t>
  </si>
  <si>
    <t>16,04,</t>
  </si>
  <si>
    <t>09,04,</t>
  </si>
  <si>
    <t>02,04,</t>
  </si>
  <si>
    <t>3215 ВЕТЧ.МЯСНАЯ Папа может п/о 0.4кг 8шт.    ОСТАНКИНО</t>
  </si>
  <si>
    <t>шт</t>
  </si>
  <si>
    <t>3248 ДОКТОРСКАЯ ТРАДИЦ. вар п/о ОСТАНКИНО</t>
  </si>
  <si>
    <t>кг</t>
  </si>
  <si>
    <t>не в матрице (на замену)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</si>
  <si>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</si>
  <si>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</si>
  <si>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</si>
  <si>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</si>
  <si>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дефицит на 27,04</t>
  </si>
  <si>
    <t>4117 ЭКСТРА Папа может с/к в/у_Л   ОСТАНКИНО</t>
  </si>
  <si>
    <t>4574 Мясная со шпиком Папа может вар п/о ОСТАНКИНО</t>
  </si>
  <si>
    <t>4611 ВЕТЧ.ЛЮБИТЕЛЬСКАЯ п/о 0.4кг ОСТАНКИНО</t>
  </si>
  <si>
    <t>4813 ФИЛЕЙНАЯ Папа может вар п/о_Л   ОСТАНКИНО</t>
  </si>
  <si>
    <t>4993 САЛЯМИ ИТАЛЬЯНСКАЯ с/к в/у 1/250*8_120c ОСТАНКИНО</t>
  </si>
  <si>
    <t>5015 БУРГУНДИЯ с/к в/у 1/250 ОСТАНКИНО</t>
  </si>
  <si>
    <t>не в матрице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</si>
  <si>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</si>
  <si>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</si>
  <si>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</si>
  <si>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</si>
  <si>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</si>
  <si>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</si>
  <si>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</si>
  <si>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</si>
  <si>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</si>
  <si>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</si>
  <si>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</si>
  <si>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</si>
  <si>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</si>
  <si>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</si>
  <si>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5821 СЛИВОЧНЫЕ ПМ сос п/о мгс 0.450кг_45с   ОСТАНКИНО</t>
  </si>
  <si>
    <t>5851 ЭКСТРА Папа может вар п/о   ОСТАНКИНО</t>
  </si>
  <si>
    <t>5931 ОХОТНИЧЬЯ Папа может с/к в/у 1/220 8шт.   ОСТАНКИНО</t>
  </si>
  <si>
    <t>новинка</t>
  </si>
  <si>
    <t>5981 МОЛОЧНЫЕ ТРАДИЦ. сос п/о мгс 1*6_45с   ОСТАНКИНО</t>
  </si>
  <si>
    <t>5992 ВРЕМЯ ОКРОШКИ Папа может вар п/о 0.4кг   ОСТАНКИНО</t>
  </si>
  <si>
    <t>новинка / дефицит на 27,04</t>
  </si>
  <si>
    <t>5993 ВРЕМЯ ОКРОШКИ Папа может вар п/о   ОСТАНКИНО</t>
  </si>
  <si>
    <t>5997 ОСОБАЯ Коровино вар п/о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</si>
  <si>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</si>
  <si>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</si>
  <si>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</si>
  <si>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не в матрице (ротация)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</si>
  <si>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</si>
  <si>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</si>
  <si>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</si>
  <si>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</si>
  <si>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</si>
  <si>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</si>
  <si>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</si>
  <si>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</si>
  <si>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</si>
  <si>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</si>
  <si>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</si>
  <si>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</si>
  <si>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6381 СЕРВЕЛАТ ФИНСКИЙ ПМ в/к в/у 0.35кг 8шт.  ОСТАНКИНО</t>
  </si>
  <si>
    <t>6387 МОЛОЧНАЯ Папа может вар п/о  ОСТАНКИНО</t>
  </si>
  <si>
    <t>6392 ФИЛЕЙНАЯ Папа может вар п/о 0,4кг  ОСТАНКИНО</t>
  </si>
  <si>
    <t>6453 ЭКСТРА Папа может с/к с/н в/у 1/100 14шт.   ОСТАНКИНО</t>
  </si>
  <si>
    <t>6498 МОЛОЧНАЯ Папа может вар п/о  ОСТАНКИНО</t>
  </si>
  <si>
    <t>6527 ШПИКАЧКИ СОЧНЫЕ ПМ сар б/о мгс 1*3 45с ОСТАНКИНО</t>
  </si>
  <si>
    <t>6555 ПОСОЛЬСКАЯ с/к с/н в/у 1/100 10шт.  ОСТАНКИНО</t>
  </si>
  <si>
    <t>6563 СЛИВОЧНЫЕ СН сос п/о мгс 1*6  ОСТАНКИНО</t>
  </si>
  <si>
    <t>6566 СЕРВЕЛАТ С БЕЛ.ГРИБАМИ в/к в/у 0,31кг  Останкино</t>
  </si>
  <si>
    <t>6586 МРАМОРНАЯ И БАЛЫКОВАЯ в/к с/н мгс 1/90  Останкино</t>
  </si>
  <si>
    <t>6590 СЛИВОЧНЫЕ СН сос п/о мгс 0.41кг 10шт.  ОСТАНКИНО</t>
  </si>
  <si>
    <t>6592 ДОКТОРСКАЯ СН вар п/о  ОСТАНКИНО</t>
  </si>
  <si>
    <t>6596 РУССКАЯ СН вар п/о  ОСТАНКИНО</t>
  </si>
  <si>
    <t>не в матрице (вывел Зверев)</t>
  </si>
  <si>
    <t>6658 АРОМАТНАЯ С ЧЕСНОЧКОМ СН в/к мтс 0.330кг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</si>
  <si>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</si>
  <si>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</si>
  <si>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</si>
  <si>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</si>
  <si>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</si>
  <si>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6685 СЕРВЕЛАТ КОПЧЕНЫЙ НА БУКЕ в/к в/у 0,35кг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</si>
  <si>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</si>
  <si>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</si>
  <si>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</si>
  <si>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</si>
  <si>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</si>
  <si>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</si>
  <si>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</si>
  <si>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</si>
  <si>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</si>
  <si>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</si>
  <si>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6769 СЕМЕЙНАЯ вар п/о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</si>
  <si>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</si>
  <si>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</si>
  <si>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</si>
  <si>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</si>
  <si>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</si>
  <si>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</si>
  <si>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</si>
  <si>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</si>
  <si>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</si>
  <si>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</si>
  <si>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дубль</t>
  </si>
  <si>
    <t>устар.</t>
  </si>
  <si>
    <t>ротация</t>
  </si>
  <si>
    <t>дифицит на 04,05</t>
  </si>
  <si>
    <t>дефицит на 27,04 и 04,05</t>
  </si>
  <si>
    <t>необходимо увеличить продажи</t>
  </si>
  <si>
    <t>ротация на 6773 САЛЯМИ Папа может п/к в/у 0.28кг 8шт.</t>
  </si>
  <si>
    <t>итого</t>
  </si>
  <si>
    <t>заказ</t>
  </si>
  <si>
    <t>11,05,(1)</t>
  </si>
  <si>
    <t>11,05,(2)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</si>
</sst>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5" fillId="5" borderId="1" xfId="1" applyNumberFormat="1" applyFont="1" applyFill="1"/>
    <xf numFmtId="164" fontId="5" fillId="0" borderId="1" xfId="1" applyNumberFormat="1" applyFont="1"/>
    <xf numFmtId="164" fontId="5" fillId="6" borderId="1" xfId="1" applyNumberFormat="1" applyFont="1" applyFill="1"/>
    <xf numFmtId="164" fontId="6" fillId="7" borderId="1" xfId="1" applyNumberFormat="1" applyFont="1" applyFill="1"/>
    <xf numFmtId="164" fontId="1" fillId="6" borderId="2" xfId="1" applyNumberFormat="1" applyFill="1" applyBorder="1"/>
    <xf numFmtId="164" fontId="1" fillId="6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0"/>
  <sheetViews>
    <sheetView tabSelected="1" zoomScale="85" zoomScaleNormal="85" workbookViewId="0">
      <pane xSplit="2" ySplit="5" topLeftCell="C33" activePane="bottomRight" state="frozen"/>
      <selection pane="topRight" activeCell="C1" sqref="C1"/>
      <selection pane="bottomLeft" activeCell="A6" sqref="A6"/>
      <selection pane="bottomRight" activeCell="V34" sqref="V34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5" style="8" customWidth="1"/>
    <col min="8" max="8" width="5" customWidth="1"/>
    <col min="9" max="9" width="0.7109375" customWidth="1"/>
    <col min="10" max="21" width="6.7109375" customWidth="1"/>
    <col min="22" max="22" width="21.28515625" customWidth="1"/>
    <col min="23" max="24" width="5.28515625" customWidth="1"/>
    <col min="25" max="29" width="6.140625" customWidth="1"/>
    <col min="30" max="30" width="39.85546875" customWidth="1"/>
    <col min="31" max="53" width="8" customWidth="1"/>
  </cols>
  <sheetData>
    <row r="1" spans="1:53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136</v>
      </c>
      <c r="S3" s="3" t="s">
        <v>137</v>
      </c>
      <c r="T3" s="3" t="s">
        <v>137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138</v>
      </c>
      <c r="T4" s="1" t="s">
        <v>139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138</v>
      </c>
      <c r="AF4" s="1" t="s">
        <v>139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SUM(E6:E490)</f>
        <v>21151.004000000001</v>
      </c>
      <c r="F5" s="4">
        <f>SUM(F6:F490)</f>
        <v>16975.927</v>
      </c>
      <c r="G5" s="6"/>
      <c r="H5" s="1"/>
      <c r="I5" s="1"/>
      <c r="J5" s="4">
        <f t="shared" ref="J5:U5" si="0">SUM(J6:J490)</f>
        <v>21296.108000000004</v>
      </c>
      <c r="K5" s="4">
        <f t="shared" si="0"/>
        <v>-145.10400000000027</v>
      </c>
      <c r="L5" s="4">
        <f t="shared" si="0"/>
        <v>17217.364999999998</v>
      </c>
      <c r="M5" s="4">
        <f t="shared" si="0"/>
        <v>3933.6390000000001</v>
      </c>
      <c r="N5" s="4">
        <f t="shared" si="0"/>
        <v>9456</v>
      </c>
      <c r="O5" s="4">
        <f t="shared" si="0"/>
        <v>6380</v>
      </c>
      <c r="P5" s="4">
        <f t="shared" si="0"/>
        <v>3443.4730000000004</v>
      </c>
      <c r="Q5" s="4">
        <f t="shared" si="0"/>
        <v>13538</v>
      </c>
      <c r="R5" s="4">
        <f t="shared" si="0"/>
        <v>18160</v>
      </c>
      <c r="S5" s="4">
        <f t="shared" si="0"/>
        <v>8050</v>
      </c>
      <c r="T5" s="4">
        <f t="shared" si="0"/>
        <v>10110</v>
      </c>
      <c r="U5" s="4">
        <f t="shared" si="0"/>
        <v>13180</v>
      </c>
      <c r="V5" s="1"/>
      <c r="W5" s="1"/>
      <c r="X5" s="1"/>
      <c r="Y5" s="4">
        <f>SUM(Y6:Y490)</f>
        <v>2901.5323999999996</v>
      </c>
      <c r="Z5" s="4">
        <f>SUM(Z6:Z490)</f>
        <v>3511.1531999999988</v>
      </c>
      <c r="AA5" s="4">
        <f>SUM(AA6:AA490)</f>
        <v>2583.4262000000008</v>
      </c>
      <c r="AB5" s="4">
        <f>SUM(AB6:AB490)</f>
        <v>2804.3438000000001</v>
      </c>
      <c r="AC5" s="4">
        <f>SUM(AC6:AC490)</f>
        <v>2120.0924</v>
      </c>
      <c r="AD5" s="1"/>
      <c r="AE5" s="4">
        <f>SUM(AE6:AE490)</f>
        <v>4623.9900000000016</v>
      </c>
      <c r="AF5" s="4">
        <f>SUM(AF6:AF490)</f>
        <v>5504.6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31</v>
      </c>
      <c r="B6" s="1" t="s">
        <v>32</v>
      </c>
      <c r="C6" s="1">
        <v>64</v>
      </c>
      <c r="D6" s="1">
        <v>442</v>
      </c>
      <c r="E6" s="1">
        <v>288</v>
      </c>
      <c r="F6" s="1">
        <v>210</v>
      </c>
      <c r="G6" s="6">
        <v>0.4</v>
      </c>
      <c r="H6" s="1">
        <v>60</v>
      </c>
      <c r="I6" s="1"/>
      <c r="J6" s="1">
        <v>337.5</v>
      </c>
      <c r="K6" s="1">
        <f t="shared" ref="K6:K36" si="1">E6-J6</f>
        <v>-49.5</v>
      </c>
      <c r="L6" s="1">
        <f>E6-M6</f>
        <v>288</v>
      </c>
      <c r="M6" s="1"/>
      <c r="N6" s="1">
        <v>130</v>
      </c>
      <c r="O6" s="1">
        <v>200</v>
      </c>
      <c r="P6" s="1">
        <f t="shared" ref="P6:P37" si="2">L6/5</f>
        <v>57.6</v>
      </c>
      <c r="Q6" s="5">
        <f>ROUND(13*P6-O6-N6-F6,0)</f>
        <v>209</v>
      </c>
      <c r="R6" s="5">
        <f>Q6</f>
        <v>209</v>
      </c>
      <c r="S6" s="5">
        <f>R6-T6</f>
        <v>99</v>
      </c>
      <c r="T6" s="5">
        <v>110</v>
      </c>
      <c r="U6" s="5"/>
      <c r="V6" s="1"/>
      <c r="W6" s="1">
        <f>(F6+N6+O6+R6)/P6</f>
        <v>13.003472222222221</v>
      </c>
      <c r="X6" s="1">
        <f>(F6+N6+O6)/P6</f>
        <v>9.375</v>
      </c>
      <c r="Y6" s="1">
        <v>62.8</v>
      </c>
      <c r="Z6" s="1">
        <v>60.4</v>
      </c>
      <c r="AA6" s="1">
        <v>31</v>
      </c>
      <c r="AB6" s="1">
        <v>62</v>
      </c>
      <c r="AC6" s="1">
        <v>38.6</v>
      </c>
      <c r="AD6" s="1" t="s">
        <v>132</v>
      </c>
      <c r="AE6" s="1">
        <f>S6*G6</f>
        <v>39.6</v>
      </c>
      <c r="AF6" s="1">
        <f>T6*G6</f>
        <v>44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0" t="s">
        <v>33</v>
      </c>
      <c r="B7" s="10" t="s">
        <v>34</v>
      </c>
      <c r="C7" s="10">
        <v>7.8</v>
      </c>
      <c r="D7" s="10">
        <v>0.26600000000000001</v>
      </c>
      <c r="E7" s="10">
        <v>8.0660000000000007</v>
      </c>
      <c r="F7" s="10"/>
      <c r="G7" s="11">
        <v>0</v>
      </c>
      <c r="H7" s="10">
        <v>60</v>
      </c>
      <c r="I7" s="10"/>
      <c r="J7" s="10">
        <v>12.1</v>
      </c>
      <c r="K7" s="10">
        <f t="shared" si="1"/>
        <v>-4.0339999999999989</v>
      </c>
      <c r="L7" s="10">
        <f t="shared" ref="L7:L65" si="3">E7-M7</f>
        <v>8.0660000000000007</v>
      </c>
      <c r="M7" s="10"/>
      <c r="N7" s="10"/>
      <c r="O7" s="10"/>
      <c r="P7" s="10">
        <f t="shared" si="2"/>
        <v>1.6132000000000002</v>
      </c>
      <c r="Q7" s="12"/>
      <c r="R7" s="12"/>
      <c r="S7" s="12"/>
      <c r="T7" s="12"/>
      <c r="U7" s="12"/>
      <c r="V7" s="10"/>
      <c r="W7" s="10">
        <f t="shared" ref="W7:W67" si="4">(F7+N7+O7+Q7)/P7</f>
        <v>0</v>
      </c>
      <c r="X7" s="10">
        <f t="shared" ref="X7:X70" si="5">(F7+N7+O7)/P7</f>
        <v>0</v>
      </c>
      <c r="Y7" s="10">
        <v>2.4049999999999998</v>
      </c>
      <c r="Z7" s="10">
        <v>1.3580000000000001</v>
      </c>
      <c r="AA7" s="10">
        <v>0.81319999999999992</v>
      </c>
      <c r="AB7" s="10">
        <v>1.62</v>
      </c>
      <c r="AC7" s="10">
        <v>2.6934</v>
      </c>
      <c r="AD7" s="10" t="s">
        <v>35</v>
      </c>
      <c r="AE7" s="10">
        <f t="shared" ref="AE7:AE70" si="6">S7*G7</f>
        <v>0</v>
      </c>
      <c r="AF7" s="10">
        <f t="shared" ref="AF7:AF70" si="7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36</v>
      </c>
      <c r="B8" s="1" t="s">
        <v>34</v>
      </c>
      <c r="C8" s="1">
        <v>38</v>
      </c>
      <c r="D8" s="1">
        <v>20.193000000000001</v>
      </c>
      <c r="E8" s="1">
        <v>57.664000000000001</v>
      </c>
      <c r="F8" s="1"/>
      <c r="G8" s="6">
        <v>1</v>
      </c>
      <c r="H8" s="1">
        <v>120</v>
      </c>
      <c r="I8" s="1"/>
      <c r="J8" s="1">
        <v>80.84</v>
      </c>
      <c r="K8" s="1">
        <f t="shared" si="1"/>
        <v>-23.176000000000002</v>
      </c>
      <c r="L8" s="1">
        <f t="shared" si="3"/>
        <v>57.664000000000001</v>
      </c>
      <c r="M8" s="1"/>
      <c r="N8" s="1">
        <v>30</v>
      </c>
      <c r="O8" s="1"/>
      <c r="P8" s="1">
        <f t="shared" si="2"/>
        <v>11.5328</v>
      </c>
      <c r="Q8" s="5">
        <f>ROUND(12*P8-O8-N8-F8,0)</f>
        <v>108</v>
      </c>
      <c r="R8" s="5">
        <f t="shared" ref="R8:R13" si="8">Q8</f>
        <v>108</v>
      </c>
      <c r="S8" s="5">
        <f t="shared" ref="S8:S13" si="9">R8-T8</f>
        <v>58</v>
      </c>
      <c r="T8" s="5">
        <v>50</v>
      </c>
      <c r="U8" s="5"/>
      <c r="V8" s="1"/>
      <c r="W8" s="1">
        <f t="shared" ref="W8:W13" si="10">(F8+N8+O8+R8)/P8</f>
        <v>11.965871254162042</v>
      </c>
      <c r="X8" s="1">
        <f t="shared" si="5"/>
        <v>2.601276359600444</v>
      </c>
      <c r="Y8" s="1">
        <v>5.2165999999999997</v>
      </c>
      <c r="Z8" s="1">
        <v>4.7582000000000004</v>
      </c>
      <c r="AA8" s="1">
        <v>7.1721999999999992</v>
      </c>
      <c r="AB8" s="1">
        <v>4.1201999999999996</v>
      </c>
      <c r="AC8" s="1">
        <v>4.3499999999999996</v>
      </c>
      <c r="AD8" s="1"/>
      <c r="AE8" s="1">
        <f t="shared" si="6"/>
        <v>58</v>
      </c>
      <c r="AF8" s="1">
        <f t="shared" si="7"/>
        <v>50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37</v>
      </c>
      <c r="B9" s="1" t="s">
        <v>34</v>
      </c>
      <c r="C9" s="1">
        <v>380.7</v>
      </c>
      <c r="D9" s="1">
        <v>203.512</v>
      </c>
      <c r="E9" s="1">
        <v>299.202</v>
      </c>
      <c r="F9" s="1">
        <v>279.00599999999997</v>
      </c>
      <c r="G9" s="6">
        <v>1</v>
      </c>
      <c r="H9" s="1">
        <v>45</v>
      </c>
      <c r="I9" s="1"/>
      <c r="J9" s="1">
        <v>295</v>
      </c>
      <c r="K9" s="1">
        <f t="shared" si="1"/>
        <v>4.2019999999999982</v>
      </c>
      <c r="L9" s="1">
        <f t="shared" si="3"/>
        <v>299.202</v>
      </c>
      <c r="M9" s="1"/>
      <c r="N9" s="1">
        <v>150</v>
      </c>
      <c r="O9" s="1">
        <v>250</v>
      </c>
      <c r="P9" s="1">
        <f t="shared" si="2"/>
        <v>59.840400000000002</v>
      </c>
      <c r="Q9" s="5">
        <f>ROUND(13*P9-O9-N9-F9,0)</f>
        <v>99</v>
      </c>
      <c r="R9" s="5">
        <f t="shared" si="8"/>
        <v>99</v>
      </c>
      <c r="S9" s="5">
        <f t="shared" si="9"/>
        <v>49</v>
      </c>
      <c r="T9" s="5">
        <v>50</v>
      </c>
      <c r="U9" s="5"/>
      <c r="V9" s="1"/>
      <c r="W9" s="1">
        <f t="shared" si="10"/>
        <v>13.001350258353886</v>
      </c>
      <c r="X9" s="1">
        <f t="shared" si="5"/>
        <v>11.346949552476252</v>
      </c>
      <c r="Y9" s="1">
        <v>72.287199999999999</v>
      </c>
      <c r="Z9" s="1">
        <v>66.745000000000005</v>
      </c>
      <c r="AA9" s="1">
        <v>74.231999999999999</v>
      </c>
      <c r="AB9" s="1">
        <v>70.671000000000006</v>
      </c>
      <c r="AC9" s="1">
        <v>36.616</v>
      </c>
      <c r="AD9" s="1"/>
      <c r="AE9" s="1">
        <f t="shared" si="6"/>
        <v>49</v>
      </c>
      <c r="AF9" s="1">
        <f t="shared" si="7"/>
        <v>50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38</v>
      </c>
      <c r="B10" s="1" t="s">
        <v>34</v>
      </c>
      <c r="C10" s="1">
        <v>179.01</v>
      </c>
      <c r="D10" s="1">
        <v>928.20299999999997</v>
      </c>
      <c r="E10" s="1">
        <v>864.57899999999995</v>
      </c>
      <c r="F10" s="1">
        <v>234.50200000000001</v>
      </c>
      <c r="G10" s="6">
        <v>1</v>
      </c>
      <c r="H10" s="1">
        <v>45</v>
      </c>
      <c r="I10" s="1"/>
      <c r="J10" s="1">
        <v>839.21699999999998</v>
      </c>
      <c r="K10" s="1">
        <f t="shared" si="1"/>
        <v>25.361999999999966</v>
      </c>
      <c r="L10" s="1">
        <f t="shared" si="3"/>
        <v>466.36199999999997</v>
      </c>
      <c r="M10" s="1">
        <v>398.21699999999998</v>
      </c>
      <c r="N10" s="1">
        <v>700</v>
      </c>
      <c r="O10" s="1">
        <v>800</v>
      </c>
      <c r="P10" s="1">
        <f t="shared" si="2"/>
        <v>93.27239999999999</v>
      </c>
      <c r="Q10" s="5"/>
      <c r="R10" s="5">
        <f t="shared" si="8"/>
        <v>0</v>
      </c>
      <c r="S10" s="5">
        <f t="shared" si="9"/>
        <v>0</v>
      </c>
      <c r="T10" s="5"/>
      <c r="U10" s="5"/>
      <c r="V10" s="1"/>
      <c r="W10" s="1">
        <f t="shared" si="10"/>
        <v>18.596090590571276</v>
      </c>
      <c r="X10" s="1">
        <f t="shared" si="5"/>
        <v>18.596090590571276</v>
      </c>
      <c r="Y10" s="1">
        <v>143.9752</v>
      </c>
      <c r="Z10" s="1">
        <v>93.849599999999995</v>
      </c>
      <c r="AA10" s="1">
        <v>112.98</v>
      </c>
      <c r="AB10" s="1">
        <v>106.7004</v>
      </c>
      <c r="AC10" s="1">
        <v>95.148200000000003</v>
      </c>
      <c r="AD10" s="1"/>
      <c r="AE10" s="1">
        <f t="shared" si="6"/>
        <v>0</v>
      </c>
      <c r="AF10" s="1">
        <f t="shared" si="7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39</v>
      </c>
      <c r="B11" s="1" t="s">
        <v>34</v>
      </c>
      <c r="C11" s="1">
        <v>469.8</v>
      </c>
      <c r="D11" s="1">
        <v>450.59899999999999</v>
      </c>
      <c r="E11" s="1">
        <v>599.68100000000004</v>
      </c>
      <c r="F11" s="1">
        <v>312.60000000000002</v>
      </c>
      <c r="G11" s="6">
        <v>1</v>
      </c>
      <c r="H11" s="1">
        <v>60</v>
      </c>
      <c r="I11" s="1"/>
      <c r="J11" s="1">
        <v>633.07799999999997</v>
      </c>
      <c r="K11" s="1">
        <f t="shared" si="1"/>
        <v>-33.396999999999935</v>
      </c>
      <c r="L11" s="1">
        <f t="shared" si="3"/>
        <v>551.40300000000002</v>
      </c>
      <c r="M11" s="1">
        <v>48.277999999999999</v>
      </c>
      <c r="N11" s="1">
        <v>200</v>
      </c>
      <c r="O11" s="1">
        <v>300</v>
      </c>
      <c r="P11" s="1">
        <f t="shared" si="2"/>
        <v>110.28060000000001</v>
      </c>
      <c r="Q11" s="5">
        <f>ROUND(13*P11-O11-N11-F11,0)</f>
        <v>621</v>
      </c>
      <c r="R11" s="5">
        <f t="shared" si="8"/>
        <v>621</v>
      </c>
      <c r="S11" s="5">
        <f t="shared" si="9"/>
        <v>271</v>
      </c>
      <c r="T11" s="5">
        <v>350</v>
      </c>
      <c r="U11" s="5"/>
      <c r="V11" s="1"/>
      <c r="W11" s="1">
        <f t="shared" si="10"/>
        <v>12.999566560210951</v>
      </c>
      <c r="X11" s="1">
        <f t="shared" si="5"/>
        <v>7.3684764138026084</v>
      </c>
      <c r="Y11" s="1">
        <v>96.031599999999997</v>
      </c>
      <c r="Z11" s="1">
        <v>99.974400000000003</v>
      </c>
      <c r="AA11" s="1">
        <v>97.053599999999989</v>
      </c>
      <c r="AB11" s="1">
        <v>101.2792</v>
      </c>
      <c r="AC11" s="1">
        <v>61.407600000000002</v>
      </c>
      <c r="AD11" s="1" t="s">
        <v>133</v>
      </c>
      <c r="AE11" s="1">
        <f t="shared" si="6"/>
        <v>271</v>
      </c>
      <c r="AF11" s="1">
        <f t="shared" si="7"/>
        <v>350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41</v>
      </c>
      <c r="B12" s="1" t="s">
        <v>34</v>
      </c>
      <c r="C12" s="1">
        <v>4.09</v>
      </c>
      <c r="D12" s="1">
        <v>155.22900000000001</v>
      </c>
      <c r="E12" s="1">
        <v>36.442999999999998</v>
      </c>
      <c r="F12" s="1">
        <v>121.4</v>
      </c>
      <c r="G12" s="6">
        <v>1</v>
      </c>
      <c r="H12" s="1">
        <v>120</v>
      </c>
      <c r="I12" s="1"/>
      <c r="J12" s="1">
        <v>45.148000000000003</v>
      </c>
      <c r="K12" s="1">
        <f t="shared" si="1"/>
        <v>-8.7050000000000054</v>
      </c>
      <c r="L12" s="1">
        <f t="shared" si="3"/>
        <v>36.442999999999998</v>
      </c>
      <c r="M12" s="1"/>
      <c r="N12" s="1">
        <v>50</v>
      </c>
      <c r="O12" s="1"/>
      <c r="P12" s="1">
        <f t="shared" si="2"/>
        <v>7.2885999999999997</v>
      </c>
      <c r="Q12" s="5"/>
      <c r="R12" s="5">
        <v>50</v>
      </c>
      <c r="S12" s="5">
        <f t="shared" si="9"/>
        <v>50</v>
      </c>
      <c r="T12" s="5"/>
      <c r="U12" s="5">
        <v>50</v>
      </c>
      <c r="V12" s="1"/>
      <c r="W12" s="1">
        <f t="shared" si="10"/>
        <v>30.376203934912056</v>
      </c>
      <c r="X12" s="1">
        <f t="shared" si="5"/>
        <v>23.516175945997862</v>
      </c>
      <c r="Y12" s="1">
        <v>9.141</v>
      </c>
      <c r="Z12" s="1">
        <v>6.5703999999999994</v>
      </c>
      <c r="AA12" s="1">
        <v>6.1061999999999994</v>
      </c>
      <c r="AB12" s="1">
        <v>5.8692000000000002</v>
      </c>
      <c r="AC12" s="1">
        <v>3.6288</v>
      </c>
      <c r="AD12" s="1"/>
      <c r="AE12" s="1">
        <f t="shared" si="6"/>
        <v>50</v>
      </c>
      <c r="AF12" s="1">
        <f t="shared" si="7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42</v>
      </c>
      <c r="B13" s="1" t="s">
        <v>34</v>
      </c>
      <c r="C13" s="1">
        <v>2.6</v>
      </c>
      <c r="D13" s="1">
        <v>140.03800000000001</v>
      </c>
      <c r="E13" s="1">
        <v>44.283999999999999</v>
      </c>
      <c r="F13" s="1">
        <v>97</v>
      </c>
      <c r="G13" s="6">
        <v>1</v>
      </c>
      <c r="H13" s="1">
        <v>60</v>
      </c>
      <c r="I13" s="1"/>
      <c r="J13" s="1">
        <v>61.6</v>
      </c>
      <c r="K13" s="1">
        <f t="shared" si="1"/>
        <v>-17.316000000000003</v>
      </c>
      <c r="L13" s="1">
        <f t="shared" si="3"/>
        <v>44.283999999999999</v>
      </c>
      <c r="M13" s="1"/>
      <c r="N13" s="1">
        <v>150</v>
      </c>
      <c r="O13" s="1"/>
      <c r="P13" s="1">
        <f t="shared" si="2"/>
        <v>8.8567999999999998</v>
      </c>
      <c r="Q13" s="5"/>
      <c r="R13" s="5">
        <f t="shared" si="8"/>
        <v>0</v>
      </c>
      <c r="S13" s="5">
        <f t="shared" si="9"/>
        <v>0</v>
      </c>
      <c r="T13" s="5"/>
      <c r="U13" s="5"/>
      <c r="V13" s="1"/>
      <c r="W13" s="1">
        <f t="shared" si="10"/>
        <v>27.888176316502577</v>
      </c>
      <c r="X13" s="1">
        <f t="shared" si="5"/>
        <v>27.888176316502577</v>
      </c>
      <c r="Y13" s="1">
        <v>21.021000000000001</v>
      </c>
      <c r="Z13" s="1">
        <v>18.065200000000001</v>
      </c>
      <c r="AA13" s="1">
        <v>13.2158</v>
      </c>
      <c r="AB13" s="1">
        <v>18.027000000000001</v>
      </c>
      <c r="AC13" s="1">
        <v>6.4828000000000001</v>
      </c>
      <c r="AD13" s="1"/>
      <c r="AE13" s="1">
        <f t="shared" si="6"/>
        <v>0</v>
      </c>
      <c r="AF13" s="1">
        <f t="shared" si="7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0" t="s">
        <v>43</v>
      </c>
      <c r="B14" s="10" t="s">
        <v>32</v>
      </c>
      <c r="C14" s="10"/>
      <c r="D14" s="10">
        <v>40</v>
      </c>
      <c r="E14" s="10">
        <v>40</v>
      </c>
      <c r="F14" s="10"/>
      <c r="G14" s="11">
        <v>0</v>
      </c>
      <c r="H14" s="10">
        <v>60</v>
      </c>
      <c r="I14" s="10"/>
      <c r="J14" s="10">
        <v>36</v>
      </c>
      <c r="K14" s="10">
        <f t="shared" si="1"/>
        <v>4</v>
      </c>
      <c r="L14" s="10">
        <f t="shared" si="3"/>
        <v>40</v>
      </c>
      <c r="M14" s="10"/>
      <c r="N14" s="10"/>
      <c r="O14" s="10"/>
      <c r="P14" s="10">
        <f t="shared" si="2"/>
        <v>8</v>
      </c>
      <c r="Q14" s="12"/>
      <c r="R14" s="12"/>
      <c r="S14" s="12"/>
      <c r="T14" s="12"/>
      <c r="U14" s="12"/>
      <c r="V14" s="10"/>
      <c r="W14" s="10">
        <f t="shared" si="4"/>
        <v>0</v>
      </c>
      <c r="X14" s="10">
        <f t="shared" si="5"/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 t="s">
        <v>129</v>
      </c>
      <c r="AE14" s="10">
        <f t="shared" si="6"/>
        <v>0</v>
      </c>
      <c r="AF14" s="10">
        <f t="shared" si="7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44</v>
      </c>
      <c r="B15" s="1" t="s">
        <v>34</v>
      </c>
      <c r="C15" s="1">
        <v>316.7</v>
      </c>
      <c r="D15" s="1">
        <v>151.32599999999999</v>
      </c>
      <c r="E15" s="1">
        <v>456.13499999999999</v>
      </c>
      <c r="F15" s="1"/>
      <c r="G15" s="6">
        <v>1</v>
      </c>
      <c r="H15" s="1">
        <v>60</v>
      </c>
      <c r="I15" s="1"/>
      <c r="J15" s="1">
        <v>498.24200000000002</v>
      </c>
      <c r="K15" s="1">
        <f t="shared" si="1"/>
        <v>-42.107000000000028</v>
      </c>
      <c r="L15" s="1">
        <f t="shared" si="3"/>
        <v>407.09299999999996</v>
      </c>
      <c r="M15" s="1">
        <v>49.042000000000002</v>
      </c>
      <c r="N15" s="1">
        <v>200</v>
      </c>
      <c r="O15" s="1">
        <v>300</v>
      </c>
      <c r="P15" s="1">
        <f t="shared" si="2"/>
        <v>81.418599999999998</v>
      </c>
      <c r="Q15" s="5">
        <f t="shared" ref="Q15:Q16" si="11">ROUND(13*P15-O15-N15-F15,0)</f>
        <v>558</v>
      </c>
      <c r="R15" s="5">
        <v>800</v>
      </c>
      <c r="S15" s="5">
        <f t="shared" ref="S15:S16" si="12">R15-T15</f>
        <v>300</v>
      </c>
      <c r="T15" s="5">
        <v>500</v>
      </c>
      <c r="U15" s="5">
        <v>800</v>
      </c>
      <c r="V15" s="1"/>
      <c r="W15" s="1">
        <f t="shared" ref="W15:W16" si="13">(F15+N15+O15+R15)/P15</f>
        <v>15.966867521671952</v>
      </c>
      <c r="X15" s="1">
        <f t="shared" si="5"/>
        <v>6.1411028929507507</v>
      </c>
      <c r="Y15" s="1">
        <v>73.226399999999984</v>
      </c>
      <c r="Z15" s="1">
        <v>82.9512</v>
      </c>
      <c r="AA15" s="1">
        <v>73.698000000000008</v>
      </c>
      <c r="AB15" s="1">
        <v>77.697199999999995</v>
      </c>
      <c r="AC15" s="1">
        <v>62.874000000000002</v>
      </c>
      <c r="AD15" s="1" t="s">
        <v>40</v>
      </c>
      <c r="AE15" s="1">
        <f t="shared" si="6"/>
        <v>300</v>
      </c>
      <c r="AF15" s="1">
        <f t="shared" si="7"/>
        <v>500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45</v>
      </c>
      <c r="B16" s="1" t="s">
        <v>32</v>
      </c>
      <c r="C16" s="1">
        <v>58</v>
      </c>
      <c r="D16" s="1">
        <v>1440</v>
      </c>
      <c r="E16" s="1">
        <v>705</v>
      </c>
      <c r="F16" s="1">
        <v>790</v>
      </c>
      <c r="G16" s="6">
        <v>0.25</v>
      </c>
      <c r="H16" s="1">
        <v>120</v>
      </c>
      <c r="I16" s="1"/>
      <c r="J16" s="1">
        <v>838</v>
      </c>
      <c r="K16" s="1">
        <f t="shared" si="1"/>
        <v>-133</v>
      </c>
      <c r="L16" s="1">
        <f t="shared" si="3"/>
        <v>465</v>
      </c>
      <c r="M16" s="1">
        <v>240</v>
      </c>
      <c r="N16" s="1">
        <v>0</v>
      </c>
      <c r="O16" s="1"/>
      <c r="P16" s="1">
        <f t="shared" si="2"/>
        <v>93</v>
      </c>
      <c r="Q16" s="5">
        <f t="shared" si="11"/>
        <v>419</v>
      </c>
      <c r="R16" s="5">
        <f t="shared" ref="R16" si="14">Q16</f>
        <v>419</v>
      </c>
      <c r="S16" s="5">
        <f t="shared" si="12"/>
        <v>169</v>
      </c>
      <c r="T16" s="5">
        <v>250</v>
      </c>
      <c r="U16" s="5"/>
      <c r="V16" s="1"/>
      <c r="W16" s="1">
        <f t="shared" si="13"/>
        <v>13</v>
      </c>
      <c r="X16" s="1">
        <f t="shared" si="5"/>
        <v>8.4946236559139781</v>
      </c>
      <c r="Y16" s="1">
        <v>62</v>
      </c>
      <c r="Z16" s="1">
        <v>101</v>
      </c>
      <c r="AA16" s="1">
        <v>63</v>
      </c>
      <c r="AB16" s="1">
        <v>74.599999999999994</v>
      </c>
      <c r="AC16" s="1">
        <v>68.2</v>
      </c>
      <c r="AD16" s="1"/>
      <c r="AE16" s="1">
        <f t="shared" si="6"/>
        <v>42.25</v>
      </c>
      <c r="AF16" s="1">
        <f t="shared" si="7"/>
        <v>62.5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0" t="s">
        <v>46</v>
      </c>
      <c r="B17" s="10" t="s">
        <v>32</v>
      </c>
      <c r="C17" s="10"/>
      <c r="D17" s="10">
        <v>48</v>
      </c>
      <c r="E17" s="10">
        <v>48</v>
      </c>
      <c r="F17" s="10"/>
      <c r="G17" s="11">
        <v>0</v>
      </c>
      <c r="H17" s="10" t="e">
        <v>#N/A</v>
      </c>
      <c r="I17" s="10"/>
      <c r="J17" s="10">
        <v>48</v>
      </c>
      <c r="K17" s="10">
        <f t="shared" si="1"/>
        <v>0</v>
      </c>
      <c r="L17" s="10">
        <f t="shared" si="3"/>
        <v>0</v>
      </c>
      <c r="M17" s="10">
        <v>48</v>
      </c>
      <c r="N17" s="10"/>
      <c r="O17" s="10"/>
      <c r="P17" s="10">
        <f t="shared" si="2"/>
        <v>0</v>
      </c>
      <c r="Q17" s="12"/>
      <c r="R17" s="12"/>
      <c r="S17" s="12"/>
      <c r="T17" s="12"/>
      <c r="U17" s="12"/>
      <c r="V17" s="10"/>
      <c r="W17" s="10" t="e">
        <f t="shared" si="4"/>
        <v>#DIV/0!</v>
      </c>
      <c r="X17" s="10" t="e">
        <f t="shared" si="5"/>
        <v>#DIV/0!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 t="s">
        <v>47</v>
      </c>
      <c r="AE17" s="10">
        <f t="shared" si="6"/>
        <v>0</v>
      </c>
      <c r="AF17" s="10">
        <f t="shared" si="7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0" t="s">
        <v>48</v>
      </c>
      <c r="B18" s="10" t="s">
        <v>32</v>
      </c>
      <c r="C18" s="10"/>
      <c r="D18" s="10">
        <v>14</v>
      </c>
      <c r="E18" s="13">
        <v>14</v>
      </c>
      <c r="F18" s="10"/>
      <c r="G18" s="11">
        <v>0</v>
      </c>
      <c r="H18" s="10">
        <v>60</v>
      </c>
      <c r="I18" s="10"/>
      <c r="J18" s="10">
        <v>12</v>
      </c>
      <c r="K18" s="10">
        <f t="shared" si="1"/>
        <v>2</v>
      </c>
      <c r="L18" s="10">
        <f t="shared" si="3"/>
        <v>14</v>
      </c>
      <c r="M18" s="10"/>
      <c r="N18" s="10">
        <v>150</v>
      </c>
      <c r="O18" s="10"/>
      <c r="P18" s="10">
        <f t="shared" si="2"/>
        <v>2.8</v>
      </c>
      <c r="Q18" s="12"/>
      <c r="R18" s="12"/>
      <c r="S18" s="12"/>
      <c r="T18" s="12"/>
      <c r="U18" s="12"/>
      <c r="V18" s="10"/>
      <c r="W18" s="10">
        <f t="shared" si="4"/>
        <v>53.571428571428577</v>
      </c>
      <c r="X18" s="10">
        <f t="shared" si="5"/>
        <v>53.571428571428577</v>
      </c>
      <c r="Y18" s="10">
        <v>3</v>
      </c>
      <c r="Z18" s="10">
        <v>34</v>
      </c>
      <c r="AA18" s="10">
        <v>10.199999999999999</v>
      </c>
      <c r="AB18" s="10">
        <v>17.600000000000001</v>
      </c>
      <c r="AC18" s="10">
        <v>13.4</v>
      </c>
      <c r="AD18" s="14" t="s">
        <v>130</v>
      </c>
      <c r="AE18" s="10">
        <f t="shared" si="6"/>
        <v>0</v>
      </c>
      <c r="AF18" s="10">
        <f t="shared" si="7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0" t="s">
        <v>49</v>
      </c>
      <c r="B19" s="10" t="s">
        <v>32</v>
      </c>
      <c r="C19" s="10"/>
      <c r="D19" s="10">
        <v>14</v>
      </c>
      <c r="E19" s="13">
        <v>14</v>
      </c>
      <c r="F19" s="10"/>
      <c r="G19" s="11">
        <v>0</v>
      </c>
      <c r="H19" s="10">
        <v>60</v>
      </c>
      <c r="I19" s="10"/>
      <c r="J19" s="10">
        <v>12</v>
      </c>
      <c r="K19" s="10">
        <f t="shared" si="1"/>
        <v>2</v>
      </c>
      <c r="L19" s="10">
        <f t="shared" si="3"/>
        <v>14</v>
      </c>
      <c r="M19" s="10"/>
      <c r="N19" s="10">
        <v>100</v>
      </c>
      <c r="O19" s="10">
        <v>100</v>
      </c>
      <c r="P19" s="10">
        <f t="shared" si="2"/>
        <v>2.8</v>
      </c>
      <c r="Q19" s="12"/>
      <c r="R19" s="12"/>
      <c r="S19" s="12"/>
      <c r="T19" s="12"/>
      <c r="U19" s="12"/>
      <c r="V19" s="10"/>
      <c r="W19" s="10">
        <f t="shared" si="4"/>
        <v>71.428571428571431</v>
      </c>
      <c r="X19" s="10">
        <f t="shared" si="5"/>
        <v>71.428571428571431</v>
      </c>
      <c r="Y19" s="10">
        <v>12.4</v>
      </c>
      <c r="Z19" s="10">
        <v>42.2</v>
      </c>
      <c r="AA19" s="10">
        <v>13.4</v>
      </c>
      <c r="AB19" s="10">
        <v>24</v>
      </c>
      <c r="AC19" s="10">
        <v>19.399999999999999</v>
      </c>
      <c r="AD19" s="14" t="s">
        <v>130</v>
      </c>
      <c r="AE19" s="10">
        <f t="shared" si="6"/>
        <v>0</v>
      </c>
      <c r="AF19" s="10">
        <f t="shared" si="7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0" t="s">
        <v>50</v>
      </c>
      <c r="B20" s="10" t="s">
        <v>32</v>
      </c>
      <c r="C20" s="10"/>
      <c r="D20" s="10">
        <v>14</v>
      </c>
      <c r="E20" s="13">
        <v>14</v>
      </c>
      <c r="F20" s="10"/>
      <c r="G20" s="11">
        <v>0</v>
      </c>
      <c r="H20" s="10">
        <v>60</v>
      </c>
      <c r="I20" s="10"/>
      <c r="J20" s="10">
        <v>12</v>
      </c>
      <c r="K20" s="10">
        <f t="shared" si="1"/>
        <v>2</v>
      </c>
      <c r="L20" s="10">
        <f t="shared" si="3"/>
        <v>14</v>
      </c>
      <c r="M20" s="10"/>
      <c r="N20" s="10">
        <v>150</v>
      </c>
      <c r="O20" s="10"/>
      <c r="P20" s="10">
        <f t="shared" si="2"/>
        <v>2.8</v>
      </c>
      <c r="Q20" s="12"/>
      <c r="R20" s="12"/>
      <c r="S20" s="12"/>
      <c r="T20" s="12"/>
      <c r="U20" s="12"/>
      <c r="V20" s="10"/>
      <c r="W20" s="10">
        <f t="shared" si="4"/>
        <v>53.571428571428577</v>
      </c>
      <c r="X20" s="10">
        <f t="shared" si="5"/>
        <v>53.571428571428577</v>
      </c>
      <c r="Y20" s="10">
        <v>0</v>
      </c>
      <c r="Z20" s="10">
        <v>32.6</v>
      </c>
      <c r="AA20" s="10">
        <v>11.6</v>
      </c>
      <c r="AB20" s="10">
        <v>17.600000000000001</v>
      </c>
      <c r="AC20" s="10">
        <v>17.2</v>
      </c>
      <c r="AD20" s="14" t="s">
        <v>130</v>
      </c>
      <c r="AE20" s="10">
        <f t="shared" si="6"/>
        <v>0</v>
      </c>
      <c r="AF20" s="10">
        <f t="shared" si="7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51</v>
      </c>
      <c r="B21" s="1" t="s">
        <v>34</v>
      </c>
      <c r="C21" s="1"/>
      <c r="D21" s="1">
        <v>72.42</v>
      </c>
      <c r="E21" s="1">
        <v>12.887</v>
      </c>
      <c r="F21" s="1">
        <v>58.5</v>
      </c>
      <c r="G21" s="6">
        <v>1</v>
      </c>
      <c r="H21" s="1">
        <v>120</v>
      </c>
      <c r="I21" s="1"/>
      <c r="J21" s="1">
        <v>13.358000000000001</v>
      </c>
      <c r="K21" s="1">
        <f t="shared" si="1"/>
        <v>-0.47100000000000009</v>
      </c>
      <c r="L21" s="1">
        <f t="shared" si="3"/>
        <v>12.887</v>
      </c>
      <c r="M21" s="1"/>
      <c r="N21" s="1">
        <v>50</v>
      </c>
      <c r="O21" s="1"/>
      <c r="P21" s="1">
        <f t="shared" si="2"/>
        <v>2.5773999999999999</v>
      </c>
      <c r="Q21" s="5"/>
      <c r="R21" s="5">
        <v>50</v>
      </c>
      <c r="S21" s="5">
        <f t="shared" ref="S21:S31" si="15">R21-T21</f>
        <v>50</v>
      </c>
      <c r="T21" s="5"/>
      <c r="U21" s="5">
        <v>50</v>
      </c>
      <c r="V21" s="1"/>
      <c r="W21" s="1">
        <f t="shared" ref="W21:W31" si="16">(F21+N21+O21+R21)/P21</f>
        <v>61.496081322262746</v>
      </c>
      <c r="X21" s="1">
        <f t="shared" si="5"/>
        <v>42.096686583378599</v>
      </c>
      <c r="Y21" s="1">
        <v>5.1075999999999997</v>
      </c>
      <c r="Z21" s="1">
        <v>2.6934</v>
      </c>
      <c r="AA21" s="1">
        <v>2.5604</v>
      </c>
      <c r="AB21" s="1">
        <v>3.726</v>
      </c>
      <c r="AC21" s="1">
        <v>0.94440000000000013</v>
      </c>
      <c r="AD21" s="1"/>
      <c r="AE21" s="1">
        <f t="shared" si="6"/>
        <v>50</v>
      </c>
      <c r="AF21" s="1">
        <f t="shared" si="7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52</v>
      </c>
      <c r="B22" s="1" t="s">
        <v>34</v>
      </c>
      <c r="C22" s="1">
        <v>74</v>
      </c>
      <c r="D22" s="1">
        <v>102.919</v>
      </c>
      <c r="E22" s="1">
        <v>86.918999999999997</v>
      </c>
      <c r="F22" s="1">
        <v>90</v>
      </c>
      <c r="G22" s="6">
        <v>1</v>
      </c>
      <c r="H22" s="1">
        <v>60</v>
      </c>
      <c r="I22" s="1"/>
      <c r="J22" s="1">
        <v>76.3</v>
      </c>
      <c r="K22" s="1">
        <f t="shared" si="1"/>
        <v>10.619</v>
      </c>
      <c r="L22" s="1">
        <f t="shared" si="3"/>
        <v>86.918999999999997</v>
      </c>
      <c r="M22" s="1"/>
      <c r="N22" s="1">
        <v>0</v>
      </c>
      <c r="O22" s="1"/>
      <c r="P22" s="1">
        <f t="shared" si="2"/>
        <v>17.383800000000001</v>
      </c>
      <c r="Q22" s="5">
        <f>ROUND(13*P22-O22-N22-F22,0)</f>
        <v>136</v>
      </c>
      <c r="R22" s="5">
        <f t="shared" ref="R22:R31" si="17">Q22</f>
        <v>136</v>
      </c>
      <c r="S22" s="5">
        <f t="shared" si="15"/>
        <v>136</v>
      </c>
      <c r="T22" s="5"/>
      <c r="U22" s="5"/>
      <c r="V22" s="1"/>
      <c r="W22" s="1">
        <f t="shared" si="16"/>
        <v>13.000609763112783</v>
      </c>
      <c r="X22" s="1">
        <f t="shared" si="5"/>
        <v>5.177233976460843</v>
      </c>
      <c r="Y22" s="1">
        <v>6.7422000000000004</v>
      </c>
      <c r="Z22" s="1">
        <v>14.6134</v>
      </c>
      <c r="AA22" s="1">
        <v>13.066000000000001</v>
      </c>
      <c r="AB22" s="1">
        <v>7.5075999999999992</v>
      </c>
      <c r="AC22" s="1">
        <v>2.7347999999999999</v>
      </c>
      <c r="AD22" s="1"/>
      <c r="AE22" s="1">
        <f t="shared" si="6"/>
        <v>136</v>
      </c>
      <c r="AF22" s="1">
        <f t="shared" si="7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53</v>
      </c>
      <c r="B23" s="1" t="s">
        <v>34</v>
      </c>
      <c r="C23" s="1">
        <v>32</v>
      </c>
      <c r="D23" s="1">
        <v>94.17</v>
      </c>
      <c r="E23" s="1">
        <v>25.489000000000001</v>
      </c>
      <c r="F23" s="1">
        <v>100.5</v>
      </c>
      <c r="G23" s="6">
        <v>1</v>
      </c>
      <c r="H23" s="1">
        <v>60</v>
      </c>
      <c r="I23" s="1"/>
      <c r="J23" s="1">
        <v>23.2</v>
      </c>
      <c r="K23" s="1">
        <f t="shared" si="1"/>
        <v>2.2890000000000015</v>
      </c>
      <c r="L23" s="1">
        <f t="shared" si="3"/>
        <v>25.489000000000001</v>
      </c>
      <c r="M23" s="1"/>
      <c r="N23" s="1">
        <v>0</v>
      </c>
      <c r="O23" s="1"/>
      <c r="P23" s="1">
        <f t="shared" si="2"/>
        <v>5.0978000000000003</v>
      </c>
      <c r="Q23" s="5"/>
      <c r="R23" s="5">
        <f t="shared" si="17"/>
        <v>0</v>
      </c>
      <c r="S23" s="5">
        <f t="shared" si="15"/>
        <v>0</v>
      </c>
      <c r="T23" s="5"/>
      <c r="U23" s="5"/>
      <c r="V23" s="1"/>
      <c r="W23" s="1">
        <f t="shared" si="16"/>
        <v>19.714386598140372</v>
      </c>
      <c r="X23" s="1">
        <f t="shared" si="5"/>
        <v>19.714386598140372</v>
      </c>
      <c r="Y23" s="1">
        <v>7.4505999999999997</v>
      </c>
      <c r="Z23" s="1">
        <v>7.8195999999999994</v>
      </c>
      <c r="AA23" s="1">
        <v>7.5085999999999986</v>
      </c>
      <c r="AB23" s="1">
        <v>6.3128000000000002</v>
      </c>
      <c r="AC23" s="1">
        <v>2.7753999999999999</v>
      </c>
      <c r="AD23" s="16" t="s">
        <v>134</v>
      </c>
      <c r="AE23" s="1">
        <f t="shared" si="6"/>
        <v>0</v>
      </c>
      <c r="AF23" s="1">
        <f t="shared" si="7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54</v>
      </c>
      <c r="B24" s="1" t="s">
        <v>34</v>
      </c>
      <c r="C24" s="1">
        <v>504</v>
      </c>
      <c r="D24" s="1">
        <v>282.08600000000001</v>
      </c>
      <c r="E24" s="1">
        <v>593.36400000000003</v>
      </c>
      <c r="F24" s="1">
        <v>190.53800000000001</v>
      </c>
      <c r="G24" s="6">
        <v>1</v>
      </c>
      <c r="H24" s="1">
        <v>45</v>
      </c>
      <c r="I24" s="1"/>
      <c r="J24" s="1">
        <v>562.29899999999998</v>
      </c>
      <c r="K24" s="1">
        <f t="shared" si="1"/>
        <v>31.065000000000055</v>
      </c>
      <c r="L24" s="1">
        <f t="shared" si="3"/>
        <v>465.86100000000005</v>
      </c>
      <c r="M24" s="1">
        <v>127.503</v>
      </c>
      <c r="N24" s="1">
        <v>250</v>
      </c>
      <c r="O24" s="1">
        <v>350</v>
      </c>
      <c r="P24" s="1">
        <f t="shared" si="2"/>
        <v>93.172200000000004</v>
      </c>
      <c r="Q24" s="5">
        <f>ROUND(13*P24-O24-N24-F24,0)</f>
        <v>421</v>
      </c>
      <c r="R24" s="5">
        <v>600</v>
      </c>
      <c r="S24" s="5">
        <f t="shared" si="15"/>
        <v>250</v>
      </c>
      <c r="T24" s="5">
        <v>350</v>
      </c>
      <c r="U24" s="5">
        <v>600</v>
      </c>
      <c r="V24" s="1"/>
      <c r="W24" s="1">
        <f t="shared" si="16"/>
        <v>14.924387317246989</v>
      </c>
      <c r="X24" s="1">
        <f t="shared" si="5"/>
        <v>8.4846982254363432</v>
      </c>
      <c r="Y24" s="1">
        <v>91.684000000000012</v>
      </c>
      <c r="Z24" s="1">
        <v>45.141000000000012</v>
      </c>
      <c r="AA24" s="1">
        <v>83.080600000000004</v>
      </c>
      <c r="AB24" s="1">
        <v>66.6982</v>
      </c>
      <c r="AC24" s="1">
        <v>57.640200000000007</v>
      </c>
      <c r="AD24" s="1"/>
      <c r="AE24" s="1">
        <f t="shared" si="6"/>
        <v>250</v>
      </c>
      <c r="AF24" s="1">
        <f t="shared" si="7"/>
        <v>350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55</v>
      </c>
      <c r="B25" s="1" t="s">
        <v>34</v>
      </c>
      <c r="C25" s="1">
        <v>10.5</v>
      </c>
      <c r="D25" s="1">
        <v>241.07599999999999</v>
      </c>
      <c r="E25" s="1">
        <v>103.405</v>
      </c>
      <c r="F25" s="1">
        <v>148.1</v>
      </c>
      <c r="G25" s="6">
        <v>1</v>
      </c>
      <c r="H25" s="1">
        <v>60</v>
      </c>
      <c r="I25" s="1"/>
      <c r="J25" s="1">
        <v>143.1</v>
      </c>
      <c r="K25" s="1">
        <f t="shared" si="1"/>
        <v>-39.694999999999993</v>
      </c>
      <c r="L25" s="1">
        <f t="shared" si="3"/>
        <v>103.405</v>
      </c>
      <c r="M25" s="1"/>
      <c r="N25" s="1">
        <v>100</v>
      </c>
      <c r="O25" s="1">
        <v>150</v>
      </c>
      <c r="P25" s="1">
        <f t="shared" si="2"/>
        <v>20.681000000000001</v>
      </c>
      <c r="Q25" s="5"/>
      <c r="R25" s="5">
        <v>50</v>
      </c>
      <c r="S25" s="5">
        <f t="shared" si="15"/>
        <v>50</v>
      </c>
      <c r="T25" s="5"/>
      <c r="U25" s="5">
        <v>150</v>
      </c>
      <c r="V25" s="1"/>
      <c r="W25" s="1">
        <f t="shared" si="16"/>
        <v>21.667230791547798</v>
      </c>
      <c r="X25" s="1">
        <f t="shared" si="5"/>
        <v>19.24955272955853</v>
      </c>
      <c r="Y25" s="1">
        <v>34.452399999999997</v>
      </c>
      <c r="Z25" s="1">
        <v>30.6692</v>
      </c>
      <c r="AA25" s="1">
        <v>24.131799999999998</v>
      </c>
      <c r="AB25" s="1">
        <v>30.087800000000001</v>
      </c>
      <c r="AC25" s="1">
        <v>24.3962</v>
      </c>
      <c r="AD25" s="1"/>
      <c r="AE25" s="1">
        <f t="shared" si="6"/>
        <v>50</v>
      </c>
      <c r="AF25" s="1">
        <f t="shared" si="7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56</v>
      </c>
      <c r="B26" s="1" t="s">
        <v>32</v>
      </c>
      <c r="C26" s="1"/>
      <c r="D26" s="1">
        <v>1000</v>
      </c>
      <c r="E26" s="1">
        <v>403</v>
      </c>
      <c r="F26" s="1">
        <v>594</v>
      </c>
      <c r="G26" s="6">
        <v>0.25</v>
      </c>
      <c r="H26" s="1">
        <v>120</v>
      </c>
      <c r="I26" s="1"/>
      <c r="J26" s="1">
        <v>399</v>
      </c>
      <c r="K26" s="1">
        <f t="shared" si="1"/>
        <v>4</v>
      </c>
      <c r="L26" s="1">
        <f t="shared" si="3"/>
        <v>403</v>
      </c>
      <c r="M26" s="1"/>
      <c r="N26" s="1">
        <v>150</v>
      </c>
      <c r="O26" s="1">
        <v>150</v>
      </c>
      <c r="P26" s="1">
        <f t="shared" si="2"/>
        <v>80.599999999999994</v>
      </c>
      <c r="Q26" s="5">
        <f t="shared" ref="Q26:Q28" si="18">ROUND(13*P26-O26-N26-F26,0)</f>
        <v>154</v>
      </c>
      <c r="R26" s="5">
        <f t="shared" si="17"/>
        <v>154</v>
      </c>
      <c r="S26" s="5">
        <f t="shared" si="15"/>
        <v>54</v>
      </c>
      <c r="T26" s="5">
        <v>100</v>
      </c>
      <c r="U26" s="5"/>
      <c r="V26" s="1"/>
      <c r="W26" s="1">
        <f t="shared" si="16"/>
        <v>13.002481389578165</v>
      </c>
      <c r="X26" s="1">
        <f t="shared" si="5"/>
        <v>11.09181141439206</v>
      </c>
      <c r="Y26" s="1">
        <v>55.6</v>
      </c>
      <c r="Z26" s="1">
        <v>96.2</v>
      </c>
      <c r="AA26" s="1">
        <v>50.6</v>
      </c>
      <c r="AB26" s="1">
        <v>74.2</v>
      </c>
      <c r="AC26" s="1">
        <v>66</v>
      </c>
      <c r="AD26" s="1"/>
      <c r="AE26" s="1">
        <f t="shared" si="6"/>
        <v>13.5</v>
      </c>
      <c r="AF26" s="1">
        <f t="shared" si="7"/>
        <v>25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57</v>
      </c>
      <c r="B27" s="1" t="s">
        <v>34</v>
      </c>
      <c r="C27" s="1">
        <v>382.37799999999999</v>
      </c>
      <c r="D27" s="1">
        <v>737.38699999999994</v>
      </c>
      <c r="E27" s="1">
        <v>740.87199999999996</v>
      </c>
      <c r="F27" s="1">
        <v>368.6</v>
      </c>
      <c r="G27" s="6">
        <v>1</v>
      </c>
      <c r="H27" s="1">
        <v>45</v>
      </c>
      <c r="I27" s="1"/>
      <c r="J27" s="1">
        <v>687.87400000000002</v>
      </c>
      <c r="K27" s="1">
        <f t="shared" si="1"/>
        <v>52.997999999999934</v>
      </c>
      <c r="L27" s="1">
        <f t="shared" si="3"/>
        <v>503.11199999999997</v>
      </c>
      <c r="M27" s="1">
        <v>237.76</v>
      </c>
      <c r="N27" s="1">
        <v>200</v>
      </c>
      <c r="O27" s="1">
        <v>250</v>
      </c>
      <c r="P27" s="1">
        <f t="shared" si="2"/>
        <v>100.6224</v>
      </c>
      <c r="Q27" s="5">
        <f t="shared" si="18"/>
        <v>489</v>
      </c>
      <c r="R27" s="5">
        <f t="shared" si="17"/>
        <v>489</v>
      </c>
      <c r="S27" s="5">
        <f t="shared" si="15"/>
        <v>239</v>
      </c>
      <c r="T27" s="5">
        <v>250</v>
      </c>
      <c r="U27" s="5"/>
      <c r="V27" s="1"/>
      <c r="W27" s="1">
        <f t="shared" si="16"/>
        <v>12.995118383183067</v>
      </c>
      <c r="X27" s="1">
        <f t="shared" si="5"/>
        <v>8.1353654852199906</v>
      </c>
      <c r="Y27" s="1">
        <v>100.0612</v>
      </c>
      <c r="Z27" s="1">
        <v>69.976199999999992</v>
      </c>
      <c r="AA27" s="1">
        <v>86.163399999999996</v>
      </c>
      <c r="AB27" s="1">
        <v>75.158600000000007</v>
      </c>
      <c r="AC27" s="1">
        <v>65.494599999999991</v>
      </c>
      <c r="AD27" s="1"/>
      <c r="AE27" s="1">
        <f t="shared" si="6"/>
        <v>239</v>
      </c>
      <c r="AF27" s="1">
        <f t="shared" si="7"/>
        <v>250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58</v>
      </c>
      <c r="B28" s="1" t="s">
        <v>32</v>
      </c>
      <c r="C28" s="1"/>
      <c r="D28" s="1">
        <v>632</v>
      </c>
      <c r="E28" s="1">
        <v>384</v>
      </c>
      <c r="F28" s="1">
        <v>244</v>
      </c>
      <c r="G28" s="6">
        <v>0.12</v>
      </c>
      <c r="H28" s="1">
        <v>60</v>
      </c>
      <c r="I28" s="1"/>
      <c r="J28" s="1">
        <v>356</v>
      </c>
      <c r="K28" s="1">
        <f t="shared" si="1"/>
        <v>28</v>
      </c>
      <c r="L28" s="1">
        <f t="shared" si="3"/>
        <v>384</v>
      </c>
      <c r="M28" s="1"/>
      <c r="N28" s="1">
        <v>300</v>
      </c>
      <c r="O28" s="1">
        <v>350</v>
      </c>
      <c r="P28" s="1">
        <f t="shared" si="2"/>
        <v>76.8</v>
      </c>
      <c r="Q28" s="5">
        <f t="shared" si="18"/>
        <v>104</v>
      </c>
      <c r="R28" s="5">
        <f t="shared" si="17"/>
        <v>104</v>
      </c>
      <c r="S28" s="5">
        <f t="shared" si="15"/>
        <v>54</v>
      </c>
      <c r="T28" s="5">
        <v>50</v>
      </c>
      <c r="U28" s="5"/>
      <c r="V28" s="1"/>
      <c r="W28" s="1">
        <f t="shared" si="16"/>
        <v>12.994791666666668</v>
      </c>
      <c r="X28" s="1">
        <f t="shared" si="5"/>
        <v>11.640625</v>
      </c>
      <c r="Y28" s="1">
        <v>89.6</v>
      </c>
      <c r="Z28" s="1">
        <v>77.400000000000006</v>
      </c>
      <c r="AA28" s="1">
        <v>56.2</v>
      </c>
      <c r="AB28" s="1">
        <v>68.599999999999994</v>
      </c>
      <c r="AC28" s="1">
        <v>51.2</v>
      </c>
      <c r="AD28" s="1"/>
      <c r="AE28" s="1">
        <f t="shared" si="6"/>
        <v>6.4799999999999995</v>
      </c>
      <c r="AF28" s="1">
        <f t="shared" si="7"/>
        <v>6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59</v>
      </c>
      <c r="B29" s="1" t="s">
        <v>32</v>
      </c>
      <c r="C29" s="1"/>
      <c r="D29" s="1">
        <v>1168</v>
      </c>
      <c r="E29" s="1">
        <v>509</v>
      </c>
      <c r="F29" s="1">
        <v>658</v>
      </c>
      <c r="G29" s="6">
        <v>0.25</v>
      </c>
      <c r="H29" s="1">
        <v>120</v>
      </c>
      <c r="I29" s="1"/>
      <c r="J29" s="1">
        <v>510</v>
      </c>
      <c r="K29" s="1">
        <f t="shared" si="1"/>
        <v>-1</v>
      </c>
      <c r="L29" s="1">
        <f t="shared" si="3"/>
        <v>389</v>
      </c>
      <c r="M29" s="1">
        <v>120</v>
      </c>
      <c r="N29" s="1">
        <v>200</v>
      </c>
      <c r="O29" s="1">
        <v>300</v>
      </c>
      <c r="P29" s="1">
        <f t="shared" si="2"/>
        <v>77.8</v>
      </c>
      <c r="Q29" s="5"/>
      <c r="R29" s="5">
        <v>300</v>
      </c>
      <c r="S29" s="5">
        <f t="shared" si="15"/>
        <v>120</v>
      </c>
      <c r="T29" s="5">
        <v>180</v>
      </c>
      <c r="U29" s="5">
        <v>300</v>
      </c>
      <c r="V29" s="1"/>
      <c r="W29" s="1">
        <f t="shared" si="16"/>
        <v>18.740359897172237</v>
      </c>
      <c r="X29" s="1">
        <f t="shared" si="5"/>
        <v>14.884318766066839</v>
      </c>
      <c r="Y29" s="1">
        <v>78</v>
      </c>
      <c r="Z29" s="1">
        <v>84</v>
      </c>
      <c r="AA29" s="1">
        <v>55.4</v>
      </c>
      <c r="AB29" s="1">
        <v>80.400000000000006</v>
      </c>
      <c r="AC29" s="1">
        <v>63.2</v>
      </c>
      <c r="AD29" s="1"/>
      <c r="AE29" s="1">
        <f t="shared" si="6"/>
        <v>30</v>
      </c>
      <c r="AF29" s="1">
        <f t="shared" si="7"/>
        <v>45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60</v>
      </c>
      <c r="B30" s="1" t="s">
        <v>34</v>
      </c>
      <c r="C30" s="1">
        <v>1.01</v>
      </c>
      <c r="D30" s="1">
        <v>40.854999999999997</v>
      </c>
      <c r="E30" s="1">
        <v>37.347000000000001</v>
      </c>
      <c r="F30" s="1">
        <v>2</v>
      </c>
      <c r="G30" s="6">
        <v>1</v>
      </c>
      <c r="H30" s="1">
        <v>120</v>
      </c>
      <c r="I30" s="1"/>
      <c r="J30" s="1">
        <v>43.637999999999998</v>
      </c>
      <c r="K30" s="1">
        <f t="shared" si="1"/>
        <v>-6.2909999999999968</v>
      </c>
      <c r="L30" s="1">
        <f t="shared" si="3"/>
        <v>37.347000000000001</v>
      </c>
      <c r="M30" s="1"/>
      <c r="N30" s="1">
        <v>130</v>
      </c>
      <c r="O30" s="1"/>
      <c r="P30" s="1">
        <f t="shared" si="2"/>
        <v>7.4694000000000003</v>
      </c>
      <c r="Q30" s="5"/>
      <c r="R30" s="5">
        <v>100</v>
      </c>
      <c r="S30" s="5">
        <f t="shared" si="15"/>
        <v>50</v>
      </c>
      <c r="T30" s="5">
        <v>50</v>
      </c>
      <c r="U30" s="5">
        <v>100</v>
      </c>
      <c r="V30" s="1"/>
      <c r="W30" s="1">
        <f t="shared" si="16"/>
        <v>31.060058371489006</v>
      </c>
      <c r="X30" s="1">
        <f t="shared" si="5"/>
        <v>17.672102176881676</v>
      </c>
      <c r="Y30" s="1">
        <v>12.444000000000001</v>
      </c>
      <c r="Z30" s="1">
        <v>6.6245999999999992</v>
      </c>
      <c r="AA30" s="1">
        <v>7.1986000000000008</v>
      </c>
      <c r="AB30" s="1">
        <v>7.5581999999999994</v>
      </c>
      <c r="AC30" s="1">
        <v>3.7644000000000002</v>
      </c>
      <c r="AD30" s="1"/>
      <c r="AE30" s="1">
        <f t="shared" si="6"/>
        <v>50</v>
      </c>
      <c r="AF30" s="1">
        <f t="shared" si="7"/>
        <v>50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61</v>
      </c>
      <c r="B31" s="1" t="s">
        <v>34</v>
      </c>
      <c r="C31" s="1">
        <v>424.5</v>
      </c>
      <c r="D31" s="1">
        <v>300.09500000000003</v>
      </c>
      <c r="E31" s="1">
        <v>380.06599999999997</v>
      </c>
      <c r="F31" s="1">
        <v>343.1</v>
      </c>
      <c r="G31" s="6">
        <v>1</v>
      </c>
      <c r="H31" s="1">
        <v>45</v>
      </c>
      <c r="I31" s="1"/>
      <c r="J31" s="1">
        <v>362</v>
      </c>
      <c r="K31" s="1">
        <f t="shared" si="1"/>
        <v>18.065999999999974</v>
      </c>
      <c r="L31" s="1">
        <f t="shared" si="3"/>
        <v>380.06599999999997</v>
      </c>
      <c r="M31" s="1"/>
      <c r="N31" s="1">
        <v>150</v>
      </c>
      <c r="O31" s="1"/>
      <c r="P31" s="1">
        <f t="shared" si="2"/>
        <v>76.013199999999998</v>
      </c>
      <c r="Q31" s="5">
        <f>ROUND(13*P31-O31-N31-F31,0)</f>
        <v>495</v>
      </c>
      <c r="R31" s="5">
        <f t="shared" si="17"/>
        <v>495</v>
      </c>
      <c r="S31" s="5">
        <f t="shared" si="15"/>
        <v>195</v>
      </c>
      <c r="T31" s="5">
        <v>300</v>
      </c>
      <c r="U31" s="5"/>
      <c r="V31" s="1"/>
      <c r="W31" s="1">
        <f t="shared" si="16"/>
        <v>12.999058058337237</v>
      </c>
      <c r="X31" s="1">
        <f t="shared" si="5"/>
        <v>6.487031199844238</v>
      </c>
      <c r="Y31" s="1">
        <v>59.253799999999998</v>
      </c>
      <c r="Z31" s="1">
        <v>56.674999999999997</v>
      </c>
      <c r="AA31" s="1">
        <v>67.157200000000003</v>
      </c>
      <c r="AB31" s="1">
        <v>46.345399999999998</v>
      </c>
      <c r="AC31" s="1">
        <v>39.827599999999997</v>
      </c>
      <c r="AD31" s="1"/>
      <c r="AE31" s="1">
        <f t="shared" si="6"/>
        <v>195</v>
      </c>
      <c r="AF31" s="1">
        <f t="shared" si="7"/>
        <v>300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0" t="s">
        <v>62</v>
      </c>
      <c r="B32" s="10" t="s">
        <v>32</v>
      </c>
      <c r="C32" s="10"/>
      <c r="D32" s="10">
        <v>10</v>
      </c>
      <c r="E32" s="13">
        <v>10</v>
      </c>
      <c r="F32" s="10"/>
      <c r="G32" s="11">
        <v>0</v>
      </c>
      <c r="H32" s="10">
        <v>45</v>
      </c>
      <c r="I32" s="10"/>
      <c r="J32" s="10">
        <v>10</v>
      </c>
      <c r="K32" s="10">
        <f t="shared" si="1"/>
        <v>0</v>
      </c>
      <c r="L32" s="10">
        <f t="shared" si="3"/>
        <v>10</v>
      </c>
      <c r="M32" s="10"/>
      <c r="N32" s="10"/>
      <c r="O32" s="10"/>
      <c r="P32" s="10">
        <f t="shared" si="2"/>
        <v>2</v>
      </c>
      <c r="Q32" s="12"/>
      <c r="R32" s="12"/>
      <c r="S32" s="12"/>
      <c r="T32" s="12"/>
      <c r="U32" s="12"/>
      <c r="V32" s="10"/>
      <c r="W32" s="10">
        <f t="shared" si="4"/>
        <v>0</v>
      </c>
      <c r="X32" s="10">
        <f t="shared" si="5"/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4" t="s">
        <v>129</v>
      </c>
      <c r="AE32" s="10">
        <f t="shared" si="6"/>
        <v>0</v>
      </c>
      <c r="AF32" s="10">
        <f t="shared" si="7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63</v>
      </c>
      <c r="B33" s="1" t="s">
        <v>34</v>
      </c>
      <c r="C33" s="1">
        <v>195.7</v>
      </c>
      <c r="D33" s="1">
        <v>532.59900000000005</v>
      </c>
      <c r="E33" s="1">
        <v>385.74</v>
      </c>
      <c r="F33" s="1">
        <v>338.5</v>
      </c>
      <c r="G33" s="6">
        <v>1</v>
      </c>
      <c r="H33" s="1">
        <v>60</v>
      </c>
      <c r="I33" s="1"/>
      <c r="J33" s="1">
        <v>408.17200000000003</v>
      </c>
      <c r="K33" s="1">
        <f t="shared" si="1"/>
        <v>-22.432000000000016</v>
      </c>
      <c r="L33" s="1">
        <f t="shared" si="3"/>
        <v>260.02300000000002</v>
      </c>
      <c r="M33" s="1">
        <v>125.717</v>
      </c>
      <c r="N33" s="1">
        <v>100</v>
      </c>
      <c r="O33" s="1">
        <v>250</v>
      </c>
      <c r="P33" s="1">
        <f t="shared" si="2"/>
        <v>52.004600000000003</v>
      </c>
      <c r="Q33" s="5"/>
      <c r="R33" s="5">
        <v>150</v>
      </c>
      <c r="S33" s="5">
        <f t="shared" ref="S33:S40" si="19">R33-T33</f>
        <v>70</v>
      </c>
      <c r="T33" s="5">
        <v>80</v>
      </c>
      <c r="U33" s="5">
        <v>350</v>
      </c>
      <c r="V33" s="1"/>
      <c r="W33" s="1">
        <f t="shared" ref="W33:W40" si="20">(F33+N33+O33+R33)/P33</f>
        <v>16.123573683866425</v>
      </c>
      <c r="X33" s="1">
        <f t="shared" si="5"/>
        <v>13.239213454194436</v>
      </c>
      <c r="Y33" s="1">
        <v>63.388599999999997</v>
      </c>
      <c r="Z33" s="1">
        <v>46.279000000000003</v>
      </c>
      <c r="AA33" s="1">
        <v>50.255200000000002</v>
      </c>
      <c r="AB33" s="1">
        <v>55.06</v>
      </c>
      <c r="AC33" s="1">
        <v>35.127400000000002</v>
      </c>
      <c r="AD33" s="1"/>
      <c r="AE33" s="1">
        <f t="shared" si="6"/>
        <v>70</v>
      </c>
      <c r="AF33" s="1">
        <f t="shared" si="7"/>
        <v>80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64</v>
      </c>
      <c r="B34" s="1" t="s">
        <v>32</v>
      </c>
      <c r="C34" s="1"/>
      <c r="D34" s="1">
        <v>152</v>
      </c>
      <c r="E34" s="1">
        <v>68</v>
      </c>
      <c r="F34" s="1">
        <v>82</v>
      </c>
      <c r="G34" s="6">
        <v>0.22</v>
      </c>
      <c r="H34" s="1">
        <v>120</v>
      </c>
      <c r="I34" s="1"/>
      <c r="J34" s="1">
        <v>67</v>
      </c>
      <c r="K34" s="1">
        <f t="shared" si="1"/>
        <v>1</v>
      </c>
      <c r="L34" s="1">
        <f t="shared" si="3"/>
        <v>68</v>
      </c>
      <c r="M34" s="1"/>
      <c r="N34" s="1">
        <v>50</v>
      </c>
      <c r="O34" s="1"/>
      <c r="P34" s="1">
        <f t="shared" si="2"/>
        <v>13.6</v>
      </c>
      <c r="Q34" s="5">
        <f t="shared" ref="Q34:Q35" si="21">ROUND(13*P34-O34-N34-F34,0)</f>
        <v>45</v>
      </c>
      <c r="R34" s="5">
        <v>80</v>
      </c>
      <c r="S34" s="5">
        <f t="shared" si="19"/>
        <v>40</v>
      </c>
      <c r="T34" s="5">
        <v>40</v>
      </c>
      <c r="U34" s="5">
        <v>100</v>
      </c>
      <c r="V34" s="1"/>
      <c r="W34" s="1">
        <f t="shared" si="20"/>
        <v>15.588235294117647</v>
      </c>
      <c r="X34" s="1">
        <f t="shared" si="5"/>
        <v>9.7058823529411775</v>
      </c>
      <c r="Y34" s="1">
        <v>0.8</v>
      </c>
      <c r="Z34" s="1">
        <v>3.2</v>
      </c>
      <c r="AA34" s="1">
        <v>0</v>
      </c>
      <c r="AB34" s="1">
        <v>0</v>
      </c>
      <c r="AC34" s="1">
        <v>0</v>
      </c>
      <c r="AD34" s="1" t="s">
        <v>65</v>
      </c>
      <c r="AE34" s="1">
        <f t="shared" si="6"/>
        <v>8.8000000000000007</v>
      </c>
      <c r="AF34" s="1">
        <f t="shared" si="7"/>
        <v>8.8000000000000007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66</v>
      </c>
      <c r="B35" s="1" t="s">
        <v>34</v>
      </c>
      <c r="C35" s="1">
        <v>212.8</v>
      </c>
      <c r="D35" s="1">
        <v>200.64500000000001</v>
      </c>
      <c r="E35" s="1">
        <v>197.839</v>
      </c>
      <c r="F35" s="1">
        <v>215.5</v>
      </c>
      <c r="G35" s="6">
        <v>1</v>
      </c>
      <c r="H35" s="1">
        <v>45</v>
      </c>
      <c r="I35" s="1"/>
      <c r="J35" s="1">
        <v>187</v>
      </c>
      <c r="K35" s="1">
        <f t="shared" si="1"/>
        <v>10.838999999999999</v>
      </c>
      <c r="L35" s="1">
        <f t="shared" si="3"/>
        <v>197.839</v>
      </c>
      <c r="M35" s="1"/>
      <c r="N35" s="1">
        <v>150</v>
      </c>
      <c r="O35" s="1"/>
      <c r="P35" s="1">
        <f t="shared" si="2"/>
        <v>39.567799999999998</v>
      </c>
      <c r="Q35" s="5">
        <f t="shared" si="21"/>
        <v>149</v>
      </c>
      <c r="R35" s="5">
        <v>250</v>
      </c>
      <c r="S35" s="5">
        <f t="shared" si="19"/>
        <v>100</v>
      </c>
      <c r="T35" s="5">
        <v>150</v>
      </c>
      <c r="U35" s="5">
        <v>300</v>
      </c>
      <c r="V35" s="1"/>
      <c r="W35" s="1">
        <f t="shared" si="20"/>
        <v>15.555578020511629</v>
      </c>
      <c r="X35" s="1">
        <f t="shared" si="5"/>
        <v>9.2373091250966706</v>
      </c>
      <c r="Y35" s="1">
        <v>20.848600000000001</v>
      </c>
      <c r="Z35" s="1">
        <v>0.216</v>
      </c>
      <c r="AA35" s="1">
        <v>34.930999999999997</v>
      </c>
      <c r="AB35" s="1">
        <v>8.2706</v>
      </c>
      <c r="AC35" s="1">
        <v>9.745000000000001</v>
      </c>
      <c r="AD35" s="1"/>
      <c r="AE35" s="1">
        <f t="shared" si="6"/>
        <v>100</v>
      </c>
      <c r="AF35" s="1">
        <f t="shared" si="7"/>
        <v>150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67</v>
      </c>
      <c r="B36" s="1" t="s">
        <v>32</v>
      </c>
      <c r="C36" s="1"/>
      <c r="D36" s="1">
        <v>96</v>
      </c>
      <c r="E36" s="1">
        <v>63</v>
      </c>
      <c r="F36" s="1">
        <v>33</v>
      </c>
      <c r="G36" s="6">
        <v>0.4</v>
      </c>
      <c r="H36" s="1">
        <v>60</v>
      </c>
      <c r="I36" s="1"/>
      <c r="J36" s="1">
        <v>61</v>
      </c>
      <c r="K36" s="1">
        <f t="shared" si="1"/>
        <v>2</v>
      </c>
      <c r="L36" s="1">
        <f t="shared" si="3"/>
        <v>63</v>
      </c>
      <c r="M36" s="1"/>
      <c r="N36" s="1">
        <v>150</v>
      </c>
      <c r="O36" s="1"/>
      <c r="P36" s="1">
        <f t="shared" si="2"/>
        <v>12.6</v>
      </c>
      <c r="Q36" s="5"/>
      <c r="R36" s="5">
        <v>150</v>
      </c>
      <c r="S36" s="5">
        <f t="shared" si="19"/>
        <v>70</v>
      </c>
      <c r="T36" s="5">
        <v>80</v>
      </c>
      <c r="U36" s="5">
        <v>250</v>
      </c>
      <c r="V36" s="1"/>
      <c r="W36" s="1">
        <f t="shared" si="20"/>
        <v>26.428571428571431</v>
      </c>
      <c r="X36" s="1">
        <f t="shared" si="5"/>
        <v>14.523809523809524</v>
      </c>
      <c r="Y36" s="1">
        <v>0</v>
      </c>
      <c r="Z36" s="1">
        <v>17.600000000000001</v>
      </c>
      <c r="AA36" s="1">
        <v>0</v>
      </c>
      <c r="AB36" s="1">
        <v>0</v>
      </c>
      <c r="AC36" s="1">
        <v>0</v>
      </c>
      <c r="AD36" s="1" t="s">
        <v>68</v>
      </c>
      <c r="AE36" s="1">
        <f t="shared" si="6"/>
        <v>28</v>
      </c>
      <c r="AF36" s="1">
        <f t="shared" si="7"/>
        <v>32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69</v>
      </c>
      <c r="B37" s="1" t="s">
        <v>34</v>
      </c>
      <c r="C37" s="1"/>
      <c r="D37" s="1">
        <v>329.12200000000001</v>
      </c>
      <c r="E37" s="1">
        <v>68.622</v>
      </c>
      <c r="F37" s="1">
        <v>260.5</v>
      </c>
      <c r="G37" s="6">
        <v>1</v>
      </c>
      <c r="H37" s="1">
        <v>60</v>
      </c>
      <c r="I37" s="1"/>
      <c r="J37" s="1">
        <v>66.5</v>
      </c>
      <c r="K37" s="1">
        <f t="shared" ref="K37:K64" si="22">E37-J37</f>
        <v>2.1219999999999999</v>
      </c>
      <c r="L37" s="1">
        <f t="shared" si="3"/>
        <v>68.622</v>
      </c>
      <c r="M37" s="1"/>
      <c r="N37" s="1">
        <v>150</v>
      </c>
      <c r="O37" s="1"/>
      <c r="P37" s="1">
        <f t="shared" si="2"/>
        <v>13.724399999999999</v>
      </c>
      <c r="Q37" s="5"/>
      <c r="R37" s="5">
        <v>50</v>
      </c>
      <c r="S37" s="5">
        <f t="shared" si="19"/>
        <v>50</v>
      </c>
      <c r="T37" s="5"/>
      <c r="U37" s="5">
        <v>350</v>
      </c>
      <c r="V37" s="1"/>
      <c r="W37" s="1">
        <f t="shared" si="20"/>
        <v>33.553379382705259</v>
      </c>
      <c r="X37" s="1">
        <f t="shared" si="5"/>
        <v>29.9102328699251</v>
      </c>
      <c r="Y37" s="1">
        <v>8.1776</v>
      </c>
      <c r="Z37" s="1">
        <v>30.435199999999998</v>
      </c>
      <c r="AA37" s="1">
        <v>0</v>
      </c>
      <c r="AB37" s="1">
        <v>0</v>
      </c>
      <c r="AC37" s="1">
        <v>0</v>
      </c>
      <c r="AD37" s="1" t="s">
        <v>65</v>
      </c>
      <c r="AE37" s="1">
        <f t="shared" si="6"/>
        <v>50</v>
      </c>
      <c r="AF37" s="1">
        <f t="shared" si="7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70</v>
      </c>
      <c r="B38" s="1" t="s">
        <v>34</v>
      </c>
      <c r="C38" s="1">
        <v>45</v>
      </c>
      <c r="D38" s="1">
        <v>33.624000000000002</v>
      </c>
      <c r="E38" s="1">
        <v>28.324000000000002</v>
      </c>
      <c r="F38" s="1">
        <v>50.3</v>
      </c>
      <c r="G38" s="6">
        <v>1</v>
      </c>
      <c r="H38" s="1">
        <v>60</v>
      </c>
      <c r="I38" s="1"/>
      <c r="J38" s="1">
        <v>30.5</v>
      </c>
      <c r="K38" s="1">
        <f t="shared" si="22"/>
        <v>-2.1759999999999984</v>
      </c>
      <c r="L38" s="1">
        <f t="shared" si="3"/>
        <v>28.324000000000002</v>
      </c>
      <c r="M38" s="1"/>
      <c r="N38" s="1">
        <v>0</v>
      </c>
      <c r="O38" s="1"/>
      <c r="P38" s="1">
        <f t="shared" ref="P38:P69" si="23">L38/5</f>
        <v>5.6648000000000005</v>
      </c>
      <c r="Q38" s="5">
        <f t="shared" ref="Q38:Q40" si="24">ROUND(13*P38-O38-N38-F38,0)</f>
        <v>23</v>
      </c>
      <c r="R38" s="5">
        <f t="shared" ref="R38:R40" si="25">Q38</f>
        <v>23</v>
      </c>
      <c r="S38" s="5">
        <f t="shared" si="19"/>
        <v>23</v>
      </c>
      <c r="T38" s="5"/>
      <c r="U38" s="5"/>
      <c r="V38" s="1"/>
      <c r="W38" s="1">
        <f t="shared" si="20"/>
        <v>12.939556559807935</v>
      </c>
      <c r="X38" s="1">
        <f t="shared" si="5"/>
        <v>8.8793955655980774</v>
      </c>
      <c r="Y38" s="1">
        <v>3.5091999999999999</v>
      </c>
      <c r="Z38" s="1">
        <v>5.9518000000000004</v>
      </c>
      <c r="AA38" s="1">
        <v>4.0393999999999997</v>
      </c>
      <c r="AB38" s="1">
        <v>8.3414000000000001</v>
      </c>
      <c r="AC38" s="1">
        <v>8.6495999999999995</v>
      </c>
      <c r="AD38" s="1"/>
      <c r="AE38" s="1">
        <f t="shared" si="6"/>
        <v>23</v>
      </c>
      <c r="AF38" s="1">
        <f t="shared" si="7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71</v>
      </c>
      <c r="B39" s="1" t="s">
        <v>34</v>
      </c>
      <c r="C39" s="1"/>
      <c r="D39" s="1">
        <v>502.298</v>
      </c>
      <c r="E39" s="13">
        <f>134.398+E94</f>
        <v>240.69799999999998</v>
      </c>
      <c r="F39" s="1">
        <v>260.5</v>
      </c>
      <c r="G39" s="6">
        <v>1</v>
      </c>
      <c r="H39" s="1">
        <v>45</v>
      </c>
      <c r="I39" s="1"/>
      <c r="J39" s="1">
        <v>128</v>
      </c>
      <c r="K39" s="1">
        <f t="shared" si="22"/>
        <v>112.69799999999998</v>
      </c>
      <c r="L39" s="1">
        <f t="shared" si="3"/>
        <v>240.69799999999998</v>
      </c>
      <c r="M39" s="1"/>
      <c r="N39" s="1">
        <v>250</v>
      </c>
      <c r="O39" s="1"/>
      <c r="P39" s="1">
        <f t="shared" si="23"/>
        <v>48.139599999999994</v>
      </c>
      <c r="Q39" s="5">
        <f t="shared" si="24"/>
        <v>115</v>
      </c>
      <c r="R39" s="5">
        <v>250</v>
      </c>
      <c r="S39" s="5">
        <f t="shared" si="19"/>
        <v>100</v>
      </c>
      <c r="T39" s="5">
        <v>150</v>
      </c>
      <c r="U39" s="5">
        <v>400</v>
      </c>
      <c r="V39" s="1"/>
      <c r="W39" s="1">
        <f t="shared" si="20"/>
        <v>15.797804717945311</v>
      </c>
      <c r="X39" s="1">
        <f t="shared" si="5"/>
        <v>10.604575027627984</v>
      </c>
      <c r="Y39" s="1">
        <v>42.814</v>
      </c>
      <c r="Z39" s="1">
        <v>33.5974</v>
      </c>
      <c r="AA39" s="1">
        <v>28.7822</v>
      </c>
      <c r="AB39" s="1">
        <v>33.540799999999997</v>
      </c>
      <c r="AC39" s="1">
        <v>31.209800000000001</v>
      </c>
      <c r="AD39" s="1"/>
      <c r="AE39" s="1">
        <f t="shared" si="6"/>
        <v>100</v>
      </c>
      <c r="AF39" s="1">
        <f t="shared" si="7"/>
        <v>150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72</v>
      </c>
      <c r="B40" s="1" t="s">
        <v>34</v>
      </c>
      <c r="C40" s="1">
        <v>265.7</v>
      </c>
      <c r="D40" s="1">
        <v>2084.8020000000001</v>
      </c>
      <c r="E40" s="1">
        <v>1714.11</v>
      </c>
      <c r="F40" s="1">
        <v>628</v>
      </c>
      <c r="G40" s="6">
        <v>1</v>
      </c>
      <c r="H40" s="1">
        <v>45</v>
      </c>
      <c r="I40" s="1"/>
      <c r="J40" s="1">
        <v>1663.69</v>
      </c>
      <c r="K40" s="1">
        <f t="shared" si="22"/>
        <v>50.419999999999845</v>
      </c>
      <c r="L40" s="1">
        <f t="shared" si="3"/>
        <v>824.91999999999985</v>
      </c>
      <c r="M40" s="1">
        <v>889.19</v>
      </c>
      <c r="N40" s="1">
        <v>250</v>
      </c>
      <c r="O40" s="1">
        <v>500</v>
      </c>
      <c r="P40" s="1">
        <f t="shared" si="23"/>
        <v>164.98399999999998</v>
      </c>
      <c r="Q40" s="5">
        <f t="shared" si="24"/>
        <v>767</v>
      </c>
      <c r="R40" s="5">
        <f t="shared" si="25"/>
        <v>767</v>
      </c>
      <c r="S40" s="5">
        <f t="shared" si="19"/>
        <v>317</v>
      </c>
      <c r="T40" s="5">
        <v>450</v>
      </c>
      <c r="U40" s="5"/>
      <c r="V40" s="1"/>
      <c r="W40" s="1">
        <f t="shared" si="20"/>
        <v>13.001260728313049</v>
      </c>
      <c r="X40" s="1">
        <f t="shared" si="5"/>
        <v>8.3523250739465649</v>
      </c>
      <c r="Y40" s="1">
        <v>193.0438</v>
      </c>
      <c r="Z40" s="1">
        <v>147.42439999999999</v>
      </c>
      <c r="AA40" s="1">
        <v>137.6688</v>
      </c>
      <c r="AB40" s="1">
        <v>143.02940000000001</v>
      </c>
      <c r="AC40" s="1">
        <v>99.905799999999999</v>
      </c>
      <c r="AD40" s="1"/>
      <c r="AE40" s="1">
        <f t="shared" si="6"/>
        <v>317</v>
      </c>
      <c r="AF40" s="1">
        <f t="shared" si="7"/>
        <v>450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0" t="s">
        <v>73</v>
      </c>
      <c r="B41" s="10" t="s">
        <v>32</v>
      </c>
      <c r="C41" s="10">
        <v>187</v>
      </c>
      <c r="D41" s="10"/>
      <c r="E41" s="10">
        <v>186</v>
      </c>
      <c r="F41" s="10"/>
      <c r="G41" s="11">
        <v>0</v>
      </c>
      <c r="H41" s="10">
        <v>45</v>
      </c>
      <c r="I41" s="10"/>
      <c r="J41" s="10">
        <v>349</v>
      </c>
      <c r="K41" s="10">
        <f t="shared" si="22"/>
        <v>-163</v>
      </c>
      <c r="L41" s="10">
        <f t="shared" si="3"/>
        <v>186</v>
      </c>
      <c r="M41" s="10"/>
      <c r="N41" s="10"/>
      <c r="O41" s="10"/>
      <c r="P41" s="10">
        <f t="shared" si="23"/>
        <v>37.200000000000003</v>
      </c>
      <c r="Q41" s="12"/>
      <c r="R41" s="12"/>
      <c r="S41" s="12"/>
      <c r="T41" s="12"/>
      <c r="U41" s="12"/>
      <c r="V41" s="10"/>
      <c r="W41" s="10">
        <f t="shared" si="4"/>
        <v>0</v>
      </c>
      <c r="X41" s="10">
        <f t="shared" si="5"/>
        <v>0</v>
      </c>
      <c r="Y41" s="10">
        <v>48.6</v>
      </c>
      <c r="Z41" s="10">
        <v>33.4</v>
      </c>
      <c r="AA41" s="10">
        <v>46.4</v>
      </c>
      <c r="AB41" s="10">
        <v>12</v>
      </c>
      <c r="AC41" s="10">
        <v>33.6</v>
      </c>
      <c r="AD41" s="10" t="s">
        <v>74</v>
      </c>
      <c r="AE41" s="10">
        <f t="shared" si="6"/>
        <v>0</v>
      </c>
      <c r="AF41" s="10">
        <f t="shared" si="7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75</v>
      </c>
      <c r="B42" s="1" t="s">
        <v>34</v>
      </c>
      <c r="C42" s="1"/>
      <c r="D42" s="1">
        <v>203.07499999999999</v>
      </c>
      <c r="E42" s="1">
        <v>124.681</v>
      </c>
      <c r="F42" s="1">
        <v>78.2</v>
      </c>
      <c r="G42" s="6">
        <v>1</v>
      </c>
      <c r="H42" s="1">
        <v>45</v>
      </c>
      <c r="I42" s="1"/>
      <c r="J42" s="1">
        <v>133.19999999999999</v>
      </c>
      <c r="K42" s="1">
        <f t="shared" si="22"/>
        <v>-8.5189999999999912</v>
      </c>
      <c r="L42" s="1">
        <f t="shared" si="3"/>
        <v>124.681</v>
      </c>
      <c r="M42" s="1"/>
      <c r="N42" s="1">
        <v>200</v>
      </c>
      <c r="O42" s="1"/>
      <c r="P42" s="1">
        <f t="shared" si="23"/>
        <v>24.936199999999999</v>
      </c>
      <c r="Q42" s="5">
        <f t="shared" ref="Q42:Q44" si="26">ROUND(13*P42-O42-N42-F42,0)</f>
        <v>46</v>
      </c>
      <c r="R42" s="5">
        <v>200</v>
      </c>
      <c r="S42" s="5">
        <f t="shared" ref="S42:S49" si="27">R42-T42</f>
        <v>90</v>
      </c>
      <c r="T42" s="5">
        <v>110</v>
      </c>
      <c r="U42" s="5">
        <v>400</v>
      </c>
      <c r="V42" s="1"/>
      <c r="W42" s="1">
        <f>(F42+N42+O42+R42)/P42</f>
        <v>19.176939549730914</v>
      </c>
      <c r="X42" s="1">
        <f t="shared" si="5"/>
        <v>11.156471314795358</v>
      </c>
      <c r="Y42" s="1">
        <v>13.147600000000001</v>
      </c>
      <c r="Z42" s="1">
        <v>38.123800000000003</v>
      </c>
      <c r="AA42" s="1">
        <v>0</v>
      </c>
      <c r="AB42" s="1">
        <v>20.191400000000002</v>
      </c>
      <c r="AC42" s="1">
        <v>4.3029999999999999</v>
      </c>
      <c r="AD42" s="1" t="s">
        <v>40</v>
      </c>
      <c r="AE42" s="1">
        <f t="shared" si="6"/>
        <v>90</v>
      </c>
      <c r="AF42" s="1">
        <f t="shared" si="7"/>
        <v>110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76</v>
      </c>
      <c r="B43" s="1" t="s">
        <v>32</v>
      </c>
      <c r="C43" s="1"/>
      <c r="D43" s="1">
        <v>240</v>
      </c>
      <c r="E43" s="1">
        <v>132</v>
      </c>
      <c r="F43" s="1">
        <v>100</v>
      </c>
      <c r="G43" s="6">
        <v>0.09</v>
      </c>
      <c r="H43" s="1">
        <v>45</v>
      </c>
      <c r="I43" s="1"/>
      <c r="J43" s="1">
        <v>136</v>
      </c>
      <c r="K43" s="1">
        <f t="shared" si="22"/>
        <v>-4</v>
      </c>
      <c r="L43" s="1">
        <f t="shared" si="3"/>
        <v>132</v>
      </c>
      <c r="M43" s="1"/>
      <c r="N43" s="1">
        <v>100</v>
      </c>
      <c r="O43" s="1"/>
      <c r="P43" s="1">
        <f t="shared" si="23"/>
        <v>26.4</v>
      </c>
      <c r="Q43" s="5">
        <f t="shared" si="26"/>
        <v>143</v>
      </c>
      <c r="R43" s="5">
        <v>200</v>
      </c>
      <c r="S43" s="5">
        <f t="shared" si="27"/>
        <v>90</v>
      </c>
      <c r="T43" s="5">
        <v>110</v>
      </c>
      <c r="U43" s="5">
        <v>200</v>
      </c>
      <c r="V43" s="1"/>
      <c r="W43" s="1">
        <f t="shared" ref="W43:W49" si="28">(F43+N43+O43+R43)/P43</f>
        <v>15.151515151515152</v>
      </c>
      <c r="X43" s="1">
        <f t="shared" si="5"/>
        <v>7.5757575757575761</v>
      </c>
      <c r="Y43" s="1">
        <v>19.399999999999999</v>
      </c>
      <c r="Z43" s="1">
        <v>29.6</v>
      </c>
      <c r="AA43" s="1">
        <v>14.2</v>
      </c>
      <c r="AB43" s="1">
        <v>23.4</v>
      </c>
      <c r="AC43" s="1">
        <v>5.6</v>
      </c>
      <c r="AD43" s="1"/>
      <c r="AE43" s="1">
        <f t="shared" si="6"/>
        <v>8.1</v>
      </c>
      <c r="AF43" s="1">
        <f t="shared" si="7"/>
        <v>9.9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77</v>
      </c>
      <c r="B44" s="1" t="s">
        <v>32</v>
      </c>
      <c r="C44" s="1">
        <v>2</v>
      </c>
      <c r="D44" s="1">
        <v>715</v>
      </c>
      <c r="E44" s="1">
        <v>435</v>
      </c>
      <c r="F44" s="1">
        <v>258</v>
      </c>
      <c r="G44" s="6">
        <v>0.3</v>
      </c>
      <c r="H44" s="1">
        <v>45</v>
      </c>
      <c r="I44" s="1"/>
      <c r="J44" s="1">
        <v>479</v>
      </c>
      <c r="K44" s="1">
        <f t="shared" si="22"/>
        <v>-44</v>
      </c>
      <c r="L44" s="1">
        <f t="shared" si="3"/>
        <v>435</v>
      </c>
      <c r="M44" s="1"/>
      <c r="N44" s="1">
        <v>240</v>
      </c>
      <c r="O44" s="1">
        <v>350</v>
      </c>
      <c r="P44" s="1">
        <f t="shared" si="23"/>
        <v>87</v>
      </c>
      <c r="Q44" s="5">
        <f t="shared" si="26"/>
        <v>283</v>
      </c>
      <c r="R44" s="5">
        <f t="shared" ref="R44" si="29">Q44</f>
        <v>283</v>
      </c>
      <c r="S44" s="5">
        <f t="shared" si="27"/>
        <v>103</v>
      </c>
      <c r="T44" s="5">
        <v>180</v>
      </c>
      <c r="U44" s="5"/>
      <c r="V44" s="1"/>
      <c r="W44" s="1">
        <f t="shared" si="28"/>
        <v>13</v>
      </c>
      <c r="X44" s="1">
        <f t="shared" si="5"/>
        <v>9.7471264367816097</v>
      </c>
      <c r="Y44" s="1">
        <v>98.4</v>
      </c>
      <c r="Z44" s="1">
        <v>89.4</v>
      </c>
      <c r="AA44" s="1">
        <v>65.8</v>
      </c>
      <c r="AB44" s="1">
        <v>94.4</v>
      </c>
      <c r="AC44" s="1">
        <v>69</v>
      </c>
      <c r="AD44" s="1"/>
      <c r="AE44" s="1">
        <f t="shared" si="6"/>
        <v>30.9</v>
      </c>
      <c r="AF44" s="1">
        <f t="shared" si="7"/>
        <v>54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78</v>
      </c>
      <c r="B45" s="1" t="s">
        <v>32</v>
      </c>
      <c r="C45" s="1">
        <v>7</v>
      </c>
      <c r="D45" s="1">
        <v>734</v>
      </c>
      <c r="E45" s="1">
        <v>211</v>
      </c>
      <c r="F45" s="1">
        <v>503</v>
      </c>
      <c r="G45" s="6">
        <v>0.27</v>
      </c>
      <c r="H45" s="1">
        <v>45</v>
      </c>
      <c r="I45" s="1"/>
      <c r="J45" s="1">
        <v>272</v>
      </c>
      <c r="K45" s="1">
        <f t="shared" si="22"/>
        <v>-61</v>
      </c>
      <c r="L45" s="1">
        <f t="shared" si="3"/>
        <v>211</v>
      </c>
      <c r="M45" s="1"/>
      <c r="N45" s="1">
        <v>200</v>
      </c>
      <c r="O45" s="1">
        <v>200</v>
      </c>
      <c r="P45" s="1">
        <f t="shared" si="23"/>
        <v>42.2</v>
      </c>
      <c r="Q45" s="5"/>
      <c r="R45" s="5">
        <v>200</v>
      </c>
      <c r="S45" s="5">
        <f t="shared" si="27"/>
        <v>90</v>
      </c>
      <c r="T45" s="5">
        <v>110</v>
      </c>
      <c r="U45" s="5">
        <v>400</v>
      </c>
      <c r="V45" s="1"/>
      <c r="W45" s="1">
        <f t="shared" si="28"/>
        <v>26.137440758293838</v>
      </c>
      <c r="X45" s="1">
        <f t="shared" si="5"/>
        <v>21.398104265402843</v>
      </c>
      <c r="Y45" s="1">
        <v>68.599999999999994</v>
      </c>
      <c r="Z45" s="1">
        <v>93</v>
      </c>
      <c r="AA45" s="1">
        <v>55.4</v>
      </c>
      <c r="AB45" s="1">
        <v>80.400000000000006</v>
      </c>
      <c r="AC45" s="1">
        <v>32</v>
      </c>
      <c r="AD45" s="1"/>
      <c r="AE45" s="1">
        <f t="shared" si="6"/>
        <v>24.3</v>
      </c>
      <c r="AF45" s="1">
        <f t="shared" si="7"/>
        <v>29.700000000000003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79</v>
      </c>
      <c r="B46" s="1" t="s">
        <v>34</v>
      </c>
      <c r="C46" s="1"/>
      <c r="D46" s="1">
        <v>300.726</v>
      </c>
      <c r="E46" s="1">
        <v>177.226</v>
      </c>
      <c r="F46" s="1">
        <v>123.5</v>
      </c>
      <c r="G46" s="6">
        <v>1</v>
      </c>
      <c r="H46" s="1">
        <v>45</v>
      </c>
      <c r="I46" s="1"/>
      <c r="J46" s="1">
        <v>167</v>
      </c>
      <c r="K46" s="1">
        <f t="shared" si="22"/>
        <v>10.225999999999999</v>
      </c>
      <c r="L46" s="1">
        <f t="shared" si="3"/>
        <v>177.226</v>
      </c>
      <c r="M46" s="1"/>
      <c r="N46" s="1">
        <v>50</v>
      </c>
      <c r="O46" s="1"/>
      <c r="P46" s="1">
        <f t="shared" si="23"/>
        <v>35.4452</v>
      </c>
      <c r="Q46" s="5">
        <f t="shared" ref="Q46:Q49" si="30">ROUND(13*P46-O46-N46-F46,0)</f>
        <v>287</v>
      </c>
      <c r="R46" s="5">
        <v>350</v>
      </c>
      <c r="S46" s="5">
        <f t="shared" si="27"/>
        <v>200</v>
      </c>
      <c r="T46" s="5">
        <v>150</v>
      </c>
      <c r="U46" s="5">
        <v>400</v>
      </c>
      <c r="V46" s="1"/>
      <c r="W46" s="1">
        <f t="shared" si="28"/>
        <v>14.769277645492197</v>
      </c>
      <c r="X46" s="1">
        <f t="shared" si="5"/>
        <v>4.8948799837495631</v>
      </c>
      <c r="Y46" s="1">
        <v>16.166</v>
      </c>
      <c r="Z46" s="1">
        <v>22.9452</v>
      </c>
      <c r="AA46" s="1">
        <v>11.4656</v>
      </c>
      <c r="AB46" s="1">
        <v>12.804</v>
      </c>
      <c r="AC46" s="1">
        <v>3.5085999999999999</v>
      </c>
      <c r="AD46" s="1"/>
      <c r="AE46" s="1">
        <f t="shared" si="6"/>
        <v>200</v>
      </c>
      <c r="AF46" s="1">
        <f t="shared" si="7"/>
        <v>150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80</v>
      </c>
      <c r="B47" s="1" t="s">
        <v>34</v>
      </c>
      <c r="C47" s="1">
        <v>364.8</v>
      </c>
      <c r="D47" s="1">
        <v>164.18199999999999</v>
      </c>
      <c r="E47" s="1">
        <v>176.78200000000001</v>
      </c>
      <c r="F47" s="1">
        <v>352.2</v>
      </c>
      <c r="G47" s="6">
        <v>1</v>
      </c>
      <c r="H47" s="1">
        <v>45</v>
      </c>
      <c r="I47" s="1"/>
      <c r="J47" s="1">
        <v>181</v>
      </c>
      <c r="K47" s="1">
        <f t="shared" si="22"/>
        <v>-4.2179999999999893</v>
      </c>
      <c r="L47" s="1">
        <f t="shared" si="3"/>
        <v>176.78200000000001</v>
      </c>
      <c r="M47" s="1"/>
      <c r="N47" s="1">
        <v>80</v>
      </c>
      <c r="O47" s="1"/>
      <c r="P47" s="1">
        <f t="shared" si="23"/>
        <v>35.356400000000001</v>
      </c>
      <c r="Q47" s="5">
        <f t="shared" si="30"/>
        <v>27</v>
      </c>
      <c r="R47" s="5">
        <v>100</v>
      </c>
      <c r="S47" s="5">
        <f t="shared" si="27"/>
        <v>50</v>
      </c>
      <c r="T47" s="5">
        <v>50</v>
      </c>
      <c r="U47" s="5">
        <v>100</v>
      </c>
      <c r="V47" s="1"/>
      <c r="W47" s="1">
        <f t="shared" si="28"/>
        <v>15.052437465352808</v>
      </c>
      <c r="X47" s="1">
        <f t="shared" si="5"/>
        <v>12.224095213313571</v>
      </c>
      <c r="Y47" s="1">
        <v>26.4572</v>
      </c>
      <c r="Z47" s="1">
        <v>42.690199999999997</v>
      </c>
      <c r="AA47" s="1">
        <v>50.504600000000003</v>
      </c>
      <c r="AB47" s="1">
        <v>14.3476</v>
      </c>
      <c r="AC47" s="1">
        <v>35.558199999999999</v>
      </c>
      <c r="AD47" s="1"/>
      <c r="AE47" s="1">
        <f t="shared" si="6"/>
        <v>50</v>
      </c>
      <c r="AF47" s="1">
        <f t="shared" si="7"/>
        <v>50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81</v>
      </c>
      <c r="B48" s="1" t="s">
        <v>32</v>
      </c>
      <c r="C48" s="1"/>
      <c r="D48" s="1">
        <v>912</v>
      </c>
      <c r="E48" s="1">
        <v>373</v>
      </c>
      <c r="F48" s="1">
        <v>538</v>
      </c>
      <c r="G48" s="6">
        <v>0.4</v>
      </c>
      <c r="H48" s="1">
        <v>60</v>
      </c>
      <c r="I48" s="1"/>
      <c r="J48" s="1">
        <v>371</v>
      </c>
      <c r="K48" s="1">
        <f t="shared" si="22"/>
        <v>2</v>
      </c>
      <c r="L48" s="1">
        <f t="shared" si="3"/>
        <v>373</v>
      </c>
      <c r="M48" s="1"/>
      <c r="N48" s="1">
        <v>200</v>
      </c>
      <c r="O48" s="1">
        <v>200</v>
      </c>
      <c r="P48" s="1">
        <f t="shared" si="23"/>
        <v>74.599999999999994</v>
      </c>
      <c r="Q48" s="5">
        <f t="shared" si="30"/>
        <v>32</v>
      </c>
      <c r="R48" s="5">
        <v>300</v>
      </c>
      <c r="S48" s="5">
        <f t="shared" si="27"/>
        <v>120</v>
      </c>
      <c r="T48" s="5">
        <v>180</v>
      </c>
      <c r="U48" s="5">
        <v>500</v>
      </c>
      <c r="V48" s="1"/>
      <c r="W48" s="1">
        <f t="shared" si="28"/>
        <v>16.595174262734584</v>
      </c>
      <c r="X48" s="1">
        <f t="shared" si="5"/>
        <v>12.573726541554961</v>
      </c>
      <c r="Y48" s="1">
        <v>24.6</v>
      </c>
      <c r="Z48" s="1">
        <v>116.6</v>
      </c>
      <c r="AA48" s="1">
        <v>62.4</v>
      </c>
      <c r="AB48" s="1">
        <v>72.599999999999994</v>
      </c>
      <c r="AC48" s="1">
        <v>74.2</v>
      </c>
      <c r="AD48" s="1" t="s">
        <v>132</v>
      </c>
      <c r="AE48" s="1">
        <f t="shared" si="6"/>
        <v>48</v>
      </c>
      <c r="AF48" s="1">
        <f t="shared" si="7"/>
        <v>72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 t="s">
        <v>82</v>
      </c>
      <c r="B49" s="1" t="s">
        <v>32</v>
      </c>
      <c r="C49" s="1"/>
      <c r="D49" s="1">
        <v>611</v>
      </c>
      <c r="E49" s="1">
        <v>301</v>
      </c>
      <c r="F49" s="1">
        <v>309</v>
      </c>
      <c r="G49" s="6">
        <v>0.4</v>
      </c>
      <c r="H49" s="1">
        <v>60</v>
      </c>
      <c r="I49" s="1"/>
      <c r="J49" s="1">
        <v>300</v>
      </c>
      <c r="K49" s="1">
        <f t="shared" si="22"/>
        <v>1</v>
      </c>
      <c r="L49" s="1">
        <f t="shared" si="3"/>
        <v>301</v>
      </c>
      <c r="M49" s="1"/>
      <c r="N49" s="1">
        <v>150</v>
      </c>
      <c r="O49" s="1">
        <v>250</v>
      </c>
      <c r="P49" s="1">
        <f t="shared" si="23"/>
        <v>60.2</v>
      </c>
      <c r="Q49" s="5">
        <f t="shared" si="30"/>
        <v>74</v>
      </c>
      <c r="R49" s="5">
        <v>300</v>
      </c>
      <c r="S49" s="5">
        <f t="shared" si="27"/>
        <v>120</v>
      </c>
      <c r="T49" s="5">
        <v>180</v>
      </c>
      <c r="U49" s="5">
        <v>500</v>
      </c>
      <c r="V49" s="1"/>
      <c r="W49" s="1">
        <f t="shared" si="28"/>
        <v>16.760797342192689</v>
      </c>
      <c r="X49" s="1">
        <f t="shared" si="5"/>
        <v>11.777408637873753</v>
      </c>
      <c r="Y49" s="1">
        <v>49.8</v>
      </c>
      <c r="Z49" s="1">
        <v>92</v>
      </c>
      <c r="AA49" s="1">
        <v>31</v>
      </c>
      <c r="AB49" s="1">
        <v>62.2</v>
      </c>
      <c r="AC49" s="1">
        <v>50.4</v>
      </c>
      <c r="AD49" s="1"/>
      <c r="AE49" s="1">
        <f t="shared" si="6"/>
        <v>48</v>
      </c>
      <c r="AF49" s="1">
        <f t="shared" si="7"/>
        <v>72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4" t="s">
        <v>83</v>
      </c>
      <c r="B50" s="10" t="s">
        <v>32</v>
      </c>
      <c r="C50" s="10"/>
      <c r="D50" s="10">
        <v>33</v>
      </c>
      <c r="E50" s="13">
        <v>33</v>
      </c>
      <c r="F50" s="10"/>
      <c r="G50" s="11">
        <v>0</v>
      </c>
      <c r="H50" s="10">
        <v>45</v>
      </c>
      <c r="I50" s="10"/>
      <c r="J50" s="10">
        <v>33</v>
      </c>
      <c r="K50" s="10">
        <f t="shared" si="22"/>
        <v>0</v>
      </c>
      <c r="L50" s="10">
        <f t="shared" si="3"/>
        <v>33</v>
      </c>
      <c r="M50" s="10"/>
      <c r="N50" s="10"/>
      <c r="O50" s="10"/>
      <c r="P50" s="10">
        <f t="shared" si="23"/>
        <v>6.6</v>
      </c>
      <c r="Q50" s="12"/>
      <c r="R50" s="12"/>
      <c r="S50" s="12"/>
      <c r="T50" s="12"/>
      <c r="U50" s="12"/>
      <c r="V50" s="10"/>
      <c r="W50" s="10">
        <f t="shared" si="4"/>
        <v>0</v>
      </c>
      <c r="X50" s="10">
        <f t="shared" si="5"/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4" t="s">
        <v>129</v>
      </c>
      <c r="AE50" s="10">
        <f t="shared" si="6"/>
        <v>0</v>
      </c>
      <c r="AF50" s="10">
        <f t="shared" si="7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0" t="s">
        <v>84</v>
      </c>
      <c r="B51" s="10" t="s">
        <v>32</v>
      </c>
      <c r="C51" s="10"/>
      <c r="D51" s="10">
        <v>16</v>
      </c>
      <c r="E51" s="10">
        <v>16</v>
      </c>
      <c r="F51" s="10"/>
      <c r="G51" s="11">
        <v>0</v>
      </c>
      <c r="H51" s="10" t="e">
        <v>#N/A</v>
      </c>
      <c r="I51" s="10"/>
      <c r="J51" s="10">
        <v>16</v>
      </c>
      <c r="K51" s="10">
        <f t="shared" si="22"/>
        <v>0</v>
      </c>
      <c r="L51" s="10">
        <f t="shared" si="3"/>
        <v>16</v>
      </c>
      <c r="M51" s="10"/>
      <c r="N51" s="10"/>
      <c r="O51" s="10"/>
      <c r="P51" s="10">
        <f t="shared" si="23"/>
        <v>3.2</v>
      </c>
      <c r="Q51" s="12"/>
      <c r="R51" s="12"/>
      <c r="S51" s="12"/>
      <c r="T51" s="12"/>
      <c r="U51" s="12"/>
      <c r="V51" s="10"/>
      <c r="W51" s="10">
        <f t="shared" si="4"/>
        <v>0</v>
      </c>
      <c r="X51" s="10">
        <f t="shared" si="5"/>
        <v>0</v>
      </c>
      <c r="Y51" s="10">
        <v>2.2000000000000002</v>
      </c>
      <c r="Z51" s="10">
        <v>0</v>
      </c>
      <c r="AA51" s="10">
        <v>0</v>
      </c>
      <c r="AB51" s="10">
        <v>0</v>
      </c>
      <c r="AC51" s="10">
        <v>0</v>
      </c>
      <c r="AD51" s="10" t="s">
        <v>47</v>
      </c>
      <c r="AE51" s="10">
        <f t="shared" si="6"/>
        <v>0</v>
      </c>
      <c r="AF51" s="10">
        <f t="shared" si="7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4" t="s">
        <v>85</v>
      </c>
      <c r="B52" s="10" t="s">
        <v>32</v>
      </c>
      <c r="C52" s="10"/>
      <c r="D52" s="10">
        <v>33</v>
      </c>
      <c r="E52" s="13">
        <v>32</v>
      </c>
      <c r="F52" s="10"/>
      <c r="G52" s="11">
        <v>0</v>
      </c>
      <c r="H52" s="10">
        <v>45</v>
      </c>
      <c r="I52" s="10"/>
      <c r="J52" s="10">
        <v>33</v>
      </c>
      <c r="K52" s="10">
        <f t="shared" si="22"/>
        <v>-1</v>
      </c>
      <c r="L52" s="10">
        <f t="shared" si="3"/>
        <v>32</v>
      </c>
      <c r="M52" s="10"/>
      <c r="N52" s="10"/>
      <c r="O52" s="10"/>
      <c r="P52" s="10">
        <f t="shared" si="23"/>
        <v>6.4</v>
      </c>
      <c r="Q52" s="12"/>
      <c r="R52" s="12"/>
      <c r="S52" s="12"/>
      <c r="T52" s="12"/>
      <c r="U52" s="12"/>
      <c r="V52" s="10"/>
      <c r="W52" s="10">
        <f t="shared" si="4"/>
        <v>0</v>
      </c>
      <c r="X52" s="10">
        <f t="shared" si="5"/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4" t="s">
        <v>129</v>
      </c>
      <c r="AE52" s="10">
        <f t="shared" si="6"/>
        <v>0</v>
      </c>
      <c r="AF52" s="10">
        <f t="shared" si="7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0" t="s">
        <v>86</v>
      </c>
      <c r="B53" s="10" t="s">
        <v>32</v>
      </c>
      <c r="C53" s="10"/>
      <c r="D53" s="10">
        <v>48</v>
      </c>
      <c r="E53" s="10">
        <v>46</v>
      </c>
      <c r="F53" s="10"/>
      <c r="G53" s="11">
        <v>0</v>
      </c>
      <c r="H53" s="10" t="e">
        <v>#N/A</v>
      </c>
      <c r="I53" s="10"/>
      <c r="J53" s="10">
        <v>48</v>
      </c>
      <c r="K53" s="10">
        <f t="shared" si="22"/>
        <v>-2</v>
      </c>
      <c r="L53" s="10">
        <f t="shared" si="3"/>
        <v>46</v>
      </c>
      <c r="M53" s="10"/>
      <c r="N53" s="10"/>
      <c r="O53" s="10"/>
      <c r="P53" s="10">
        <f t="shared" si="23"/>
        <v>9.1999999999999993</v>
      </c>
      <c r="Q53" s="12"/>
      <c r="R53" s="12"/>
      <c r="S53" s="12"/>
      <c r="T53" s="12"/>
      <c r="U53" s="12"/>
      <c r="V53" s="10"/>
      <c r="W53" s="10">
        <f t="shared" si="4"/>
        <v>0</v>
      </c>
      <c r="X53" s="10">
        <f t="shared" si="5"/>
        <v>0</v>
      </c>
      <c r="Y53" s="10">
        <v>3.2</v>
      </c>
      <c r="Z53" s="10">
        <v>0</v>
      </c>
      <c r="AA53" s="10">
        <v>0</v>
      </c>
      <c r="AB53" s="10">
        <v>0</v>
      </c>
      <c r="AC53" s="10">
        <v>0</v>
      </c>
      <c r="AD53" s="10" t="s">
        <v>47</v>
      </c>
      <c r="AE53" s="10">
        <f t="shared" si="6"/>
        <v>0</v>
      </c>
      <c r="AF53" s="10">
        <f t="shared" si="7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0" t="s">
        <v>87</v>
      </c>
      <c r="B54" s="10" t="s">
        <v>32</v>
      </c>
      <c r="C54" s="10"/>
      <c r="D54" s="10">
        <v>40</v>
      </c>
      <c r="E54" s="10">
        <v>24</v>
      </c>
      <c r="F54" s="10"/>
      <c r="G54" s="11">
        <v>0</v>
      </c>
      <c r="H54" s="10" t="e">
        <v>#N/A</v>
      </c>
      <c r="I54" s="10"/>
      <c r="J54" s="10">
        <v>40</v>
      </c>
      <c r="K54" s="10">
        <f t="shared" si="22"/>
        <v>-16</v>
      </c>
      <c r="L54" s="10">
        <f t="shared" si="3"/>
        <v>24</v>
      </c>
      <c r="M54" s="10"/>
      <c r="N54" s="10"/>
      <c r="O54" s="10"/>
      <c r="P54" s="10">
        <f t="shared" si="23"/>
        <v>4.8</v>
      </c>
      <c r="Q54" s="12"/>
      <c r="R54" s="12"/>
      <c r="S54" s="12"/>
      <c r="T54" s="12"/>
      <c r="U54" s="12"/>
      <c r="V54" s="10"/>
      <c r="W54" s="10">
        <f t="shared" si="4"/>
        <v>0</v>
      </c>
      <c r="X54" s="10">
        <f t="shared" si="5"/>
        <v>0</v>
      </c>
      <c r="Y54" s="10">
        <v>1.8</v>
      </c>
      <c r="Z54" s="10">
        <v>0</v>
      </c>
      <c r="AA54" s="10">
        <v>0</v>
      </c>
      <c r="AB54" s="10">
        <v>0</v>
      </c>
      <c r="AC54" s="10">
        <v>0</v>
      </c>
      <c r="AD54" s="10" t="s">
        <v>47</v>
      </c>
      <c r="AE54" s="10">
        <f t="shared" si="6"/>
        <v>0</v>
      </c>
      <c r="AF54" s="10">
        <f t="shared" si="7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4" t="s">
        <v>88</v>
      </c>
      <c r="B55" s="10" t="s">
        <v>34</v>
      </c>
      <c r="C55" s="10"/>
      <c r="D55" s="10">
        <v>4.0030000000000001</v>
      </c>
      <c r="E55" s="13">
        <v>4.0030000000000001</v>
      </c>
      <c r="F55" s="10"/>
      <c r="G55" s="11">
        <v>0</v>
      </c>
      <c r="H55" s="10" t="e">
        <v>#N/A</v>
      </c>
      <c r="I55" s="10"/>
      <c r="J55" s="10">
        <v>4</v>
      </c>
      <c r="K55" s="10">
        <f t="shared" si="22"/>
        <v>3.0000000000001137E-3</v>
      </c>
      <c r="L55" s="10">
        <f t="shared" si="3"/>
        <v>4.0030000000000001</v>
      </c>
      <c r="M55" s="10"/>
      <c r="N55" s="10"/>
      <c r="O55" s="10"/>
      <c r="P55" s="10">
        <f t="shared" si="23"/>
        <v>0.80059999999999998</v>
      </c>
      <c r="Q55" s="12"/>
      <c r="R55" s="12"/>
      <c r="S55" s="12"/>
      <c r="T55" s="12"/>
      <c r="U55" s="12"/>
      <c r="V55" s="10"/>
      <c r="W55" s="10">
        <f t="shared" si="4"/>
        <v>0</v>
      </c>
      <c r="X55" s="10">
        <f t="shared" si="5"/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4" t="s">
        <v>129</v>
      </c>
      <c r="AE55" s="10">
        <f t="shared" si="6"/>
        <v>0</v>
      </c>
      <c r="AF55" s="10">
        <f t="shared" si="7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89</v>
      </c>
      <c r="B56" s="1" t="s">
        <v>32</v>
      </c>
      <c r="C56" s="1">
        <v>2</v>
      </c>
      <c r="D56" s="1">
        <v>779</v>
      </c>
      <c r="E56" s="1">
        <v>289</v>
      </c>
      <c r="F56" s="1">
        <v>491</v>
      </c>
      <c r="G56" s="6">
        <v>0.4</v>
      </c>
      <c r="H56" s="1">
        <v>60</v>
      </c>
      <c r="I56" s="1"/>
      <c r="J56" s="1">
        <v>306</v>
      </c>
      <c r="K56" s="1">
        <f t="shared" si="22"/>
        <v>-17</v>
      </c>
      <c r="L56" s="1">
        <f t="shared" si="3"/>
        <v>289</v>
      </c>
      <c r="M56" s="1"/>
      <c r="N56" s="1">
        <v>150</v>
      </c>
      <c r="O56" s="1">
        <v>200</v>
      </c>
      <c r="P56" s="1">
        <f t="shared" si="23"/>
        <v>57.8</v>
      </c>
      <c r="Q56" s="5"/>
      <c r="R56" s="5">
        <v>500</v>
      </c>
      <c r="S56" s="5">
        <f t="shared" ref="S56:S61" si="31">R56-T56</f>
        <v>200</v>
      </c>
      <c r="T56" s="5">
        <v>300</v>
      </c>
      <c r="U56" s="5">
        <v>500</v>
      </c>
      <c r="V56" s="1"/>
      <c r="W56" s="1">
        <f t="shared" ref="W56:W61" si="32">(F56+N56+O56+R56)/P56</f>
        <v>23.200692041522494</v>
      </c>
      <c r="X56" s="1">
        <f t="shared" si="5"/>
        <v>14.550173010380623</v>
      </c>
      <c r="Y56" s="1">
        <v>72.2</v>
      </c>
      <c r="Z56" s="1">
        <v>100.2</v>
      </c>
      <c r="AA56" s="1">
        <v>47.6</v>
      </c>
      <c r="AB56" s="1">
        <v>81.400000000000006</v>
      </c>
      <c r="AC56" s="1">
        <v>61.4</v>
      </c>
      <c r="AD56" s="1" t="s">
        <v>132</v>
      </c>
      <c r="AE56" s="1">
        <f t="shared" si="6"/>
        <v>80</v>
      </c>
      <c r="AF56" s="1">
        <f t="shared" si="7"/>
        <v>120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90</v>
      </c>
      <c r="B57" s="1" t="s">
        <v>32</v>
      </c>
      <c r="C57" s="1"/>
      <c r="D57" s="1">
        <v>126</v>
      </c>
      <c r="E57" s="1">
        <v>110</v>
      </c>
      <c r="F57" s="1">
        <v>15</v>
      </c>
      <c r="G57" s="6">
        <v>0.1</v>
      </c>
      <c r="H57" s="1">
        <v>60</v>
      </c>
      <c r="I57" s="1"/>
      <c r="J57" s="1">
        <v>112</v>
      </c>
      <c r="K57" s="1">
        <f t="shared" si="22"/>
        <v>-2</v>
      </c>
      <c r="L57" s="1">
        <f t="shared" si="3"/>
        <v>110</v>
      </c>
      <c r="M57" s="1"/>
      <c r="N57" s="1">
        <v>0</v>
      </c>
      <c r="O57" s="1"/>
      <c r="P57" s="1">
        <f t="shared" si="23"/>
        <v>22</v>
      </c>
      <c r="Q57" s="5">
        <f>ROUND(10*P57-O57-N57-F57,0)</f>
        <v>205</v>
      </c>
      <c r="R57" s="5">
        <f t="shared" ref="R57:R61" si="33">Q57</f>
        <v>205</v>
      </c>
      <c r="S57" s="5">
        <f t="shared" si="31"/>
        <v>95</v>
      </c>
      <c r="T57" s="5">
        <v>110</v>
      </c>
      <c r="U57" s="5"/>
      <c r="V57" s="1"/>
      <c r="W57" s="1">
        <f t="shared" si="32"/>
        <v>10</v>
      </c>
      <c r="X57" s="1">
        <f t="shared" si="5"/>
        <v>0.68181818181818177</v>
      </c>
      <c r="Y57" s="1">
        <v>0</v>
      </c>
      <c r="Z57" s="1">
        <v>19.600000000000001</v>
      </c>
      <c r="AA57" s="1">
        <v>0</v>
      </c>
      <c r="AB57" s="1">
        <v>0</v>
      </c>
      <c r="AC57" s="1">
        <v>0</v>
      </c>
      <c r="AD57" s="1" t="s">
        <v>65</v>
      </c>
      <c r="AE57" s="1">
        <f t="shared" si="6"/>
        <v>9.5</v>
      </c>
      <c r="AF57" s="1">
        <f t="shared" si="7"/>
        <v>11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 t="s">
        <v>91</v>
      </c>
      <c r="B58" s="1" t="s">
        <v>34</v>
      </c>
      <c r="C58" s="1"/>
      <c r="D58" s="1">
        <v>432.10300000000001</v>
      </c>
      <c r="E58" s="13">
        <f>115.085+E55</f>
        <v>119.08799999999999</v>
      </c>
      <c r="F58" s="1">
        <v>313</v>
      </c>
      <c r="G58" s="6">
        <v>1</v>
      </c>
      <c r="H58" s="1">
        <v>60</v>
      </c>
      <c r="I58" s="1"/>
      <c r="J58" s="1">
        <v>115.4</v>
      </c>
      <c r="K58" s="1">
        <f t="shared" si="22"/>
        <v>3.6879999999999882</v>
      </c>
      <c r="L58" s="1">
        <f t="shared" si="3"/>
        <v>119.08799999999999</v>
      </c>
      <c r="M58" s="1"/>
      <c r="N58" s="1">
        <v>100</v>
      </c>
      <c r="O58" s="1">
        <v>150</v>
      </c>
      <c r="P58" s="1">
        <f t="shared" si="23"/>
        <v>23.817599999999999</v>
      </c>
      <c r="Q58" s="5"/>
      <c r="R58" s="5">
        <v>150</v>
      </c>
      <c r="S58" s="5">
        <f t="shared" si="31"/>
        <v>70</v>
      </c>
      <c r="T58" s="5">
        <v>80</v>
      </c>
      <c r="U58" s="5">
        <v>300</v>
      </c>
      <c r="V58" s="1"/>
      <c r="W58" s="1">
        <f t="shared" si="32"/>
        <v>29.935845761117829</v>
      </c>
      <c r="X58" s="1">
        <f t="shared" si="5"/>
        <v>23.637981996506785</v>
      </c>
      <c r="Y58" s="1">
        <v>41.784399999999998</v>
      </c>
      <c r="Z58" s="1">
        <v>51.855999999999987</v>
      </c>
      <c r="AA58" s="1">
        <v>24.418800000000001</v>
      </c>
      <c r="AB58" s="1">
        <v>42.692</v>
      </c>
      <c r="AC58" s="1">
        <v>24.231400000000001</v>
      </c>
      <c r="AD58" s="1"/>
      <c r="AE58" s="1">
        <f t="shared" si="6"/>
        <v>70</v>
      </c>
      <c r="AF58" s="1">
        <f t="shared" si="7"/>
        <v>80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92</v>
      </c>
      <c r="B59" s="1" t="s">
        <v>34</v>
      </c>
      <c r="C59" s="1">
        <v>221</v>
      </c>
      <c r="D59" s="1">
        <v>286.25400000000002</v>
      </c>
      <c r="E59" s="1">
        <v>234.34</v>
      </c>
      <c r="F59" s="1">
        <v>266</v>
      </c>
      <c r="G59" s="6">
        <v>1</v>
      </c>
      <c r="H59" s="1">
        <v>45</v>
      </c>
      <c r="I59" s="1"/>
      <c r="J59" s="1">
        <v>245</v>
      </c>
      <c r="K59" s="1">
        <f t="shared" si="22"/>
        <v>-10.659999999999997</v>
      </c>
      <c r="L59" s="1">
        <f t="shared" si="3"/>
        <v>234.34</v>
      </c>
      <c r="M59" s="1"/>
      <c r="N59" s="1">
        <v>100</v>
      </c>
      <c r="O59" s="1">
        <v>150</v>
      </c>
      <c r="P59" s="1">
        <f t="shared" si="23"/>
        <v>46.868000000000002</v>
      </c>
      <c r="Q59" s="5">
        <f>ROUND(13*P59-O59-N59-F59,0)</f>
        <v>93</v>
      </c>
      <c r="R59" s="5">
        <v>200</v>
      </c>
      <c r="S59" s="5">
        <f t="shared" si="31"/>
        <v>100</v>
      </c>
      <c r="T59" s="5">
        <v>100</v>
      </c>
      <c r="U59" s="5">
        <v>200</v>
      </c>
      <c r="V59" s="1"/>
      <c r="W59" s="1">
        <f t="shared" si="32"/>
        <v>15.276948024238285</v>
      </c>
      <c r="X59" s="1">
        <f t="shared" si="5"/>
        <v>11.00964410685329</v>
      </c>
      <c r="Y59" s="1">
        <v>54.933599999999998</v>
      </c>
      <c r="Z59" s="1">
        <v>55.649000000000001</v>
      </c>
      <c r="AA59" s="1">
        <v>53.181800000000003</v>
      </c>
      <c r="AB59" s="1">
        <v>50.860799999999998</v>
      </c>
      <c r="AC59" s="1">
        <v>42.206200000000003</v>
      </c>
      <c r="AD59" s="1"/>
      <c r="AE59" s="1">
        <f t="shared" si="6"/>
        <v>100</v>
      </c>
      <c r="AF59" s="1">
        <f t="shared" si="7"/>
        <v>100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 t="s">
        <v>93</v>
      </c>
      <c r="B60" s="1" t="s">
        <v>32</v>
      </c>
      <c r="C60" s="1"/>
      <c r="D60" s="1">
        <v>200</v>
      </c>
      <c r="E60" s="1">
        <v>65</v>
      </c>
      <c r="F60" s="1">
        <v>135</v>
      </c>
      <c r="G60" s="6">
        <v>0.1</v>
      </c>
      <c r="H60" s="1">
        <v>60</v>
      </c>
      <c r="I60" s="1"/>
      <c r="J60" s="1">
        <v>61</v>
      </c>
      <c r="K60" s="1">
        <f t="shared" si="22"/>
        <v>4</v>
      </c>
      <c r="L60" s="1">
        <f t="shared" si="3"/>
        <v>65</v>
      </c>
      <c r="M60" s="1"/>
      <c r="N60" s="1">
        <v>80</v>
      </c>
      <c r="O60" s="1"/>
      <c r="P60" s="1">
        <f t="shared" si="23"/>
        <v>13</v>
      </c>
      <c r="Q60" s="5"/>
      <c r="R60" s="5">
        <v>100</v>
      </c>
      <c r="S60" s="5">
        <f t="shared" si="31"/>
        <v>40</v>
      </c>
      <c r="T60" s="5">
        <v>60</v>
      </c>
      <c r="U60" s="5">
        <v>150</v>
      </c>
      <c r="V60" s="1"/>
      <c r="W60" s="1">
        <f t="shared" si="32"/>
        <v>24.23076923076923</v>
      </c>
      <c r="X60" s="1">
        <f t="shared" si="5"/>
        <v>16.53846153846154</v>
      </c>
      <c r="Y60" s="1">
        <v>2</v>
      </c>
      <c r="Z60" s="1">
        <v>18</v>
      </c>
      <c r="AA60" s="1">
        <v>0</v>
      </c>
      <c r="AB60" s="1">
        <v>0</v>
      </c>
      <c r="AC60" s="1">
        <v>0</v>
      </c>
      <c r="AD60" s="1" t="s">
        <v>65</v>
      </c>
      <c r="AE60" s="1">
        <f t="shared" si="6"/>
        <v>4</v>
      </c>
      <c r="AF60" s="1">
        <f t="shared" si="7"/>
        <v>6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 t="s">
        <v>94</v>
      </c>
      <c r="B61" s="1" t="s">
        <v>34</v>
      </c>
      <c r="C61" s="1"/>
      <c r="D61" s="1">
        <v>143.226</v>
      </c>
      <c r="E61" s="1">
        <v>7.3380000000000001</v>
      </c>
      <c r="F61" s="1">
        <v>133.1</v>
      </c>
      <c r="G61" s="6">
        <v>1</v>
      </c>
      <c r="H61" s="1">
        <v>45</v>
      </c>
      <c r="I61" s="1"/>
      <c r="J61" s="1">
        <v>7</v>
      </c>
      <c r="K61" s="1">
        <f t="shared" si="22"/>
        <v>0.33800000000000008</v>
      </c>
      <c r="L61" s="1">
        <f t="shared" si="3"/>
        <v>7.3380000000000001</v>
      </c>
      <c r="M61" s="1"/>
      <c r="N61" s="1">
        <v>0</v>
      </c>
      <c r="O61" s="1"/>
      <c r="P61" s="1">
        <f t="shared" si="23"/>
        <v>1.4676</v>
      </c>
      <c r="Q61" s="5"/>
      <c r="R61" s="5">
        <f t="shared" si="33"/>
        <v>0</v>
      </c>
      <c r="S61" s="5">
        <f t="shared" si="31"/>
        <v>0</v>
      </c>
      <c r="T61" s="5"/>
      <c r="U61" s="5"/>
      <c r="V61" s="1"/>
      <c r="W61" s="1">
        <f t="shared" si="32"/>
        <v>90.69228672662851</v>
      </c>
      <c r="X61" s="1">
        <f t="shared" si="5"/>
        <v>90.69228672662851</v>
      </c>
      <c r="Y61" s="1">
        <v>1.0744</v>
      </c>
      <c r="Z61" s="1">
        <v>17.8062</v>
      </c>
      <c r="AA61" s="1">
        <v>2.3199999999999998</v>
      </c>
      <c r="AB61" s="1">
        <v>9.9163999999999994</v>
      </c>
      <c r="AC61" s="1">
        <v>2.9453999999999998</v>
      </c>
      <c r="AD61" s="1"/>
      <c r="AE61" s="1">
        <f t="shared" si="6"/>
        <v>0</v>
      </c>
      <c r="AF61" s="1">
        <f t="shared" si="7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0" t="s">
        <v>95</v>
      </c>
      <c r="B62" s="10" t="s">
        <v>32</v>
      </c>
      <c r="C62" s="10"/>
      <c r="D62" s="10">
        <v>48</v>
      </c>
      <c r="E62" s="10">
        <v>48</v>
      </c>
      <c r="F62" s="10"/>
      <c r="G62" s="11">
        <v>0</v>
      </c>
      <c r="H62" s="10" t="e">
        <v>#N/A</v>
      </c>
      <c r="I62" s="10"/>
      <c r="J62" s="10">
        <v>48</v>
      </c>
      <c r="K62" s="10">
        <f t="shared" si="22"/>
        <v>0</v>
      </c>
      <c r="L62" s="10">
        <f t="shared" si="3"/>
        <v>0</v>
      </c>
      <c r="M62" s="10">
        <v>48</v>
      </c>
      <c r="N62" s="10"/>
      <c r="O62" s="10"/>
      <c r="P62" s="10">
        <f t="shared" si="23"/>
        <v>0</v>
      </c>
      <c r="Q62" s="12"/>
      <c r="R62" s="12"/>
      <c r="S62" s="12"/>
      <c r="T62" s="12"/>
      <c r="U62" s="12"/>
      <c r="V62" s="10"/>
      <c r="W62" s="10" t="e">
        <f t="shared" si="4"/>
        <v>#DIV/0!</v>
      </c>
      <c r="X62" s="10" t="e">
        <f t="shared" si="5"/>
        <v>#DIV/0!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 t="s">
        <v>47</v>
      </c>
      <c r="AE62" s="10">
        <f t="shared" si="6"/>
        <v>0</v>
      </c>
      <c r="AF62" s="10">
        <f t="shared" si="7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 t="s">
        <v>96</v>
      </c>
      <c r="B63" s="1" t="s">
        <v>32</v>
      </c>
      <c r="C63" s="1">
        <v>6</v>
      </c>
      <c r="D63" s="1">
        <v>160</v>
      </c>
      <c r="E63" s="1">
        <v>121</v>
      </c>
      <c r="F63" s="1">
        <v>32</v>
      </c>
      <c r="G63" s="6">
        <v>0.09</v>
      </c>
      <c r="H63" s="1">
        <v>60</v>
      </c>
      <c r="I63" s="1"/>
      <c r="J63" s="1">
        <v>132</v>
      </c>
      <c r="K63" s="1">
        <f t="shared" si="22"/>
        <v>-11</v>
      </c>
      <c r="L63" s="1">
        <f t="shared" si="3"/>
        <v>121</v>
      </c>
      <c r="M63" s="1"/>
      <c r="N63" s="1">
        <v>110</v>
      </c>
      <c r="O63" s="1"/>
      <c r="P63" s="1">
        <f t="shared" si="23"/>
        <v>24.2</v>
      </c>
      <c r="Q63" s="5">
        <f>ROUND(13*P63-O63-N63-F63,0)</f>
        <v>173</v>
      </c>
      <c r="R63" s="5">
        <v>250</v>
      </c>
      <c r="S63" s="5">
        <f>R63-T63</f>
        <v>100</v>
      </c>
      <c r="T63" s="5">
        <v>150</v>
      </c>
      <c r="U63" s="5">
        <v>250</v>
      </c>
      <c r="V63" s="1"/>
      <c r="W63" s="1">
        <f>(F63+N63+O63+R63)/P63</f>
        <v>16.198347107438018</v>
      </c>
      <c r="X63" s="1">
        <f t="shared" si="5"/>
        <v>5.8677685950413228</v>
      </c>
      <c r="Y63" s="1">
        <v>6.8</v>
      </c>
      <c r="Z63" s="1">
        <v>20.8</v>
      </c>
      <c r="AA63" s="1">
        <v>10.199999999999999</v>
      </c>
      <c r="AB63" s="1">
        <v>13</v>
      </c>
      <c r="AC63" s="1">
        <v>11.6</v>
      </c>
      <c r="AD63" s="1"/>
      <c r="AE63" s="1">
        <f t="shared" si="6"/>
        <v>9</v>
      </c>
      <c r="AF63" s="1">
        <f t="shared" si="7"/>
        <v>13.5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0" t="s">
        <v>97</v>
      </c>
      <c r="B64" s="10" t="s">
        <v>32</v>
      </c>
      <c r="C64" s="10"/>
      <c r="D64" s="10">
        <v>30</v>
      </c>
      <c r="E64" s="13">
        <v>30</v>
      </c>
      <c r="F64" s="10"/>
      <c r="G64" s="11">
        <v>0</v>
      </c>
      <c r="H64" s="10">
        <v>45</v>
      </c>
      <c r="I64" s="10"/>
      <c r="J64" s="10">
        <v>30</v>
      </c>
      <c r="K64" s="10">
        <f t="shared" si="22"/>
        <v>0</v>
      </c>
      <c r="L64" s="10">
        <f t="shared" si="3"/>
        <v>30</v>
      </c>
      <c r="M64" s="10"/>
      <c r="N64" s="10"/>
      <c r="O64" s="10"/>
      <c r="P64" s="10">
        <f t="shared" si="23"/>
        <v>6</v>
      </c>
      <c r="Q64" s="12"/>
      <c r="R64" s="12"/>
      <c r="S64" s="12"/>
      <c r="T64" s="12"/>
      <c r="U64" s="12"/>
      <c r="V64" s="10"/>
      <c r="W64" s="10">
        <f t="shared" si="4"/>
        <v>0</v>
      </c>
      <c r="X64" s="10">
        <f t="shared" si="5"/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4" t="s">
        <v>129</v>
      </c>
      <c r="AE64" s="10">
        <f t="shared" si="6"/>
        <v>0</v>
      </c>
      <c r="AF64" s="10">
        <f t="shared" si="7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0" t="s">
        <v>98</v>
      </c>
      <c r="B65" s="10" t="s">
        <v>34</v>
      </c>
      <c r="C65" s="10">
        <v>29.7</v>
      </c>
      <c r="D65" s="10">
        <v>7.5999999999999998E-2</v>
      </c>
      <c r="E65" s="10">
        <v>10.875999999999999</v>
      </c>
      <c r="F65" s="10">
        <v>18.899999999999999</v>
      </c>
      <c r="G65" s="11">
        <v>0</v>
      </c>
      <c r="H65" s="10">
        <v>60</v>
      </c>
      <c r="I65" s="10"/>
      <c r="J65" s="10">
        <v>11.1</v>
      </c>
      <c r="K65" s="10">
        <f t="shared" ref="K65:K91" si="34">E65-J65</f>
        <v>-0.2240000000000002</v>
      </c>
      <c r="L65" s="10">
        <f t="shared" si="3"/>
        <v>10.875999999999999</v>
      </c>
      <c r="M65" s="10"/>
      <c r="N65" s="10"/>
      <c r="O65" s="10"/>
      <c r="P65" s="10">
        <f t="shared" si="23"/>
        <v>2.1751999999999998</v>
      </c>
      <c r="Q65" s="12"/>
      <c r="R65" s="12"/>
      <c r="S65" s="12"/>
      <c r="T65" s="12"/>
      <c r="U65" s="12"/>
      <c r="V65" s="10"/>
      <c r="W65" s="10">
        <f t="shared" si="4"/>
        <v>8.6888561971312992</v>
      </c>
      <c r="X65" s="10">
        <f t="shared" si="5"/>
        <v>8.6888561971312992</v>
      </c>
      <c r="Y65" s="10">
        <v>4.3328000000000007</v>
      </c>
      <c r="Z65" s="10">
        <v>2.9752000000000001</v>
      </c>
      <c r="AA65" s="10">
        <v>0.82</v>
      </c>
      <c r="AB65" s="10">
        <v>1.6375999999999999</v>
      </c>
      <c r="AC65" s="10">
        <v>3.278799999999999</v>
      </c>
      <c r="AD65" s="10" t="s">
        <v>35</v>
      </c>
      <c r="AE65" s="10">
        <f t="shared" si="6"/>
        <v>0</v>
      </c>
      <c r="AF65" s="10">
        <f t="shared" si="7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0" t="s">
        <v>99</v>
      </c>
      <c r="B66" s="10" t="s">
        <v>34</v>
      </c>
      <c r="C66" s="10">
        <v>6.74</v>
      </c>
      <c r="D66" s="10"/>
      <c r="E66" s="10">
        <v>5.4039999999999999</v>
      </c>
      <c r="F66" s="10">
        <v>1.3</v>
      </c>
      <c r="G66" s="11">
        <v>0</v>
      </c>
      <c r="H66" s="10">
        <v>60</v>
      </c>
      <c r="I66" s="10"/>
      <c r="J66" s="10">
        <v>5.5</v>
      </c>
      <c r="K66" s="10">
        <f t="shared" si="34"/>
        <v>-9.6000000000000085E-2</v>
      </c>
      <c r="L66" s="10">
        <f t="shared" ref="L66:L94" si="35">E66-M66</f>
        <v>5.4039999999999999</v>
      </c>
      <c r="M66" s="10"/>
      <c r="N66" s="10"/>
      <c r="O66" s="10"/>
      <c r="P66" s="10">
        <f t="shared" si="23"/>
        <v>1.0808</v>
      </c>
      <c r="Q66" s="12"/>
      <c r="R66" s="12"/>
      <c r="S66" s="12"/>
      <c r="T66" s="12"/>
      <c r="U66" s="12"/>
      <c r="V66" s="10"/>
      <c r="W66" s="10">
        <f t="shared" si="4"/>
        <v>1.2028127313101407</v>
      </c>
      <c r="X66" s="10">
        <f t="shared" si="5"/>
        <v>1.2028127313101407</v>
      </c>
      <c r="Y66" s="10">
        <v>3.5335999999999999</v>
      </c>
      <c r="Z66" s="10">
        <v>3.2576000000000001</v>
      </c>
      <c r="AA66" s="10">
        <v>2.4529999999999998</v>
      </c>
      <c r="AB66" s="10">
        <v>0.27479999999999999</v>
      </c>
      <c r="AC66" s="10">
        <v>0.26800000000000002</v>
      </c>
      <c r="AD66" s="10" t="s">
        <v>100</v>
      </c>
      <c r="AE66" s="10">
        <f t="shared" si="6"/>
        <v>0</v>
      </c>
      <c r="AF66" s="10">
        <f t="shared" si="7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0" t="s">
        <v>101</v>
      </c>
      <c r="B67" s="10" t="s">
        <v>32</v>
      </c>
      <c r="C67" s="10">
        <v>55</v>
      </c>
      <c r="D67" s="10"/>
      <c r="E67" s="10">
        <v>36</v>
      </c>
      <c r="F67" s="10">
        <v>16</v>
      </c>
      <c r="G67" s="11">
        <v>0</v>
      </c>
      <c r="H67" s="10">
        <v>45</v>
      </c>
      <c r="I67" s="10"/>
      <c r="J67" s="10">
        <v>39</v>
      </c>
      <c r="K67" s="10">
        <f t="shared" si="34"/>
        <v>-3</v>
      </c>
      <c r="L67" s="10">
        <f t="shared" si="35"/>
        <v>36</v>
      </c>
      <c r="M67" s="10"/>
      <c r="N67" s="10"/>
      <c r="O67" s="10"/>
      <c r="P67" s="10">
        <f t="shared" si="23"/>
        <v>7.2</v>
      </c>
      <c r="Q67" s="12"/>
      <c r="R67" s="12"/>
      <c r="S67" s="12"/>
      <c r="T67" s="12"/>
      <c r="U67" s="12"/>
      <c r="V67" s="10"/>
      <c r="W67" s="10">
        <f t="shared" si="4"/>
        <v>2.2222222222222223</v>
      </c>
      <c r="X67" s="10">
        <f t="shared" si="5"/>
        <v>2.2222222222222223</v>
      </c>
      <c r="Y67" s="10">
        <v>10</v>
      </c>
      <c r="Z67" s="10">
        <v>6.4</v>
      </c>
      <c r="AA67" s="10">
        <v>7.6</v>
      </c>
      <c r="AB67" s="10">
        <v>7.2</v>
      </c>
      <c r="AC67" s="10">
        <v>4.2</v>
      </c>
      <c r="AD67" s="10" t="s">
        <v>35</v>
      </c>
      <c r="AE67" s="10">
        <f t="shared" si="6"/>
        <v>0</v>
      </c>
      <c r="AF67" s="10">
        <f t="shared" si="7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 t="s">
        <v>102</v>
      </c>
      <c r="B68" s="1" t="s">
        <v>34</v>
      </c>
      <c r="C68" s="1"/>
      <c r="D68" s="1">
        <v>361.755</v>
      </c>
      <c r="E68" s="1">
        <v>153.17400000000001</v>
      </c>
      <c r="F68" s="1">
        <v>208.58099999999999</v>
      </c>
      <c r="G68" s="6">
        <v>1</v>
      </c>
      <c r="H68" s="1">
        <v>45</v>
      </c>
      <c r="I68" s="1"/>
      <c r="J68" s="1">
        <v>145.06200000000001</v>
      </c>
      <c r="K68" s="1">
        <f t="shared" si="34"/>
        <v>8.1119999999999948</v>
      </c>
      <c r="L68" s="1">
        <f t="shared" si="35"/>
        <v>103.242</v>
      </c>
      <c r="M68" s="1">
        <v>49.932000000000002</v>
      </c>
      <c r="N68" s="1">
        <v>50</v>
      </c>
      <c r="O68" s="1"/>
      <c r="P68" s="1">
        <f t="shared" si="23"/>
        <v>20.648400000000002</v>
      </c>
      <c r="Q68" s="5">
        <f t="shared" ref="Q68:Q72" si="36">ROUND(13*P68-O68-N68-F68,0)</f>
        <v>10</v>
      </c>
      <c r="R68" s="5">
        <v>150</v>
      </c>
      <c r="S68" s="5">
        <f t="shared" ref="S68:S72" si="37">R68-T68</f>
        <v>70</v>
      </c>
      <c r="T68" s="5">
        <v>80</v>
      </c>
      <c r="U68" s="5">
        <v>150</v>
      </c>
      <c r="V68" s="1"/>
      <c r="W68" s="1">
        <f t="shared" ref="W68:W72" si="38">(F68+N68+O68+R68)/P68</f>
        <v>19.787538017473508</v>
      </c>
      <c r="X68" s="1">
        <f t="shared" si="5"/>
        <v>12.5230526336181</v>
      </c>
      <c r="Y68" s="1">
        <v>11.7448</v>
      </c>
      <c r="Z68" s="1">
        <v>39.159599999999998</v>
      </c>
      <c r="AA68" s="1">
        <v>16.7318</v>
      </c>
      <c r="AB68" s="1">
        <v>26.0928</v>
      </c>
      <c r="AC68" s="1">
        <v>18.1708</v>
      </c>
      <c r="AD68" s="1"/>
      <c r="AE68" s="1">
        <f t="shared" si="6"/>
        <v>70</v>
      </c>
      <c r="AF68" s="1">
        <f t="shared" si="7"/>
        <v>80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 t="s">
        <v>103</v>
      </c>
      <c r="B69" s="1" t="s">
        <v>32</v>
      </c>
      <c r="C69" s="1">
        <v>383</v>
      </c>
      <c r="D69" s="1">
        <v>1120</v>
      </c>
      <c r="E69" s="1">
        <v>1040</v>
      </c>
      <c r="F69" s="1">
        <v>460</v>
      </c>
      <c r="G69" s="6">
        <v>0.28000000000000003</v>
      </c>
      <c r="H69" s="1">
        <v>45</v>
      </c>
      <c r="I69" s="1"/>
      <c r="J69" s="1">
        <v>1046</v>
      </c>
      <c r="K69" s="1">
        <f t="shared" si="34"/>
        <v>-6</v>
      </c>
      <c r="L69" s="1">
        <f t="shared" si="35"/>
        <v>720</v>
      </c>
      <c r="M69" s="1">
        <v>320</v>
      </c>
      <c r="N69" s="1">
        <v>300</v>
      </c>
      <c r="O69" s="1">
        <v>300</v>
      </c>
      <c r="P69" s="1">
        <f t="shared" si="23"/>
        <v>144</v>
      </c>
      <c r="Q69" s="5">
        <f t="shared" si="36"/>
        <v>812</v>
      </c>
      <c r="R69" s="5">
        <f t="shared" ref="R69:R72" si="39">Q69</f>
        <v>812</v>
      </c>
      <c r="S69" s="5">
        <f t="shared" si="37"/>
        <v>312</v>
      </c>
      <c r="T69" s="5">
        <v>500</v>
      </c>
      <c r="U69" s="5"/>
      <c r="V69" s="1"/>
      <c r="W69" s="1">
        <f t="shared" si="38"/>
        <v>13</v>
      </c>
      <c r="X69" s="1">
        <f t="shared" si="5"/>
        <v>7.3611111111111107</v>
      </c>
      <c r="Y69" s="1">
        <v>130.80000000000001</v>
      </c>
      <c r="Z69" s="1">
        <v>106.2</v>
      </c>
      <c r="AA69" s="1">
        <v>102.8</v>
      </c>
      <c r="AB69" s="1">
        <v>80</v>
      </c>
      <c r="AC69" s="1">
        <v>14</v>
      </c>
      <c r="AD69" s="1"/>
      <c r="AE69" s="1">
        <f t="shared" si="6"/>
        <v>87.360000000000014</v>
      </c>
      <c r="AF69" s="1">
        <f t="shared" si="7"/>
        <v>140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 t="s">
        <v>104</v>
      </c>
      <c r="B70" s="1" t="s">
        <v>32</v>
      </c>
      <c r="C70" s="1">
        <v>153</v>
      </c>
      <c r="D70" s="1">
        <v>642</v>
      </c>
      <c r="E70" s="1">
        <v>523</v>
      </c>
      <c r="F70" s="1">
        <v>268</v>
      </c>
      <c r="G70" s="6">
        <v>0.28000000000000003</v>
      </c>
      <c r="H70" s="1">
        <v>45</v>
      </c>
      <c r="I70" s="1"/>
      <c r="J70" s="1">
        <v>524</v>
      </c>
      <c r="K70" s="1">
        <f t="shared" si="34"/>
        <v>-1</v>
      </c>
      <c r="L70" s="1">
        <f t="shared" si="35"/>
        <v>363</v>
      </c>
      <c r="M70" s="1">
        <v>160</v>
      </c>
      <c r="N70" s="1">
        <v>0</v>
      </c>
      <c r="O70" s="1"/>
      <c r="P70" s="1">
        <f t="shared" ref="P70:P94" si="40">L70/5</f>
        <v>72.599999999999994</v>
      </c>
      <c r="Q70" s="5">
        <f t="shared" si="36"/>
        <v>676</v>
      </c>
      <c r="R70" s="5">
        <f t="shared" si="39"/>
        <v>676</v>
      </c>
      <c r="S70" s="5">
        <f t="shared" si="37"/>
        <v>276</v>
      </c>
      <c r="T70" s="5">
        <v>400</v>
      </c>
      <c r="U70" s="5"/>
      <c r="V70" s="1"/>
      <c r="W70" s="1">
        <f t="shared" si="38"/>
        <v>13.002754820936641</v>
      </c>
      <c r="X70" s="1">
        <f t="shared" si="5"/>
        <v>3.6914600550964192</v>
      </c>
      <c r="Y70" s="1">
        <v>30.8</v>
      </c>
      <c r="Z70" s="1">
        <v>63.2</v>
      </c>
      <c r="AA70" s="1">
        <v>45.8</v>
      </c>
      <c r="AB70" s="1">
        <v>34.4</v>
      </c>
      <c r="AC70" s="1">
        <v>28</v>
      </c>
      <c r="AD70" s="17" t="s">
        <v>135</v>
      </c>
      <c r="AE70" s="1">
        <f t="shared" si="6"/>
        <v>77.28</v>
      </c>
      <c r="AF70" s="1">
        <f t="shared" si="7"/>
        <v>112.00000000000001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 t="s">
        <v>105</v>
      </c>
      <c r="B71" s="1" t="s">
        <v>32</v>
      </c>
      <c r="C71" s="1">
        <v>131</v>
      </c>
      <c r="D71" s="1">
        <v>978</v>
      </c>
      <c r="E71" s="13">
        <f>620+E50</f>
        <v>653</v>
      </c>
      <c r="F71" s="1">
        <v>450</v>
      </c>
      <c r="G71" s="6">
        <v>0.35</v>
      </c>
      <c r="H71" s="1">
        <v>45</v>
      </c>
      <c r="I71" s="1"/>
      <c r="J71" s="1">
        <v>678</v>
      </c>
      <c r="K71" s="1">
        <f t="shared" si="34"/>
        <v>-25</v>
      </c>
      <c r="L71" s="1">
        <f t="shared" si="35"/>
        <v>557</v>
      </c>
      <c r="M71" s="1">
        <v>96</v>
      </c>
      <c r="N71" s="1">
        <v>300</v>
      </c>
      <c r="O71" s="1">
        <v>330</v>
      </c>
      <c r="P71" s="1">
        <f t="shared" si="40"/>
        <v>111.4</v>
      </c>
      <c r="Q71" s="5">
        <f t="shared" si="36"/>
        <v>368</v>
      </c>
      <c r="R71" s="5">
        <f t="shared" si="39"/>
        <v>368</v>
      </c>
      <c r="S71" s="5">
        <f t="shared" si="37"/>
        <v>168</v>
      </c>
      <c r="T71" s="5">
        <v>200</v>
      </c>
      <c r="U71" s="5"/>
      <c r="V71" s="1"/>
      <c r="W71" s="1">
        <f t="shared" si="38"/>
        <v>12.998204667863554</v>
      </c>
      <c r="X71" s="1">
        <f t="shared" ref="X71:X94" si="41">(F71+N71+O71)/P71</f>
        <v>9.6947935368043083</v>
      </c>
      <c r="Y71" s="1">
        <v>126.6</v>
      </c>
      <c r="Z71" s="1">
        <v>116.8</v>
      </c>
      <c r="AA71" s="1">
        <v>90.4</v>
      </c>
      <c r="AB71" s="1">
        <v>106.6</v>
      </c>
      <c r="AC71" s="1">
        <v>85.8</v>
      </c>
      <c r="AD71" s="1"/>
      <c r="AE71" s="1">
        <f t="shared" ref="AE71:AE94" si="42">S71*G71</f>
        <v>58.8</v>
      </c>
      <c r="AF71" s="1">
        <f t="shared" ref="AF71:AF94" si="43">T71*G71</f>
        <v>70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 t="s">
        <v>106</v>
      </c>
      <c r="B72" s="1" t="s">
        <v>32</v>
      </c>
      <c r="C72" s="1">
        <v>355</v>
      </c>
      <c r="D72" s="1">
        <v>1160</v>
      </c>
      <c r="E72" s="1">
        <v>937</v>
      </c>
      <c r="F72" s="1">
        <v>540</v>
      </c>
      <c r="G72" s="6">
        <v>0.28000000000000003</v>
      </c>
      <c r="H72" s="1">
        <v>45</v>
      </c>
      <c r="I72" s="1"/>
      <c r="J72" s="1">
        <v>935</v>
      </c>
      <c r="K72" s="1">
        <f t="shared" si="34"/>
        <v>2</v>
      </c>
      <c r="L72" s="1">
        <f t="shared" si="35"/>
        <v>617</v>
      </c>
      <c r="M72" s="1">
        <v>320</v>
      </c>
      <c r="N72" s="1">
        <v>280</v>
      </c>
      <c r="O72" s="1"/>
      <c r="P72" s="1">
        <f t="shared" si="40"/>
        <v>123.4</v>
      </c>
      <c r="Q72" s="5">
        <f t="shared" si="36"/>
        <v>784</v>
      </c>
      <c r="R72" s="5">
        <f t="shared" si="39"/>
        <v>784</v>
      </c>
      <c r="S72" s="5">
        <f t="shared" si="37"/>
        <v>334</v>
      </c>
      <c r="T72" s="5">
        <v>450</v>
      </c>
      <c r="U72" s="5"/>
      <c r="V72" s="1"/>
      <c r="W72" s="1">
        <f t="shared" si="38"/>
        <v>12.998379254457049</v>
      </c>
      <c r="X72" s="1">
        <f t="shared" si="41"/>
        <v>6.645056726094003</v>
      </c>
      <c r="Y72" s="1">
        <v>65</v>
      </c>
      <c r="Z72" s="1">
        <v>110.2</v>
      </c>
      <c r="AA72" s="1">
        <v>84.6</v>
      </c>
      <c r="AB72" s="1">
        <v>74.8</v>
      </c>
      <c r="AC72" s="1">
        <v>77.2</v>
      </c>
      <c r="AD72" s="1"/>
      <c r="AE72" s="1">
        <f t="shared" si="42"/>
        <v>93.52000000000001</v>
      </c>
      <c r="AF72" s="1">
        <f t="shared" si="43"/>
        <v>126.00000000000001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0" t="s">
        <v>107</v>
      </c>
      <c r="B73" s="10" t="s">
        <v>32</v>
      </c>
      <c r="C73" s="10"/>
      <c r="D73" s="10">
        <v>48</v>
      </c>
      <c r="E73" s="10">
        <v>48</v>
      </c>
      <c r="F73" s="10"/>
      <c r="G73" s="11">
        <v>0</v>
      </c>
      <c r="H73" s="10" t="e">
        <v>#N/A</v>
      </c>
      <c r="I73" s="10"/>
      <c r="J73" s="10">
        <v>48</v>
      </c>
      <c r="K73" s="10">
        <f t="shared" si="34"/>
        <v>0</v>
      </c>
      <c r="L73" s="10">
        <f t="shared" si="35"/>
        <v>0</v>
      </c>
      <c r="M73" s="10">
        <v>48</v>
      </c>
      <c r="N73" s="10"/>
      <c r="O73" s="10"/>
      <c r="P73" s="10">
        <f t="shared" si="40"/>
        <v>0</v>
      </c>
      <c r="Q73" s="12"/>
      <c r="R73" s="12"/>
      <c r="S73" s="12"/>
      <c r="T73" s="12"/>
      <c r="U73" s="12"/>
      <c r="V73" s="10"/>
      <c r="W73" s="10" t="e">
        <f t="shared" ref="W73:W94" si="44">(F73+N73+O73+Q73)/P73</f>
        <v>#DIV/0!</v>
      </c>
      <c r="X73" s="10" t="e">
        <f t="shared" si="41"/>
        <v>#DIV/0!</v>
      </c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0" t="s">
        <v>47</v>
      </c>
      <c r="AE73" s="10">
        <f t="shared" si="42"/>
        <v>0</v>
      </c>
      <c r="AF73" s="10">
        <f t="shared" si="43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 t="s">
        <v>108</v>
      </c>
      <c r="B74" s="1" t="s">
        <v>32</v>
      </c>
      <c r="C74" s="1">
        <v>209</v>
      </c>
      <c r="D74" s="1">
        <v>1483</v>
      </c>
      <c r="E74" s="13">
        <f>968+E52</f>
        <v>1000</v>
      </c>
      <c r="F74" s="1">
        <v>682</v>
      </c>
      <c r="G74" s="6">
        <v>0.35</v>
      </c>
      <c r="H74" s="1">
        <v>45</v>
      </c>
      <c r="I74" s="1"/>
      <c r="J74" s="1">
        <v>1026</v>
      </c>
      <c r="K74" s="1">
        <f t="shared" si="34"/>
        <v>-26</v>
      </c>
      <c r="L74" s="1">
        <f t="shared" si="35"/>
        <v>760</v>
      </c>
      <c r="M74" s="1">
        <v>240</v>
      </c>
      <c r="N74" s="1">
        <v>296</v>
      </c>
      <c r="O74" s="1"/>
      <c r="P74" s="1">
        <f t="shared" si="40"/>
        <v>152</v>
      </c>
      <c r="Q74" s="5">
        <f>ROUND(13*P74-O74-N74-F74,0)</f>
        <v>998</v>
      </c>
      <c r="R74" s="5">
        <f t="shared" ref="R74:R81" si="45">Q74</f>
        <v>998</v>
      </c>
      <c r="S74" s="5">
        <f t="shared" ref="S74:S91" si="46">R74-T74</f>
        <v>398</v>
      </c>
      <c r="T74" s="5">
        <v>600</v>
      </c>
      <c r="U74" s="5"/>
      <c r="V74" s="1"/>
      <c r="W74" s="1">
        <f t="shared" ref="W74:W91" si="47">(F74+N74+O74+R74)/P74</f>
        <v>13</v>
      </c>
      <c r="X74" s="1">
        <f t="shared" si="41"/>
        <v>6.4342105263157894</v>
      </c>
      <c r="Y74" s="1">
        <v>134.6</v>
      </c>
      <c r="Z74" s="1">
        <v>152.80000000000001</v>
      </c>
      <c r="AA74" s="1">
        <v>108.6</v>
      </c>
      <c r="AB74" s="1">
        <v>134</v>
      </c>
      <c r="AC74" s="1">
        <v>95</v>
      </c>
      <c r="AD74" s="1"/>
      <c r="AE74" s="1">
        <f t="shared" si="42"/>
        <v>139.29999999999998</v>
      </c>
      <c r="AF74" s="1">
        <f t="shared" si="43"/>
        <v>210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 t="s">
        <v>109</v>
      </c>
      <c r="B75" s="1" t="s">
        <v>32</v>
      </c>
      <c r="C75" s="1">
        <v>132</v>
      </c>
      <c r="D75" s="1">
        <v>608</v>
      </c>
      <c r="E75" s="1">
        <v>579</v>
      </c>
      <c r="F75" s="1">
        <v>102</v>
      </c>
      <c r="G75" s="6">
        <v>0.28000000000000003</v>
      </c>
      <c r="H75" s="1">
        <v>45</v>
      </c>
      <c r="I75" s="1"/>
      <c r="J75" s="1">
        <v>582</v>
      </c>
      <c r="K75" s="1">
        <f t="shared" si="34"/>
        <v>-3</v>
      </c>
      <c r="L75" s="1">
        <f t="shared" si="35"/>
        <v>339</v>
      </c>
      <c r="M75" s="1">
        <v>240</v>
      </c>
      <c r="N75" s="1">
        <v>0</v>
      </c>
      <c r="O75" s="1"/>
      <c r="P75" s="1">
        <f t="shared" si="40"/>
        <v>67.8</v>
      </c>
      <c r="Q75" s="5">
        <f>ROUND(11*P75-O75-N75-F75,0)</f>
        <v>644</v>
      </c>
      <c r="R75" s="5">
        <v>700</v>
      </c>
      <c r="S75" s="5">
        <f t="shared" si="46"/>
        <v>300</v>
      </c>
      <c r="T75" s="5">
        <v>400</v>
      </c>
      <c r="U75" s="5">
        <v>700</v>
      </c>
      <c r="V75" s="1"/>
      <c r="W75" s="1">
        <f t="shared" si="47"/>
        <v>11.828908554572273</v>
      </c>
      <c r="X75" s="1">
        <f t="shared" si="41"/>
        <v>1.5044247787610621</v>
      </c>
      <c r="Y75" s="1">
        <v>33.799999999999997</v>
      </c>
      <c r="Z75" s="1">
        <v>51.6</v>
      </c>
      <c r="AA75" s="1">
        <v>43</v>
      </c>
      <c r="AB75" s="1">
        <v>36.4</v>
      </c>
      <c r="AC75" s="1">
        <v>31.4</v>
      </c>
      <c r="AD75" s="1"/>
      <c r="AE75" s="1">
        <f t="shared" si="42"/>
        <v>84.000000000000014</v>
      </c>
      <c r="AF75" s="1">
        <f t="shared" si="43"/>
        <v>112.00000000000001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 t="s">
        <v>110</v>
      </c>
      <c r="B76" s="1" t="s">
        <v>32</v>
      </c>
      <c r="C76" s="1">
        <v>529</v>
      </c>
      <c r="D76" s="1">
        <v>864</v>
      </c>
      <c r="E76" s="1">
        <v>830</v>
      </c>
      <c r="F76" s="1">
        <v>502</v>
      </c>
      <c r="G76" s="6">
        <v>0.35</v>
      </c>
      <c r="H76" s="1">
        <v>45</v>
      </c>
      <c r="I76" s="1"/>
      <c r="J76" s="1">
        <v>844</v>
      </c>
      <c r="K76" s="1">
        <f t="shared" si="34"/>
        <v>-14</v>
      </c>
      <c r="L76" s="1">
        <f t="shared" si="35"/>
        <v>750</v>
      </c>
      <c r="M76" s="1">
        <v>80</v>
      </c>
      <c r="N76" s="1">
        <v>300</v>
      </c>
      <c r="O76" s="1"/>
      <c r="P76" s="1">
        <f t="shared" si="40"/>
        <v>150</v>
      </c>
      <c r="Q76" s="5">
        <f t="shared" ref="Q76:Q80" si="48">ROUND(13*P76-O76-N76-F76,0)</f>
        <v>1148</v>
      </c>
      <c r="R76" s="5">
        <v>1200</v>
      </c>
      <c r="S76" s="5">
        <f t="shared" si="46"/>
        <v>500</v>
      </c>
      <c r="T76" s="5">
        <v>700</v>
      </c>
      <c r="U76" s="5">
        <v>1200</v>
      </c>
      <c r="V76" s="1"/>
      <c r="W76" s="1">
        <f t="shared" si="47"/>
        <v>13.346666666666666</v>
      </c>
      <c r="X76" s="1">
        <f t="shared" si="41"/>
        <v>5.3466666666666667</v>
      </c>
      <c r="Y76" s="1">
        <v>83.2</v>
      </c>
      <c r="Z76" s="1">
        <v>133.4</v>
      </c>
      <c r="AA76" s="1">
        <v>115.8</v>
      </c>
      <c r="AB76" s="1">
        <v>96.6</v>
      </c>
      <c r="AC76" s="1">
        <v>107</v>
      </c>
      <c r="AD76" s="1"/>
      <c r="AE76" s="1">
        <f t="shared" si="42"/>
        <v>175</v>
      </c>
      <c r="AF76" s="1">
        <f t="shared" si="43"/>
        <v>244.99999999999997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 t="s">
        <v>111</v>
      </c>
      <c r="B77" s="1" t="s">
        <v>32</v>
      </c>
      <c r="C77" s="1">
        <v>107</v>
      </c>
      <c r="D77" s="1">
        <v>190</v>
      </c>
      <c r="E77" s="1">
        <v>238</v>
      </c>
      <c r="F77" s="1">
        <v>55</v>
      </c>
      <c r="G77" s="6">
        <v>0.28000000000000003</v>
      </c>
      <c r="H77" s="1">
        <v>45</v>
      </c>
      <c r="I77" s="1"/>
      <c r="J77" s="1">
        <v>245</v>
      </c>
      <c r="K77" s="1">
        <f t="shared" si="34"/>
        <v>-7</v>
      </c>
      <c r="L77" s="1">
        <f t="shared" si="35"/>
        <v>190</v>
      </c>
      <c r="M77" s="1">
        <v>48</v>
      </c>
      <c r="N77" s="1">
        <v>273</v>
      </c>
      <c r="O77" s="1"/>
      <c r="P77" s="1">
        <f t="shared" si="40"/>
        <v>38</v>
      </c>
      <c r="Q77" s="5">
        <f t="shared" si="48"/>
        <v>166</v>
      </c>
      <c r="R77" s="5">
        <v>250</v>
      </c>
      <c r="S77" s="5">
        <f t="shared" si="46"/>
        <v>100</v>
      </c>
      <c r="T77" s="5">
        <v>150</v>
      </c>
      <c r="U77" s="5">
        <v>500</v>
      </c>
      <c r="V77" s="1"/>
      <c r="W77" s="1">
        <f t="shared" si="47"/>
        <v>15.210526315789474</v>
      </c>
      <c r="X77" s="1">
        <f t="shared" si="41"/>
        <v>8.6315789473684212</v>
      </c>
      <c r="Y77" s="1">
        <v>40</v>
      </c>
      <c r="Z77" s="1">
        <v>27.4</v>
      </c>
      <c r="AA77" s="1">
        <v>31.4</v>
      </c>
      <c r="AB77" s="1">
        <v>17.2</v>
      </c>
      <c r="AC77" s="1">
        <v>35.799999999999997</v>
      </c>
      <c r="AD77" s="1"/>
      <c r="AE77" s="1">
        <f t="shared" si="42"/>
        <v>28.000000000000004</v>
      </c>
      <c r="AF77" s="1">
        <f t="shared" si="43"/>
        <v>42.000000000000007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 t="s">
        <v>112</v>
      </c>
      <c r="B78" s="1" t="s">
        <v>32</v>
      </c>
      <c r="C78" s="1">
        <v>1</v>
      </c>
      <c r="D78" s="1">
        <v>200</v>
      </c>
      <c r="E78" s="13">
        <f>77+E92</f>
        <v>81</v>
      </c>
      <c r="F78" s="1">
        <v>120</v>
      </c>
      <c r="G78" s="6">
        <v>0.5</v>
      </c>
      <c r="H78" s="1">
        <v>45</v>
      </c>
      <c r="I78" s="1"/>
      <c r="J78" s="1">
        <v>87</v>
      </c>
      <c r="K78" s="1">
        <f t="shared" si="34"/>
        <v>-6</v>
      </c>
      <c r="L78" s="1">
        <f t="shared" si="35"/>
        <v>81</v>
      </c>
      <c r="M78" s="1"/>
      <c r="N78" s="1">
        <v>0</v>
      </c>
      <c r="O78" s="1"/>
      <c r="P78" s="1">
        <f t="shared" si="40"/>
        <v>16.2</v>
      </c>
      <c r="Q78" s="5">
        <f t="shared" si="48"/>
        <v>91</v>
      </c>
      <c r="R78" s="5">
        <v>130</v>
      </c>
      <c r="S78" s="5">
        <f t="shared" si="46"/>
        <v>130</v>
      </c>
      <c r="T78" s="5"/>
      <c r="U78" s="5">
        <v>130</v>
      </c>
      <c r="V78" s="1"/>
      <c r="W78" s="1">
        <f t="shared" si="47"/>
        <v>15.4320987654321</v>
      </c>
      <c r="X78" s="1">
        <f t="shared" si="41"/>
        <v>7.4074074074074074</v>
      </c>
      <c r="Y78" s="1">
        <v>1.4</v>
      </c>
      <c r="Z78" s="1">
        <v>29.2</v>
      </c>
      <c r="AA78" s="1">
        <v>10.8</v>
      </c>
      <c r="AB78" s="1">
        <v>25.2</v>
      </c>
      <c r="AC78" s="1">
        <v>17.600000000000001</v>
      </c>
      <c r="AD78" s="1"/>
      <c r="AE78" s="1">
        <f t="shared" si="42"/>
        <v>65</v>
      </c>
      <c r="AF78" s="1">
        <f t="shared" si="43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 t="s">
        <v>113</v>
      </c>
      <c r="B79" s="1" t="s">
        <v>32</v>
      </c>
      <c r="C79" s="1"/>
      <c r="D79" s="1">
        <v>1430</v>
      </c>
      <c r="E79" s="13">
        <f>473+E93</f>
        <v>571</v>
      </c>
      <c r="F79" s="1">
        <v>853</v>
      </c>
      <c r="G79" s="6">
        <v>0.41</v>
      </c>
      <c r="H79" s="1">
        <v>45</v>
      </c>
      <c r="I79" s="1"/>
      <c r="J79" s="1">
        <v>484</v>
      </c>
      <c r="K79" s="1">
        <f t="shared" si="34"/>
        <v>87</v>
      </c>
      <c r="L79" s="1">
        <f t="shared" si="35"/>
        <v>571</v>
      </c>
      <c r="M79" s="1"/>
      <c r="N79" s="1">
        <v>507</v>
      </c>
      <c r="O79" s="1"/>
      <c r="P79" s="1">
        <f t="shared" si="40"/>
        <v>114.2</v>
      </c>
      <c r="Q79" s="5">
        <f t="shared" si="48"/>
        <v>125</v>
      </c>
      <c r="R79" s="5">
        <v>200</v>
      </c>
      <c r="S79" s="5">
        <f t="shared" si="46"/>
        <v>80</v>
      </c>
      <c r="T79" s="5">
        <v>120</v>
      </c>
      <c r="U79" s="5">
        <v>200</v>
      </c>
      <c r="V79" s="1"/>
      <c r="W79" s="1">
        <f t="shared" si="47"/>
        <v>13.660245183887916</v>
      </c>
      <c r="X79" s="1">
        <f t="shared" si="41"/>
        <v>11.908931698774079</v>
      </c>
      <c r="Y79" s="1">
        <v>149.19999999999999</v>
      </c>
      <c r="Z79" s="1">
        <v>180.8</v>
      </c>
      <c r="AA79" s="1">
        <v>95.4</v>
      </c>
      <c r="AB79" s="1">
        <v>158</v>
      </c>
      <c r="AC79" s="1">
        <v>111.4</v>
      </c>
      <c r="AD79" s="1"/>
      <c r="AE79" s="1">
        <f t="shared" si="42"/>
        <v>32.799999999999997</v>
      </c>
      <c r="AF79" s="1">
        <f t="shared" si="43"/>
        <v>49.199999999999996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 t="s">
        <v>114</v>
      </c>
      <c r="B80" s="1" t="s">
        <v>32</v>
      </c>
      <c r="C80" s="1"/>
      <c r="D80" s="1">
        <v>265</v>
      </c>
      <c r="E80" s="13">
        <f>168+E32</f>
        <v>178</v>
      </c>
      <c r="F80" s="1">
        <v>82</v>
      </c>
      <c r="G80" s="6">
        <v>0.41</v>
      </c>
      <c r="H80" s="1">
        <v>45</v>
      </c>
      <c r="I80" s="1"/>
      <c r="J80" s="1">
        <v>168</v>
      </c>
      <c r="K80" s="1">
        <f t="shared" si="34"/>
        <v>10</v>
      </c>
      <c r="L80" s="1">
        <f t="shared" si="35"/>
        <v>178</v>
      </c>
      <c r="M80" s="1"/>
      <c r="N80" s="1">
        <v>150</v>
      </c>
      <c r="O80" s="1"/>
      <c r="P80" s="1">
        <f t="shared" si="40"/>
        <v>35.6</v>
      </c>
      <c r="Q80" s="5">
        <f t="shared" si="48"/>
        <v>231</v>
      </c>
      <c r="R80" s="5">
        <v>300</v>
      </c>
      <c r="S80" s="5">
        <f t="shared" si="46"/>
        <v>100</v>
      </c>
      <c r="T80" s="5">
        <v>200</v>
      </c>
      <c r="U80" s="5">
        <v>300</v>
      </c>
      <c r="V80" s="1"/>
      <c r="W80" s="1">
        <f t="shared" si="47"/>
        <v>14.943820224719101</v>
      </c>
      <c r="X80" s="1">
        <f t="shared" si="41"/>
        <v>6.5168539325842696</v>
      </c>
      <c r="Y80" s="1">
        <v>0</v>
      </c>
      <c r="Z80" s="1">
        <v>21.2</v>
      </c>
      <c r="AA80" s="1">
        <v>0</v>
      </c>
      <c r="AB80" s="1">
        <v>0</v>
      </c>
      <c r="AC80" s="1">
        <v>0</v>
      </c>
      <c r="AD80" s="1" t="s">
        <v>65</v>
      </c>
      <c r="AE80" s="1">
        <f t="shared" si="42"/>
        <v>41</v>
      </c>
      <c r="AF80" s="1">
        <f t="shared" si="43"/>
        <v>82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 t="s">
        <v>115</v>
      </c>
      <c r="B81" s="1" t="s">
        <v>32</v>
      </c>
      <c r="C81" s="1">
        <v>10</v>
      </c>
      <c r="D81" s="1">
        <v>385</v>
      </c>
      <c r="E81" s="13">
        <f>44+E64</f>
        <v>74</v>
      </c>
      <c r="F81" s="1">
        <v>302</v>
      </c>
      <c r="G81" s="6">
        <v>0.41</v>
      </c>
      <c r="H81" s="1">
        <v>45</v>
      </c>
      <c r="I81" s="1"/>
      <c r="J81" s="1">
        <v>49</v>
      </c>
      <c r="K81" s="1">
        <f t="shared" si="34"/>
        <v>25</v>
      </c>
      <c r="L81" s="1">
        <f t="shared" si="35"/>
        <v>74</v>
      </c>
      <c r="M81" s="1"/>
      <c r="N81" s="1">
        <v>0</v>
      </c>
      <c r="O81" s="1"/>
      <c r="P81" s="1">
        <f t="shared" si="40"/>
        <v>14.8</v>
      </c>
      <c r="Q81" s="5"/>
      <c r="R81" s="5">
        <f t="shared" si="45"/>
        <v>0</v>
      </c>
      <c r="S81" s="5">
        <f t="shared" si="46"/>
        <v>0</v>
      </c>
      <c r="T81" s="5"/>
      <c r="U81" s="5"/>
      <c r="V81" s="1"/>
      <c r="W81" s="1">
        <f t="shared" si="47"/>
        <v>20.405405405405403</v>
      </c>
      <c r="X81" s="1">
        <f t="shared" si="41"/>
        <v>20.405405405405403</v>
      </c>
      <c r="Y81" s="1">
        <v>19</v>
      </c>
      <c r="Z81" s="1">
        <v>45.8</v>
      </c>
      <c r="AA81" s="1">
        <v>20.8</v>
      </c>
      <c r="AB81" s="1">
        <v>28.8</v>
      </c>
      <c r="AC81" s="1">
        <v>15.4</v>
      </c>
      <c r="AD81" s="1"/>
      <c r="AE81" s="1">
        <f t="shared" si="42"/>
        <v>0</v>
      </c>
      <c r="AF81" s="1">
        <f t="shared" si="43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 t="s">
        <v>116</v>
      </c>
      <c r="B82" s="1" t="s">
        <v>32</v>
      </c>
      <c r="C82" s="1"/>
      <c r="D82" s="1">
        <v>280</v>
      </c>
      <c r="E82" s="1">
        <f>145+E14</f>
        <v>185</v>
      </c>
      <c r="F82" s="1">
        <v>95</v>
      </c>
      <c r="G82" s="6">
        <v>0.4</v>
      </c>
      <c r="H82" s="1">
        <v>60</v>
      </c>
      <c r="I82" s="1"/>
      <c r="J82" s="1">
        <v>134</v>
      </c>
      <c r="K82" s="1">
        <f t="shared" si="34"/>
        <v>51</v>
      </c>
      <c r="L82" s="1">
        <f t="shared" si="35"/>
        <v>185</v>
      </c>
      <c r="M82" s="1"/>
      <c r="N82" s="1">
        <v>150</v>
      </c>
      <c r="O82" s="1"/>
      <c r="P82" s="1">
        <f t="shared" si="40"/>
        <v>37</v>
      </c>
      <c r="Q82" s="5">
        <f t="shared" ref="Q82:Q83" si="49">ROUND(13*P82-O82-N82-F82,0)</f>
        <v>236</v>
      </c>
      <c r="R82" s="5">
        <v>300</v>
      </c>
      <c r="S82" s="5">
        <f t="shared" si="46"/>
        <v>100</v>
      </c>
      <c r="T82" s="5">
        <v>200</v>
      </c>
      <c r="U82" s="5">
        <v>300</v>
      </c>
      <c r="V82" s="1"/>
      <c r="W82" s="1">
        <f t="shared" si="47"/>
        <v>14.72972972972973</v>
      </c>
      <c r="X82" s="1">
        <f t="shared" si="41"/>
        <v>6.6216216216216219</v>
      </c>
      <c r="Y82" s="1">
        <v>0</v>
      </c>
      <c r="Z82" s="1">
        <v>18</v>
      </c>
      <c r="AA82" s="1">
        <v>4</v>
      </c>
      <c r="AB82" s="1">
        <v>10</v>
      </c>
      <c r="AC82" s="1">
        <v>0</v>
      </c>
      <c r="AD82" s="1"/>
      <c r="AE82" s="1">
        <f t="shared" si="42"/>
        <v>40</v>
      </c>
      <c r="AF82" s="1">
        <f t="shared" si="43"/>
        <v>80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 t="s">
        <v>117</v>
      </c>
      <c r="B83" s="1" t="s">
        <v>34</v>
      </c>
      <c r="C83" s="1">
        <v>247.1</v>
      </c>
      <c r="D83" s="1">
        <v>159.084</v>
      </c>
      <c r="E83" s="1">
        <v>250.684</v>
      </c>
      <c r="F83" s="1">
        <v>155.5</v>
      </c>
      <c r="G83" s="6">
        <v>1</v>
      </c>
      <c r="H83" s="1">
        <v>60</v>
      </c>
      <c r="I83" s="1"/>
      <c r="J83" s="1">
        <v>245.49</v>
      </c>
      <c r="K83" s="1">
        <f t="shared" si="34"/>
        <v>5.1939999999999884</v>
      </c>
      <c r="L83" s="1">
        <f t="shared" si="35"/>
        <v>250.684</v>
      </c>
      <c r="M83" s="1"/>
      <c r="N83" s="1">
        <v>100</v>
      </c>
      <c r="O83" s="1"/>
      <c r="P83" s="1">
        <f t="shared" si="40"/>
        <v>50.136800000000001</v>
      </c>
      <c r="Q83" s="5">
        <f t="shared" si="49"/>
        <v>396</v>
      </c>
      <c r="R83" s="5">
        <v>250</v>
      </c>
      <c r="S83" s="5">
        <f t="shared" si="46"/>
        <v>100</v>
      </c>
      <c r="T83" s="5">
        <v>150</v>
      </c>
      <c r="U83" s="18">
        <v>250</v>
      </c>
      <c r="V83" s="19"/>
      <c r="W83" s="1">
        <f t="shared" si="47"/>
        <v>10.082414513889997</v>
      </c>
      <c r="X83" s="1">
        <f t="shared" si="41"/>
        <v>5.0960571875349041</v>
      </c>
      <c r="Y83" s="1">
        <v>46.953200000000002</v>
      </c>
      <c r="Z83" s="1">
        <v>46.402200000000001</v>
      </c>
      <c r="AA83" s="1">
        <v>50.392800000000001</v>
      </c>
      <c r="AB83" s="1">
        <v>45.085999999999999</v>
      </c>
      <c r="AC83" s="1">
        <v>9.3604000000000021</v>
      </c>
      <c r="AD83" s="1"/>
      <c r="AE83" s="1">
        <f t="shared" si="42"/>
        <v>100</v>
      </c>
      <c r="AF83" s="1">
        <f t="shared" si="43"/>
        <v>150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 t="s">
        <v>118</v>
      </c>
      <c r="B84" s="1" t="s">
        <v>34</v>
      </c>
      <c r="C84" s="1"/>
      <c r="D84" s="1">
        <v>194.197</v>
      </c>
      <c r="E84" s="1">
        <v>1.3720000000000001</v>
      </c>
      <c r="F84" s="1">
        <v>192.5</v>
      </c>
      <c r="G84" s="6">
        <v>1</v>
      </c>
      <c r="H84" s="1" t="e">
        <v>#N/A</v>
      </c>
      <c r="I84" s="1"/>
      <c r="J84" s="1">
        <v>1</v>
      </c>
      <c r="K84" s="1">
        <f t="shared" si="34"/>
        <v>0.37200000000000011</v>
      </c>
      <c r="L84" s="1">
        <f t="shared" si="35"/>
        <v>1.3720000000000001</v>
      </c>
      <c r="M84" s="1"/>
      <c r="N84" s="1">
        <v>0</v>
      </c>
      <c r="O84" s="1"/>
      <c r="P84" s="1">
        <f t="shared" si="40"/>
        <v>0.27440000000000003</v>
      </c>
      <c r="Q84" s="5"/>
      <c r="R84" s="5">
        <v>50</v>
      </c>
      <c r="S84" s="5">
        <f t="shared" si="46"/>
        <v>50</v>
      </c>
      <c r="T84" s="5"/>
      <c r="U84" s="5">
        <v>150</v>
      </c>
      <c r="V84" s="1"/>
      <c r="W84" s="1">
        <f t="shared" si="47"/>
        <v>883.74635568513111</v>
      </c>
      <c r="X84" s="1">
        <f t="shared" si="41"/>
        <v>701.53061224489784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 t="s">
        <v>65</v>
      </c>
      <c r="AE84" s="1">
        <f t="shared" si="42"/>
        <v>50</v>
      </c>
      <c r="AF84" s="1">
        <f t="shared" si="43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 t="s">
        <v>119</v>
      </c>
      <c r="B85" s="1" t="s">
        <v>32</v>
      </c>
      <c r="C85" s="1"/>
      <c r="D85" s="1">
        <v>282</v>
      </c>
      <c r="E85" s="1">
        <v>151</v>
      </c>
      <c r="F85" s="1">
        <v>131</v>
      </c>
      <c r="G85" s="6">
        <v>0.35</v>
      </c>
      <c r="H85" s="1">
        <v>45</v>
      </c>
      <c r="I85" s="1"/>
      <c r="J85" s="1">
        <v>155</v>
      </c>
      <c r="K85" s="1">
        <f t="shared" si="34"/>
        <v>-4</v>
      </c>
      <c r="L85" s="1">
        <f t="shared" si="35"/>
        <v>151</v>
      </c>
      <c r="M85" s="1"/>
      <c r="N85" s="1">
        <v>100</v>
      </c>
      <c r="O85" s="1"/>
      <c r="P85" s="1">
        <f t="shared" si="40"/>
        <v>30.2</v>
      </c>
      <c r="Q85" s="5">
        <f>ROUND(13*P85-O85-N85-F85,0)</f>
        <v>162</v>
      </c>
      <c r="R85" s="5">
        <v>250</v>
      </c>
      <c r="S85" s="5">
        <f t="shared" si="46"/>
        <v>100</v>
      </c>
      <c r="T85" s="5">
        <v>150</v>
      </c>
      <c r="U85" s="5">
        <v>300</v>
      </c>
      <c r="V85" s="1"/>
      <c r="W85" s="1">
        <f t="shared" si="47"/>
        <v>15.927152317880795</v>
      </c>
      <c r="X85" s="1">
        <f t="shared" si="41"/>
        <v>7.6490066225165565</v>
      </c>
      <c r="Y85" s="1">
        <v>0</v>
      </c>
      <c r="Z85" s="1">
        <v>19.2</v>
      </c>
      <c r="AA85" s="1">
        <v>0</v>
      </c>
      <c r="AB85" s="1">
        <v>0</v>
      </c>
      <c r="AC85" s="1">
        <v>0</v>
      </c>
      <c r="AD85" s="1" t="s">
        <v>65</v>
      </c>
      <c r="AE85" s="1">
        <f t="shared" si="42"/>
        <v>35</v>
      </c>
      <c r="AF85" s="1">
        <f t="shared" si="43"/>
        <v>52.5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 t="s">
        <v>120</v>
      </c>
      <c r="B86" s="1" t="s">
        <v>32</v>
      </c>
      <c r="C86" s="1"/>
      <c r="D86" s="1">
        <v>280</v>
      </c>
      <c r="E86" s="1">
        <v>234</v>
      </c>
      <c r="F86" s="1">
        <v>46</v>
      </c>
      <c r="G86" s="6">
        <v>0.4</v>
      </c>
      <c r="H86" s="1">
        <v>45</v>
      </c>
      <c r="I86" s="1"/>
      <c r="J86" s="1">
        <v>232</v>
      </c>
      <c r="K86" s="1">
        <f t="shared" si="34"/>
        <v>2</v>
      </c>
      <c r="L86" s="1">
        <f t="shared" si="35"/>
        <v>234</v>
      </c>
      <c r="M86" s="1"/>
      <c r="N86" s="1">
        <v>100</v>
      </c>
      <c r="O86" s="1"/>
      <c r="P86" s="1">
        <f t="shared" si="40"/>
        <v>46.8</v>
      </c>
      <c r="Q86" s="5">
        <f>ROUND(12*P86-O86-N86-F86,0)</f>
        <v>416</v>
      </c>
      <c r="R86" s="5">
        <v>500</v>
      </c>
      <c r="S86" s="5">
        <f t="shared" si="46"/>
        <v>250</v>
      </c>
      <c r="T86" s="5">
        <v>250</v>
      </c>
      <c r="U86" s="5">
        <v>500</v>
      </c>
      <c r="V86" s="1"/>
      <c r="W86" s="1">
        <f t="shared" si="47"/>
        <v>13.803418803418804</v>
      </c>
      <c r="X86" s="1">
        <f t="shared" si="41"/>
        <v>3.1196581196581197</v>
      </c>
      <c r="Y86" s="1">
        <v>0</v>
      </c>
      <c r="Z86" s="1">
        <v>20</v>
      </c>
      <c r="AA86" s="1">
        <v>0</v>
      </c>
      <c r="AB86" s="1">
        <v>0</v>
      </c>
      <c r="AC86" s="1">
        <v>0</v>
      </c>
      <c r="AD86" s="1" t="s">
        <v>65</v>
      </c>
      <c r="AE86" s="1">
        <f t="shared" si="42"/>
        <v>100</v>
      </c>
      <c r="AF86" s="1">
        <f t="shared" si="43"/>
        <v>100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 t="s">
        <v>121</v>
      </c>
      <c r="B87" s="1" t="s">
        <v>32</v>
      </c>
      <c r="C87" s="1"/>
      <c r="D87" s="1">
        <v>288</v>
      </c>
      <c r="E87" s="1">
        <v>65</v>
      </c>
      <c r="F87" s="1">
        <v>222</v>
      </c>
      <c r="G87" s="6">
        <v>0.16</v>
      </c>
      <c r="H87" s="1">
        <v>30</v>
      </c>
      <c r="I87" s="1"/>
      <c r="J87" s="1">
        <v>59</v>
      </c>
      <c r="K87" s="1">
        <f t="shared" si="34"/>
        <v>6</v>
      </c>
      <c r="L87" s="1">
        <f t="shared" si="35"/>
        <v>65</v>
      </c>
      <c r="M87" s="1"/>
      <c r="N87" s="1">
        <v>50</v>
      </c>
      <c r="O87" s="1"/>
      <c r="P87" s="1">
        <f t="shared" si="40"/>
        <v>13</v>
      </c>
      <c r="Q87" s="5"/>
      <c r="R87" s="5">
        <v>50</v>
      </c>
      <c r="S87" s="5">
        <f t="shared" si="46"/>
        <v>50</v>
      </c>
      <c r="T87" s="5"/>
      <c r="U87" s="5">
        <v>200</v>
      </c>
      <c r="V87" s="1"/>
      <c r="W87" s="1">
        <f t="shared" si="47"/>
        <v>24.76923076923077</v>
      </c>
      <c r="X87" s="1">
        <f t="shared" si="41"/>
        <v>20.923076923076923</v>
      </c>
      <c r="Y87" s="1">
        <v>0</v>
      </c>
      <c r="Z87" s="1">
        <v>18.600000000000001</v>
      </c>
      <c r="AA87" s="1">
        <v>0</v>
      </c>
      <c r="AB87" s="1">
        <v>0</v>
      </c>
      <c r="AC87" s="1">
        <v>0</v>
      </c>
      <c r="AD87" s="15" t="s">
        <v>65</v>
      </c>
      <c r="AE87" s="1">
        <f t="shared" si="42"/>
        <v>8</v>
      </c>
      <c r="AF87" s="1">
        <f t="shared" si="43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 t="s">
        <v>122</v>
      </c>
      <c r="B88" s="1" t="s">
        <v>32</v>
      </c>
      <c r="C88" s="1"/>
      <c r="D88" s="1">
        <v>192</v>
      </c>
      <c r="E88" s="1">
        <v>48</v>
      </c>
      <c r="F88" s="1">
        <v>143</v>
      </c>
      <c r="G88" s="6">
        <v>0.36</v>
      </c>
      <c r="H88" s="1" t="e">
        <v>#N/A</v>
      </c>
      <c r="I88" s="1"/>
      <c r="J88" s="1">
        <v>52</v>
      </c>
      <c r="K88" s="1">
        <f t="shared" si="34"/>
        <v>-4</v>
      </c>
      <c r="L88" s="1">
        <f t="shared" si="35"/>
        <v>48</v>
      </c>
      <c r="M88" s="1"/>
      <c r="N88" s="1">
        <v>100</v>
      </c>
      <c r="O88" s="1"/>
      <c r="P88" s="1">
        <f t="shared" si="40"/>
        <v>9.6</v>
      </c>
      <c r="Q88" s="5"/>
      <c r="R88" s="5">
        <v>50</v>
      </c>
      <c r="S88" s="5">
        <f t="shared" si="46"/>
        <v>50</v>
      </c>
      <c r="T88" s="5"/>
      <c r="U88" s="5">
        <v>150</v>
      </c>
      <c r="V88" s="1"/>
      <c r="W88" s="1">
        <f t="shared" si="47"/>
        <v>30.520833333333336</v>
      </c>
      <c r="X88" s="1">
        <f t="shared" si="41"/>
        <v>25.3125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5" t="s">
        <v>65</v>
      </c>
      <c r="AE88" s="1">
        <f t="shared" si="42"/>
        <v>18</v>
      </c>
      <c r="AF88" s="1">
        <f t="shared" si="43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 t="s">
        <v>123</v>
      </c>
      <c r="B89" s="1" t="s">
        <v>32</v>
      </c>
      <c r="C89" s="1"/>
      <c r="D89" s="1">
        <v>396</v>
      </c>
      <c r="E89" s="13">
        <f>53+E19</f>
        <v>67</v>
      </c>
      <c r="F89" s="1">
        <v>327</v>
      </c>
      <c r="G89" s="6">
        <v>0.15</v>
      </c>
      <c r="H89" s="1">
        <v>60</v>
      </c>
      <c r="I89" s="1"/>
      <c r="J89" s="1">
        <v>37</v>
      </c>
      <c r="K89" s="1">
        <f t="shared" si="34"/>
        <v>30</v>
      </c>
      <c r="L89" s="1">
        <f t="shared" si="35"/>
        <v>67</v>
      </c>
      <c r="M89" s="1"/>
      <c r="N89" s="1"/>
      <c r="O89" s="1"/>
      <c r="P89" s="1">
        <f t="shared" si="40"/>
        <v>13.4</v>
      </c>
      <c r="Q89" s="5"/>
      <c r="R89" s="5">
        <v>100</v>
      </c>
      <c r="S89" s="5">
        <f t="shared" si="46"/>
        <v>50</v>
      </c>
      <c r="T89" s="5">
        <v>50</v>
      </c>
      <c r="U89" s="5">
        <v>150</v>
      </c>
      <c r="V89" s="1"/>
      <c r="W89" s="1">
        <f t="shared" si="47"/>
        <v>31.865671641791042</v>
      </c>
      <c r="X89" s="1">
        <f t="shared" si="41"/>
        <v>24.402985074626866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5" t="s">
        <v>131</v>
      </c>
      <c r="AE89" s="1">
        <f t="shared" si="42"/>
        <v>7.5</v>
      </c>
      <c r="AF89" s="1">
        <f t="shared" si="43"/>
        <v>7.5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 t="s">
        <v>124</v>
      </c>
      <c r="B90" s="1" t="s">
        <v>32</v>
      </c>
      <c r="C90" s="1"/>
      <c r="D90" s="1">
        <v>396</v>
      </c>
      <c r="E90" s="13">
        <f>53+E18</f>
        <v>67</v>
      </c>
      <c r="F90" s="1">
        <v>329</v>
      </c>
      <c r="G90" s="6">
        <v>0.15</v>
      </c>
      <c r="H90" s="1">
        <v>60</v>
      </c>
      <c r="I90" s="1"/>
      <c r="J90" s="1">
        <v>37</v>
      </c>
      <c r="K90" s="1">
        <f t="shared" si="34"/>
        <v>30</v>
      </c>
      <c r="L90" s="1">
        <f t="shared" si="35"/>
        <v>67</v>
      </c>
      <c r="M90" s="1"/>
      <c r="N90" s="1"/>
      <c r="O90" s="1"/>
      <c r="P90" s="1">
        <f t="shared" si="40"/>
        <v>13.4</v>
      </c>
      <c r="Q90" s="5"/>
      <c r="R90" s="5">
        <v>100</v>
      </c>
      <c r="S90" s="5">
        <f t="shared" si="46"/>
        <v>50</v>
      </c>
      <c r="T90" s="5">
        <v>50</v>
      </c>
      <c r="U90" s="5">
        <v>150</v>
      </c>
      <c r="V90" s="1"/>
      <c r="W90" s="1">
        <f t="shared" si="47"/>
        <v>32.014925373134325</v>
      </c>
      <c r="X90" s="1">
        <f t="shared" si="41"/>
        <v>24.552238805970148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5" t="s">
        <v>131</v>
      </c>
      <c r="AE90" s="1">
        <f t="shared" si="42"/>
        <v>7.5</v>
      </c>
      <c r="AF90" s="1">
        <f t="shared" si="43"/>
        <v>7.5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 t="s">
        <v>125</v>
      </c>
      <c r="B91" s="1" t="s">
        <v>32</v>
      </c>
      <c r="C91" s="1"/>
      <c r="D91" s="1">
        <v>396</v>
      </c>
      <c r="E91" s="13">
        <f>65+E20</f>
        <v>79</v>
      </c>
      <c r="F91" s="1">
        <v>317</v>
      </c>
      <c r="G91" s="6">
        <v>0.15</v>
      </c>
      <c r="H91" s="1">
        <v>60</v>
      </c>
      <c r="I91" s="1"/>
      <c r="J91" s="1">
        <v>47</v>
      </c>
      <c r="K91" s="1">
        <f t="shared" si="34"/>
        <v>32</v>
      </c>
      <c r="L91" s="1">
        <f t="shared" si="35"/>
        <v>79</v>
      </c>
      <c r="M91" s="1"/>
      <c r="N91" s="1"/>
      <c r="O91" s="1"/>
      <c r="P91" s="1">
        <f t="shared" si="40"/>
        <v>15.8</v>
      </c>
      <c r="Q91" s="5"/>
      <c r="R91" s="5">
        <v>100</v>
      </c>
      <c r="S91" s="5">
        <f t="shared" si="46"/>
        <v>50</v>
      </c>
      <c r="T91" s="5">
        <v>50</v>
      </c>
      <c r="U91" s="5">
        <v>150</v>
      </c>
      <c r="V91" s="1"/>
      <c r="W91" s="1">
        <f t="shared" si="47"/>
        <v>26.39240506329114</v>
      </c>
      <c r="X91" s="1">
        <f t="shared" si="41"/>
        <v>20.063291139240505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5" t="s">
        <v>131</v>
      </c>
      <c r="AE91" s="1">
        <f t="shared" si="42"/>
        <v>7.5</v>
      </c>
      <c r="AF91" s="1">
        <f t="shared" si="43"/>
        <v>7.5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5" t="s">
        <v>126</v>
      </c>
      <c r="B92" s="1" t="s">
        <v>32</v>
      </c>
      <c r="C92" s="1"/>
      <c r="D92" s="1">
        <v>4</v>
      </c>
      <c r="E92" s="13">
        <v>4</v>
      </c>
      <c r="F92" s="1"/>
      <c r="G92" s="6">
        <v>0</v>
      </c>
      <c r="H92" s="1" t="e">
        <v>#N/A</v>
      </c>
      <c r="I92" s="1"/>
      <c r="J92" s="1">
        <v>4</v>
      </c>
      <c r="K92" s="1">
        <f t="shared" ref="K92:K94" si="50">E92-J92</f>
        <v>0</v>
      </c>
      <c r="L92" s="1">
        <f t="shared" si="35"/>
        <v>4</v>
      </c>
      <c r="M92" s="1"/>
      <c r="N92" s="1"/>
      <c r="O92" s="1"/>
      <c r="P92" s="1">
        <f t="shared" si="40"/>
        <v>0.8</v>
      </c>
      <c r="Q92" s="5"/>
      <c r="R92" s="5"/>
      <c r="S92" s="5"/>
      <c r="T92" s="5"/>
      <c r="U92" s="5"/>
      <c r="V92" s="1"/>
      <c r="W92" s="1">
        <f t="shared" si="44"/>
        <v>0</v>
      </c>
      <c r="X92" s="1">
        <f t="shared" si="41"/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/>
      <c r="AE92" s="1">
        <f t="shared" si="42"/>
        <v>0</v>
      </c>
      <c r="AF92" s="1">
        <f t="shared" si="43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5" t="s">
        <v>127</v>
      </c>
      <c r="B93" s="1" t="s">
        <v>32</v>
      </c>
      <c r="C93" s="1"/>
      <c r="D93" s="1">
        <v>98</v>
      </c>
      <c r="E93" s="13">
        <v>98</v>
      </c>
      <c r="F93" s="1"/>
      <c r="G93" s="6">
        <v>0</v>
      </c>
      <c r="H93" s="1" t="e">
        <v>#N/A</v>
      </c>
      <c r="I93" s="1"/>
      <c r="J93" s="1">
        <v>99</v>
      </c>
      <c r="K93" s="1">
        <f t="shared" si="50"/>
        <v>-1</v>
      </c>
      <c r="L93" s="1">
        <f t="shared" si="35"/>
        <v>98</v>
      </c>
      <c r="M93" s="1"/>
      <c r="N93" s="1"/>
      <c r="O93" s="1"/>
      <c r="P93" s="1">
        <f t="shared" si="40"/>
        <v>19.600000000000001</v>
      </c>
      <c r="Q93" s="5"/>
      <c r="R93" s="5"/>
      <c r="S93" s="5"/>
      <c r="T93" s="5"/>
      <c r="U93" s="5"/>
      <c r="V93" s="1"/>
      <c r="W93" s="1">
        <f t="shared" si="44"/>
        <v>0</v>
      </c>
      <c r="X93" s="1">
        <f t="shared" si="41"/>
        <v>0</v>
      </c>
      <c r="Y93" s="1">
        <v>16.600000000000001</v>
      </c>
      <c r="Z93" s="1">
        <v>24.2</v>
      </c>
      <c r="AA93" s="1">
        <v>27.8</v>
      </c>
      <c r="AB93" s="1">
        <v>17</v>
      </c>
      <c r="AC93" s="1">
        <v>11.4</v>
      </c>
      <c r="AD93" s="1"/>
      <c r="AE93" s="1">
        <f t="shared" si="42"/>
        <v>0</v>
      </c>
      <c r="AF93" s="1">
        <f t="shared" si="43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5" t="s">
        <v>128</v>
      </c>
      <c r="B94" s="1" t="s">
        <v>34</v>
      </c>
      <c r="C94" s="1"/>
      <c r="D94" s="1">
        <v>107.4</v>
      </c>
      <c r="E94" s="13">
        <v>106.3</v>
      </c>
      <c r="F94" s="1"/>
      <c r="G94" s="6">
        <v>0</v>
      </c>
      <c r="H94" s="1" t="e">
        <v>#N/A</v>
      </c>
      <c r="I94" s="1"/>
      <c r="J94" s="1">
        <v>99</v>
      </c>
      <c r="K94" s="1">
        <f t="shared" si="50"/>
        <v>7.2999999999999972</v>
      </c>
      <c r="L94" s="1">
        <f t="shared" si="35"/>
        <v>106.3</v>
      </c>
      <c r="M94" s="1"/>
      <c r="N94" s="1"/>
      <c r="O94" s="1"/>
      <c r="P94" s="1">
        <f t="shared" si="40"/>
        <v>21.259999999999998</v>
      </c>
      <c r="Q94" s="5"/>
      <c r="R94" s="5"/>
      <c r="S94" s="5"/>
      <c r="T94" s="5"/>
      <c r="U94" s="5"/>
      <c r="V94" s="1"/>
      <c r="W94" s="1">
        <f t="shared" si="44"/>
        <v>0</v>
      </c>
      <c r="X94" s="1">
        <f t="shared" si="41"/>
        <v>0</v>
      </c>
      <c r="Y94" s="1">
        <v>6.3232000000000026</v>
      </c>
      <c r="Z94" s="1">
        <v>11.7</v>
      </c>
      <c r="AA94" s="1">
        <v>26.1236</v>
      </c>
      <c r="AB94" s="1">
        <v>18.2194</v>
      </c>
      <c r="AC94" s="1">
        <v>11.6456</v>
      </c>
      <c r="AD94" s="1"/>
      <c r="AE94" s="1">
        <f t="shared" si="42"/>
        <v>0</v>
      </c>
      <c r="AF94" s="1">
        <f t="shared" si="43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</sheetData>
  <autoFilter ref="A3:AE94" xr:uid="{4A5A2C52-96DD-41C6-9F8E-E4773ECCB08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2024-05-06T11:12:10Z</dcterms:created>
  <dcterms:modified xsi:type="dcterms:W3CDTF">2024-05-07T12:34:25Z</dcterms:modified>
</cp:coreProperties>
</file>