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C39E4EFC-7BB3-44CF-9F1F-03B2A3EE2E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4" i="1" l="1"/>
  <c r="AE41" i="1"/>
  <c r="AE40" i="1"/>
  <c r="AE39" i="1"/>
  <c r="AE37" i="1"/>
  <c r="AE29" i="1"/>
  <c r="AE27" i="1"/>
  <c r="AE24" i="1"/>
  <c r="AE11" i="1"/>
  <c r="AE9" i="1"/>
  <c r="AE7" i="1"/>
  <c r="AE45" i="1"/>
  <c r="AE42" i="1"/>
  <c r="S39" i="1"/>
  <c r="S36" i="1"/>
  <c r="AE36" i="1" s="1"/>
  <c r="S35" i="1"/>
  <c r="AE35" i="1" s="1"/>
  <c r="S32" i="1"/>
  <c r="AE32" i="1" s="1"/>
  <c r="S31" i="1"/>
  <c r="AE31" i="1" s="1"/>
  <c r="S27" i="1"/>
  <c r="S24" i="1"/>
  <c r="S19" i="1"/>
  <c r="AE19" i="1" s="1"/>
  <c r="S13" i="1"/>
  <c r="AE13" i="1" s="1"/>
  <c r="S11" i="1"/>
  <c r="S10" i="1"/>
  <c r="AE10" i="1" s="1"/>
  <c r="S9" i="1"/>
  <c r="S8" i="1"/>
  <c r="AE8" i="1" s="1"/>
  <c r="S7" i="1"/>
  <c r="P45" i="1" l="1"/>
  <c r="P44" i="1"/>
  <c r="P42" i="1"/>
  <c r="P41" i="1"/>
  <c r="P40" i="1"/>
  <c r="P39" i="1"/>
  <c r="P37" i="1"/>
  <c r="P36" i="1"/>
  <c r="P35" i="1"/>
  <c r="P33" i="1"/>
  <c r="P32" i="1"/>
  <c r="P31" i="1"/>
  <c r="P30" i="1"/>
  <c r="P29" i="1"/>
  <c r="P28" i="1"/>
  <c r="P27" i="1"/>
  <c r="P26" i="1"/>
  <c r="P24" i="1"/>
  <c r="P22" i="1"/>
  <c r="P20" i="1"/>
  <c r="P19" i="1"/>
  <c r="P17" i="1"/>
  <c r="P15" i="1"/>
  <c r="P14" i="1"/>
  <c r="P13" i="1"/>
  <c r="P11" i="1"/>
  <c r="P10" i="1"/>
  <c r="P9" i="1"/>
  <c r="P8" i="1"/>
  <c r="P7" i="1"/>
  <c r="P6" i="1"/>
  <c r="P5" i="1" l="1"/>
  <c r="AE38" i="1" l="1"/>
  <c r="Q38" i="1"/>
  <c r="V38" i="1" s="1"/>
  <c r="K38" i="1"/>
  <c r="AE21" i="1"/>
  <c r="Q21" i="1"/>
  <c r="V21" i="1" s="1"/>
  <c r="K21" i="1"/>
  <c r="AE18" i="1"/>
  <c r="Q18" i="1"/>
  <c r="V18" i="1" s="1"/>
  <c r="K18" i="1"/>
  <c r="AE23" i="1"/>
  <c r="Q23" i="1"/>
  <c r="V23" i="1" s="1"/>
  <c r="K23" i="1"/>
  <c r="AE16" i="1"/>
  <c r="Q16" i="1"/>
  <c r="V16" i="1" s="1"/>
  <c r="K16" i="1"/>
  <c r="AE34" i="1"/>
  <c r="Q34" i="1"/>
  <c r="V34" i="1" s="1"/>
  <c r="K34" i="1"/>
  <c r="W38" i="1" l="1"/>
  <c r="W21" i="1"/>
  <c r="W18" i="1"/>
  <c r="W23" i="1"/>
  <c r="W16" i="1"/>
  <c r="W34" i="1"/>
  <c r="Q36" i="1"/>
  <c r="K36" i="1"/>
  <c r="Q35" i="1"/>
  <c r="K35" i="1"/>
  <c r="Q32" i="1"/>
  <c r="K32" i="1"/>
  <c r="K20" i="1"/>
  <c r="Q20" i="1"/>
  <c r="Q11" i="1"/>
  <c r="K11" i="1"/>
  <c r="Q13" i="1"/>
  <c r="K13" i="1"/>
  <c r="Q10" i="1"/>
  <c r="K10" i="1"/>
  <c r="Q9" i="1"/>
  <c r="K9" i="1"/>
  <c r="AE12" i="1"/>
  <c r="AE25" i="1"/>
  <c r="AE43" i="1"/>
  <c r="AE46" i="1"/>
  <c r="Q7" i="1"/>
  <c r="Q8" i="1"/>
  <c r="V8" i="1" s="1"/>
  <c r="Q12" i="1"/>
  <c r="V12" i="1" s="1"/>
  <c r="Q14" i="1"/>
  <c r="Q15" i="1"/>
  <c r="Q17" i="1"/>
  <c r="Q19" i="1"/>
  <c r="Q22" i="1"/>
  <c r="Q24" i="1"/>
  <c r="V24" i="1" s="1"/>
  <c r="Q25" i="1"/>
  <c r="V25" i="1" s="1"/>
  <c r="Q26" i="1"/>
  <c r="Q27" i="1"/>
  <c r="Q28" i="1"/>
  <c r="Q29" i="1"/>
  <c r="Q30" i="1"/>
  <c r="Q31" i="1"/>
  <c r="V31" i="1" s="1"/>
  <c r="Q33" i="1"/>
  <c r="Q37" i="1"/>
  <c r="Q39" i="1"/>
  <c r="Q40" i="1"/>
  <c r="Q41" i="1"/>
  <c r="Q42" i="1"/>
  <c r="V42" i="1" s="1"/>
  <c r="Q43" i="1"/>
  <c r="V43" i="1" s="1"/>
  <c r="Q44" i="1"/>
  <c r="Q45" i="1"/>
  <c r="V45" i="1" s="1"/>
  <c r="Q46" i="1"/>
  <c r="V46" i="1" s="1"/>
  <c r="Q6" i="1"/>
  <c r="O5" i="1"/>
  <c r="R37" i="1" l="1"/>
  <c r="R22" i="1"/>
  <c r="AE22" i="1" s="1"/>
  <c r="R17" i="1"/>
  <c r="AE17" i="1" s="1"/>
  <c r="R33" i="1"/>
  <c r="AE33" i="1" s="1"/>
  <c r="R15" i="1"/>
  <c r="AE15" i="1" s="1"/>
  <c r="R20" i="1"/>
  <c r="AE20" i="1" s="1"/>
  <c r="V44" i="1"/>
  <c r="V40" i="1"/>
  <c r="V29" i="1"/>
  <c r="V27" i="1"/>
  <c r="R14" i="1"/>
  <c r="AE14" i="1" s="1"/>
  <c r="V9" i="1"/>
  <c r="V13" i="1"/>
  <c r="V35" i="1"/>
  <c r="W6" i="1"/>
  <c r="R6" i="1"/>
  <c r="V41" i="1"/>
  <c r="V39" i="1"/>
  <c r="R30" i="1"/>
  <c r="AE30" i="1" s="1"/>
  <c r="R28" i="1"/>
  <c r="AE28" i="1" s="1"/>
  <c r="R26" i="1"/>
  <c r="AE26" i="1" s="1"/>
  <c r="V19" i="1"/>
  <c r="V7" i="1"/>
  <c r="V10" i="1"/>
  <c r="V11" i="1"/>
  <c r="V32" i="1"/>
  <c r="V36" i="1"/>
  <c r="W36" i="1"/>
  <c r="W35" i="1"/>
  <c r="W32" i="1"/>
  <c r="W20" i="1"/>
  <c r="W11" i="1"/>
  <c r="W13" i="1"/>
  <c r="W31" i="1"/>
  <c r="W46" i="1"/>
  <c r="W37" i="1"/>
  <c r="W26" i="1"/>
  <c r="W42" i="1"/>
  <c r="W33" i="1"/>
  <c r="W14" i="1"/>
  <c r="W8" i="1"/>
  <c r="W10" i="1"/>
  <c r="W44" i="1"/>
  <c r="W40" i="1"/>
  <c r="W29" i="1"/>
  <c r="W27" i="1"/>
  <c r="W24" i="1"/>
  <c r="W17" i="1"/>
  <c r="W12" i="1"/>
  <c r="W9" i="1"/>
  <c r="W45" i="1"/>
  <c r="W43" i="1"/>
  <c r="W41" i="1"/>
  <c r="W39" i="1"/>
  <c r="W30" i="1"/>
  <c r="W28" i="1"/>
  <c r="W25" i="1"/>
  <c r="W22" i="1"/>
  <c r="W19" i="1"/>
  <c r="W15" i="1"/>
  <c r="W7" i="1"/>
  <c r="K46" i="1"/>
  <c r="K45" i="1"/>
  <c r="K44" i="1"/>
  <c r="K43" i="1"/>
  <c r="K42" i="1"/>
  <c r="K41" i="1"/>
  <c r="K40" i="1"/>
  <c r="K39" i="1"/>
  <c r="K37" i="1"/>
  <c r="K33" i="1"/>
  <c r="K31" i="1"/>
  <c r="K30" i="1"/>
  <c r="K29" i="1"/>
  <c r="K28" i="1"/>
  <c r="K27" i="1"/>
  <c r="K26" i="1"/>
  <c r="K25" i="1"/>
  <c r="K24" i="1"/>
  <c r="K22" i="1"/>
  <c r="K19" i="1"/>
  <c r="K17" i="1"/>
  <c r="K15" i="1"/>
  <c r="K14" i="1"/>
  <c r="K12" i="1"/>
  <c r="K8" i="1"/>
  <c r="K7" i="1"/>
  <c r="K6" i="1"/>
  <c r="AC5" i="1"/>
  <c r="AB5" i="1"/>
  <c r="AA5" i="1"/>
  <c r="Z5" i="1"/>
  <c r="Y5" i="1"/>
  <c r="X5" i="1"/>
  <c r="T5" i="1"/>
  <c r="Q5" i="1"/>
  <c r="N5" i="1"/>
  <c r="M5" i="1"/>
  <c r="L5" i="1"/>
  <c r="J5" i="1"/>
  <c r="F5" i="1"/>
  <c r="E5" i="1"/>
  <c r="AE6" i="1" l="1"/>
  <c r="S5" i="1"/>
  <c r="V20" i="1"/>
  <c r="V15" i="1"/>
  <c r="V33" i="1"/>
  <c r="V17" i="1"/>
  <c r="V22" i="1"/>
  <c r="V37" i="1"/>
  <c r="R5" i="1"/>
  <c r="V6" i="1"/>
  <c r="AE5" i="1"/>
  <c r="V26" i="1"/>
  <c r="V28" i="1"/>
  <c r="V30" i="1"/>
  <c r="V14" i="1"/>
  <c r="K5" i="1"/>
</calcChain>
</file>

<file path=xl/sharedStrings.xml><?xml version="1.0" encoding="utf-8"?>
<sst xmlns="http://schemas.openxmlformats.org/spreadsheetml/2006/main" count="150" uniqueCount="87">
  <si>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</si>
  <si>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</si>
  <si>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</si>
  <si>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</si>
  <si>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</si>
  <si>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</si>
  <si>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</si>
  <si>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</si>
  <si>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</si>
  <si>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</si>
  <si>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</si>
  <si>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</si>
  <si>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</si>
  <si>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</si>
  <si>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</si>
  <si>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</si>
  <si>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</si>
  <si>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</si>
  <si>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</si>
  <si>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</si>
  <si>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</si>
  <si>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</si>
  <si>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</si>
  <si>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</si>
  <si>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</si>
  <si>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</si>
  <si>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</si>
  <si>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</si>
  <si>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</si>
  <si>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</si>
  <si>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</si>
  <si>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</si>
  <si>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</si>
  <si>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</si>
  <si>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</si>
  <si>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</si>
  <si>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</si>
  <si>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</si>
  <si>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</si>
  <si>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</si>
  <si>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колотый 100 гр  ОСТАНКИНО</t>
  </si>
  <si>
    <t>нет потребности</t>
  </si>
  <si>
    <t>необходимо увеличить продажи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</si>
  <si>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</si>
  <si>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</si>
  <si>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</si>
  <si>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</si>
  <si>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</si>
  <si>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</si>
  <si>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</si>
  <si>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</si>
  <si>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</si>
  <si>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</si>
  <si>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</si>
  <si>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</si>
  <si>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</si>
  <si>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</si>
  <si>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</si>
  <si>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</si>
  <si>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</si>
  <si>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</si>
  <si>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</si>
  <si>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</si>
  <si>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</si>
  <si>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</si>
  <si>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</si>
  <si>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</si>
  <si>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</si>
  <si>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</si>
  <si>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</si>
  <si>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</si>
  <si>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</si>
  <si>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</si>
  <si>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</si>
  <si>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</si>
  <si>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</si>
  <si>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</si>
  <si>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</si>
  <si>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30,04,</t>
  </si>
  <si>
    <t>уже доставлен</t>
  </si>
  <si>
    <t>еще в пути</t>
  </si>
  <si>
    <t>заказ от 17,04 - недогруз 350 шт.</t>
  </si>
  <si>
    <r>
      <t>новинка /</t>
    </r>
    <r>
      <rPr>
        <sz val="10"/>
        <color rgb="FFFF0000"/>
        <rFont val="Arial"/>
        <family val="2"/>
        <charset val="204"/>
      </rPr>
      <t xml:space="preserve"> заказ от 17,04 - завод не отгрузил</t>
    </r>
  </si>
  <si>
    <t>30,04, дозаказ</t>
  </si>
  <si>
    <t>30,04,24 дифицит на заводе</t>
  </si>
  <si>
    <t>заказ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</si>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</sst>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0" borderId="3" xfId="1" applyNumberFormat="1" applyFont="1" applyBorder="1"/>
    <xf numFmtId="164" fontId="5" fillId="5" borderId="6" xfId="1" applyNumberFormat="1" applyFon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9" fillId="0" borderId="1" xfId="1" applyNumberFormat="1" applyFont="1"/>
    <xf numFmtId="164" fontId="1" fillId="9" borderId="2" xfId="1" applyNumberFormat="1" applyFill="1" applyBorder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9,04,24%20&#1054;&#1089;&#1090;%20&#1057;&#1067;&#1056;/&#1076;&#1074;%2029,04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пути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E5">
            <v>5605.2559999999994</v>
          </cell>
          <cell r="F5">
            <v>14508.802</v>
          </cell>
          <cell r="J5">
            <v>6003</v>
          </cell>
          <cell r="K5">
            <v>-397.74400000000003</v>
          </cell>
          <cell r="L5">
            <v>0</v>
          </cell>
          <cell r="M5">
            <v>0</v>
          </cell>
          <cell r="N5">
            <v>10660</v>
          </cell>
          <cell r="O5">
            <v>13262.659000000001</v>
          </cell>
          <cell r="P5">
            <v>1121.0512000000001</v>
          </cell>
          <cell r="Q5">
            <v>5283.1699999999992</v>
          </cell>
          <cell r="R5">
            <v>1000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64</v>
          </cell>
          <cell r="D6">
            <v>64</v>
          </cell>
          <cell r="E6">
            <v>64</v>
          </cell>
          <cell r="F6">
            <v>64</v>
          </cell>
          <cell r="G6">
            <v>0.14000000000000001</v>
          </cell>
          <cell r="H6">
            <v>180</v>
          </cell>
          <cell r="I6">
            <v>9988421</v>
          </cell>
          <cell r="J6">
            <v>66</v>
          </cell>
          <cell r="K6">
            <v>-2</v>
          </cell>
          <cell r="N6">
            <v>70</v>
          </cell>
          <cell r="O6">
            <v>100</v>
          </cell>
          <cell r="P6">
            <v>12.8</v>
          </cell>
          <cell r="Q6">
            <v>92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C7">
            <v>234</v>
          </cell>
          <cell r="D7">
            <v>256</v>
          </cell>
          <cell r="E7">
            <v>165</v>
          </cell>
          <cell r="F7">
            <v>325</v>
          </cell>
          <cell r="G7">
            <v>0.18</v>
          </cell>
          <cell r="H7">
            <v>270</v>
          </cell>
          <cell r="I7">
            <v>9988445</v>
          </cell>
          <cell r="J7">
            <v>151</v>
          </cell>
          <cell r="K7">
            <v>14</v>
          </cell>
          <cell r="N7">
            <v>250</v>
          </cell>
          <cell r="O7">
            <v>400</v>
          </cell>
          <cell r="P7">
            <v>33</v>
          </cell>
        </row>
        <row r="8">
          <cell r="A8" t="str">
            <v>Плавленый Сыр 45% "С ветчиной" СТМ "ПапаМожет" 180гр</v>
          </cell>
          <cell r="B8" t="str">
            <v>шт</v>
          </cell>
          <cell r="G8">
            <v>0.18</v>
          </cell>
          <cell r="H8">
            <v>270</v>
          </cell>
          <cell r="I8">
            <v>9988438</v>
          </cell>
          <cell r="K8">
            <v>0</v>
          </cell>
          <cell r="N8">
            <v>350</v>
          </cell>
          <cell r="P8">
            <v>0</v>
          </cell>
          <cell r="Q8">
            <v>350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D9">
            <v>48</v>
          </cell>
          <cell r="F9">
            <v>48</v>
          </cell>
          <cell r="G9">
            <v>0.4</v>
          </cell>
          <cell r="H9">
            <v>270</v>
          </cell>
          <cell r="I9">
            <v>9988452</v>
          </cell>
          <cell r="K9">
            <v>0</v>
          </cell>
          <cell r="N9">
            <v>50</v>
          </cell>
          <cell r="P9">
            <v>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D10">
            <v>56</v>
          </cell>
          <cell r="F10">
            <v>56</v>
          </cell>
          <cell r="G10">
            <v>0.4</v>
          </cell>
          <cell r="H10">
            <v>270</v>
          </cell>
          <cell r="I10">
            <v>9988476</v>
          </cell>
          <cell r="K10">
            <v>0</v>
          </cell>
          <cell r="N10">
            <v>50</v>
          </cell>
          <cell r="P10">
            <v>0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D11">
            <v>145.69</v>
          </cell>
          <cell r="F11">
            <v>145.69</v>
          </cell>
          <cell r="G11">
            <v>1</v>
          </cell>
          <cell r="H11">
            <v>150</v>
          </cell>
          <cell r="I11">
            <v>5037308</v>
          </cell>
          <cell r="K11">
            <v>0</v>
          </cell>
          <cell r="N11">
            <v>150</v>
          </cell>
          <cell r="P11">
            <v>0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156</v>
          </cell>
          <cell r="E12">
            <v>115</v>
          </cell>
          <cell r="F12">
            <v>36</v>
          </cell>
          <cell r="G12">
            <v>0</v>
          </cell>
          <cell r="H12" t="e">
            <v>#N/A</v>
          </cell>
          <cell r="I12" t="str">
            <v>нет потребности</v>
          </cell>
          <cell r="J12">
            <v>103</v>
          </cell>
          <cell r="K12">
            <v>12</v>
          </cell>
          <cell r="P12">
            <v>23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D13">
            <v>300</v>
          </cell>
          <cell r="F13">
            <v>300</v>
          </cell>
          <cell r="G13">
            <v>0.18</v>
          </cell>
          <cell r="H13">
            <v>150</v>
          </cell>
          <cell r="I13">
            <v>5034819</v>
          </cell>
          <cell r="K13">
            <v>0</v>
          </cell>
          <cell r="N13">
            <v>300</v>
          </cell>
          <cell r="P13">
            <v>0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230</v>
          </cell>
          <cell r="D14">
            <v>11</v>
          </cell>
          <cell r="E14">
            <v>179</v>
          </cell>
          <cell r="F14">
            <v>44</v>
          </cell>
          <cell r="G14">
            <v>0.1</v>
          </cell>
          <cell r="H14">
            <v>90</v>
          </cell>
          <cell r="I14">
            <v>8444163</v>
          </cell>
          <cell r="J14">
            <v>163</v>
          </cell>
          <cell r="K14">
            <v>16</v>
          </cell>
          <cell r="N14">
            <v>0</v>
          </cell>
          <cell r="O14">
            <v>654</v>
          </cell>
          <cell r="P14">
            <v>35.799999999999997</v>
          </cell>
          <cell r="Q14">
            <v>18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924</v>
          </cell>
          <cell r="D15">
            <v>1</v>
          </cell>
          <cell r="E15">
            <v>728</v>
          </cell>
          <cell r="F15">
            <v>192</v>
          </cell>
          <cell r="G15">
            <v>0.18</v>
          </cell>
          <cell r="H15">
            <v>150</v>
          </cell>
          <cell r="I15">
            <v>5038411</v>
          </cell>
          <cell r="J15">
            <v>731.5</v>
          </cell>
          <cell r="K15">
            <v>-3.5</v>
          </cell>
          <cell r="N15">
            <v>0</v>
          </cell>
          <cell r="O15">
            <v>1821</v>
          </cell>
          <cell r="P15">
            <v>145.6</v>
          </cell>
          <cell r="Q15">
            <v>895</v>
          </cell>
        </row>
        <row r="16">
          <cell r="A16" t="str">
            <v>Сыр Папа Может Гауда  45% 200гр     Останкино</v>
          </cell>
          <cell r="B16" t="str">
            <v>шт</v>
          </cell>
          <cell r="E16">
            <v>-1</v>
          </cell>
          <cell r="G16">
            <v>0</v>
          </cell>
          <cell r="I16" t="str">
            <v>ротация</v>
          </cell>
          <cell r="K16">
            <v>-1</v>
          </cell>
          <cell r="P16">
            <v>-0.2</v>
          </cell>
        </row>
        <row r="17">
          <cell r="A17" t="str">
            <v>Сыр ПАПА МОЖЕТ "Голландский традиционный" 45% 180 гр (10шт)  Останкино</v>
          </cell>
          <cell r="B17" t="str">
            <v>шт</v>
          </cell>
          <cell r="C17">
            <v>999</v>
          </cell>
          <cell r="E17">
            <v>793</v>
          </cell>
          <cell r="F17">
            <v>201</v>
          </cell>
          <cell r="G17">
            <v>0.18</v>
          </cell>
          <cell r="H17">
            <v>150</v>
          </cell>
          <cell r="I17">
            <v>5038459</v>
          </cell>
          <cell r="J17">
            <v>796</v>
          </cell>
          <cell r="K17">
            <v>-3</v>
          </cell>
          <cell r="N17">
            <v>0</v>
          </cell>
          <cell r="O17">
            <v>1814</v>
          </cell>
          <cell r="P17">
            <v>158.6</v>
          </cell>
          <cell r="Q17">
            <v>1157</v>
          </cell>
        </row>
        <row r="18">
          <cell r="A18" t="str">
            <v>Сыр Папа Может Голландский  45% 200гр     Останкино</v>
          </cell>
          <cell r="B18" t="str">
            <v>шт</v>
          </cell>
          <cell r="G18">
            <v>0</v>
          </cell>
          <cell r="I18" t="str">
            <v>ротация</v>
          </cell>
          <cell r="K18">
            <v>0</v>
          </cell>
          <cell r="P18">
            <v>0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D19">
            <v>1600</v>
          </cell>
          <cell r="F19">
            <v>1600</v>
          </cell>
          <cell r="G19">
            <v>0.18</v>
          </cell>
          <cell r="H19">
            <v>150</v>
          </cell>
          <cell r="I19">
            <v>5038435</v>
          </cell>
          <cell r="K19">
            <v>0</v>
          </cell>
          <cell r="N19">
            <v>1600</v>
          </cell>
          <cell r="O19">
            <v>688</v>
          </cell>
          <cell r="P19">
            <v>0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D20">
            <v>600</v>
          </cell>
          <cell r="F20">
            <v>600</v>
          </cell>
          <cell r="G20">
            <v>0.18</v>
          </cell>
          <cell r="H20">
            <v>120</v>
          </cell>
          <cell r="I20">
            <v>5038398</v>
          </cell>
          <cell r="K20">
            <v>0</v>
          </cell>
          <cell r="P20">
            <v>0</v>
          </cell>
          <cell r="Q20">
            <v>613</v>
          </cell>
        </row>
        <row r="21">
          <cell r="A21" t="str">
            <v>Сыр Папа Может Тильзитер   45% 200гр     Останкино</v>
          </cell>
          <cell r="B21" t="str">
            <v>шт</v>
          </cell>
          <cell r="C21">
            <v>777</v>
          </cell>
          <cell r="D21">
            <v>2</v>
          </cell>
          <cell r="E21">
            <v>559</v>
          </cell>
          <cell r="F21">
            <v>215</v>
          </cell>
          <cell r="G21">
            <v>0</v>
          </cell>
          <cell r="H21">
            <v>120</v>
          </cell>
          <cell r="I21" t="str">
            <v>ротация</v>
          </cell>
          <cell r="J21">
            <v>544</v>
          </cell>
          <cell r="K21">
            <v>15</v>
          </cell>
          <cell r="N21">
            <v>600</v>
          </cell>
          <cell r="O21">
            <v>808</v>
          </cell>
          <cell r="P21">
            <v>111.8</v>
          </cell>
        </row>
        <row r="22">
          <cell r="A22" t="str">
            <v>Сыр Папа Может "Гауда Голд" 45% (-2,5 кг брус) (6 шт)  Останкино</v>
          </cell>
          <cell r="B22" t="str">
            <v>кг</v>
          </cell>
          <cell r="C22">
            <v>940.5</v>
          </cell>
          <cell r="D22">
            <v>1.6120000000000001</v>
          </cell>
          <cell r="E22">
            <v>295.34699999999998</v>
          </cell>
          <cell r="F22">
            <v>626.98800000000006</v>
          </cell>
          <cell r="G22">
            <v>1</v>
          </cell>
          <cell r="H22">
            <v>150</v>
          </cell>
          <cell r="I22">
            <v>5038572</v>
          </cell>
          <cell r="J22">
            <v>431</v>
          </cell>
          <cell r="K22">
            <v>-135.65300000000002</v>
          </cell>
          <cell r="N22">
            <v>0</v>
          </cell>
          <cell r="O22">
            <v>43.041000000000054</v>
          </cell>
          <cell r="P22">
            <v>59.069399999999995</v>
          </cell>
          <cell r="Q22">
            <v>511.3589999999997</v>
          </cell>
          <cell r="R22">
            <v>400</v>
          </cell>
        </row>
        <row r="23">
          <cell r="A23" t="str">
            <v>Сыр Папа Может Гауда  45% вес     Останкино</v>
          </cell>
          <cell r="B23" t="str">
            <v>кг</v>
          </cell>
          <cell r="G23">
            <v>0</v>
          </cell>
          <cell r="I23" t="str">
            <v>ротация</v>
          </cell>
          <cell r="K23">
            <v>0</v>
          </cell>
          <cell r="P23">
            <v>0</v>
          </cell>
        </row>
        <row r="24">
          <cell r="A24" t="str">
            <v>Сыр Папа Может "Голландский традиционный" 45% (2,5кг)(6шт)  Останкино</v>
          </cell>
          <cell r="B24" t="str">
            <v>кг</v>
          </cell>
          <cell r="C24">
            <v>966.6</v>
          </cell>
          <cell r="D24">
            <v>0.32200000000000001</v>
          </cell>
          <cell r="E24">
            <v>116.51600000000001</v>
          </cell>
          <cell r="F24">
            <v>837.25400000000002</v>
          </cell>
          <cell r="G24">
            <v>1</v>
          </cell>
          <cell r="H24">
            <v>150</v>
          </cell>
          <cell r="I24">
            <v>5038596</v>
          </cell>
          <cell r="J24">
            <v>124.5</v>
          </cell>
          <cell r="K24">
            <v>-7.9839999999999947</v>
          </cell>
          <cell r="N24">
            <v>0</v>
          </cell>
          <cell r="P24">
            <v>23.3032</v>
          </cell>
        </row>
        <row r="25">
          <cell r="A25" t="str">
            <v>Сыр Папа Может Голландский  45% вес      Останкино</v>
          </cell>
          <cell r="B25" t="str">
            <v>кг</v>
          </cell>
          <cell r="G25">
            <v>0</v>
          </cell>
          <cell r="I25" t="str">
            <v>ротация</v>
          </cell>
          <cell r="K25">
            <v>0</v>
          </cell>
          <cell r="P25">
            <v>0</v>
          </cell>
        </row>
        <row r="26">
          <cell r="A26" t="str">
            <v>Сыр Папа Может Министерский 45% 200г  Останкино</v>
          </cell>
          <cell r="B26" t="str">
            <v>шт</v>
          </cell>
          <cell r="C26">
            <v>429</v>
          </cell>
          <cell r="D26">
            <v>96</v>
          </cell>
          <cell r="E26">
            <v>399</v>
          </cell>
          <cell r="F26">
            <v>124</v>
          </cell>
          <cell r="G26">
            <v>0.2</v>
          </cell>
          <cell r="H26">
            <v>120</v>
          </cell>
          <cell r="I26">
            <v>99876550</v>
          </cell>
          <cell r="J26">
            <v>393</v>
          </cell>
          <cell r="K26">
            <v>6</v>
          </cell>
          <cell r="N26">
            <v>100</v>
          </cell>
          <cell r="O26">
            <v>1207</v>
          </cell>
          <cell r="P26">
            <v>79.8</v>
          </cell>
          <cell r="Q26">
            <v>265</v>
          </cell>
        </row>
        <row r="27">
          <cell r="A27" t="str">
            <v>Сыр Папа Может Сливочный со вкусом.топл.молока 50% вес (=3,5кг)  Останкино</v>
          </cell>
          <cell r="B27" t="str">
            <v>кг</v>
          </cell>
          <cell r="C27">
            <v>1686.4</v>
          </cell>
          <cell r="E27">
            <v>309.69799999999998</v>
          </cell>
          <cell r="F27">
            <v>1365.702</v>
          </cell>
          <cell r="G27">
            <v>1</v>
          </cell>
          <cell r="H27">
            <v>120</v>
          </cell>
          <cell r="I27">
            <v>6159901</v>
          </cell>
          <cell r="J27">
            <v>324.5</v>
          </cell>
          <cell r="K27">
            <v>-14.802000000000021</v>
          </cell>
          <cell r="N27">
            <v>0</v>
          </cell>
          <cell r="P27">
            <v>61.939599999999999</v>
          </cell>
        </row>
        <row r="28">
          <cell r="A28" t="str">
            <v>Сыр Папа Может Эдам 45% вес (=3,5кг)  Останкино</v>
          </cell>
          <cell r="B28" t="str">
            <v>кг</v>
          </cell>
          <cell r="C28">
            <v>204.815</v>
          </cell>
          <cell r="D28">
            <v>0.91600000000000004</v>
          </cell>
          <cell r="E28">
            <v>63.063000000000002</v>
          </cell>
          <cell r="F28">
            <v>137.422</v>
          </cell>
          <cell r="G28">
            <v>1</v>
          </cell>
          <cell r="H28">
            <v>120</v>
          </cell>
          <cell r="I28">
            <v>6159949</v>
          </cell>
          <cell r="J28">
            <v>72.5</v>
          </cell>
          <cell r="K28">
            <v>-9.4369999999999976</v>
          </cell>
          <cell r="N28">
            <v>0</v>
          </cell>
          <cell r="P28">
            <v>12.6126</v>
          </cell>
          <cell r="Q28">
            <v>114.83000000000001</v>
          </cell>
          <cell r="R28">
            <v>100</v>
          </cell>
        </row>
        <row r="29">
          <cell r="A29" t="str">
            <v>Сыр Плавленый Сливочный Папа Может 55% 190гр  Останкино</v>
          </cell>
          <cell r="B29" t="str">
            <v>шт</v>
          </cell>
          <cell r="D29">
            <v>1200</v>
          </cell>
          <cell r="F29">
            <v>1200</v>
          </cell>
          <cell r="G29">
            <v>0.19</v>
          </cell>
          <cell r="H29">
            <v>120</v>
          </cell>
          <cell r="I29">
            <v>9877076</v>
          </cell>
          <cell r="K29">
            <v>0</v>
          </cell>
          <cell r="N29">
            <v>1200</v>
          </cell>
          <cell r="P29">
            <v>0</v>
          </cell>
        </row>
        <row r="30">
          <cell r="A30" t="str">
            <v>Сыр Скаморца свежий 100 гр.  ОСТАНКИНО</v>
          </cell>
          <cell r="B30" t="str">
            <v>шт</v>
          </cell>
          <cell r="C30">
            <v>160</v>
          </cell>
          <cell r="D30">
            <v>161</v>
          </cell>
          <cell r="E30">
            <v>151</v>
          </cell>
          <cell r="F30">
            <v>155</v>
          </cell>
          <cell r="G30">
            <v>0.1</v>
          </cell>
          <cell r="H30">
            <v>60</v>
          </cell>
          <cell r="I30">
            <v>8444170</v>
          </cell>
          <cell r="J30">
            <v>142</v>
          </cell>
          <cell r="K30">
            <v>9</v>
          </cell>
          <cell r="N30">
            <v>150</v>
          </cell>
          <cell r="O30">
            <v>200</v>
          </cell>
          <cell r="P30">
            <v>30.2</v>
          </cell>
          <cell r="Q30">
            <v>249</v>
          </cell>
        </row>
        <row r="31">
          <cell r="A31" t="str">
            <v>Сыр Творожный с зеленью 60% Папа может 140 гр.  Останкино</v>
          </cell>
          <cell r="B31" t="str">
            <v>шт</v>
          </cell>
          <cell r="C31">
            <v>83</v>
          </cell>
          <cell r="D31">
            <v>192</v>
          </cell>
          <cell r="E31">
            <v>83</v>
          </cell>
          <cell r="F31">
            <v>192</v>
          </cell>
          <cell r="G31">
            <v>0.14000000000000001</v>
          </cell>
          <cell r="H31">
            <v>180</v>
          </cell>
          <cell r="I31">
            <v>9988391</v>
          </cell>
          <cell r="J31">
            <v>105</v>
          </cell>
          <cell r="K31">
            <v>-22</v>
          </cell>
          <cell r="N31">
            <v>550</v>
          </cell>
          <cell r="O31">
            <v>551</v>
          </cell>
          <cell r="P31">
            <v>16.600000000000001</v>
          </cell>
          <cell r="Q31">
            <v>350</v>
          </cell>
        </row>
        <row r="32">
          <cell r="A32" t="str">
            <v>Сыр полутвердый "Пошехонский" с массовой долей жира в пересчете на сухое вещество 45%.1/5  Останкино</v>
          </cell>
          <cell r="B32" t="str">
            <v>кг</v>
          </cell>
          <cell r="D32">
            <v>103.20099999999999</v>
          </cell>
          <cell r="F32">
            <v>103.20099999999999</v>
          </cell>
          <cell r="G32">
            <v>1</v>
          </cell>
          <cell r="H32">
            <v>120</v>
          </cell>
          <cell r="I32">
            <v>8785228</v>
          </cell>
          <cell r="K32">
            <v>0</v>
          </cell>
          <cell r="N32">
            <v>100</v>
          </cell>
          <cell r="P32">
            <v>0</v>
          </cell>
        </row>
        <row r="33">
          <cell r="A33" t="str">
            <v>Сыр полутвердый "Российский" с массовой долей жира 50%  Останкино</v>
          </cell>
          <cell r="B33" t="str">
            <v>кг</v>
          </cell>
          <cell r="C33">
            <v>35</v>
          </cell>
          <cell r="D33">
            <v>296.41399999999999</v>
          </cell>
          <cell r="E33">
            <v>37.994</v>
          </cell>
          <cell r="F33">
            <v>286.47000000000003</v>
          </cell>
          <cell r="G33">
            <v>1</v>
          </cell>
          <cell r="H33">
            <v>120</v>
          </cell>
          <cell r="I33">
            <v>8785204</v>
          </cell>
          <cell r="J33">
            <v>38</v>
          </cell>
          <cell r="K33">
            <v>-6.0000000000002274E-3</v>
          </cell>
          <cell r="N33">
            <v>700</v>
          </cell>
          <cell r="P33">
            <v>7.5987999999999998</v>
          </cell>
          <cell r="Q33">
            <v>300.47200000000009</v>
          </cell>
          <cell r="R33">
            <v>200</v>
          </cell>
        </row>
        <row r="34">
          <cell r="A34" t="str">
            <v>Сыр Папа Может "Российский традиционный"  50%, вакуум  Останкино</v>
          </cell>
          <cell r="B34" t="str">
            <v>кг</v>
          </cell>
          <cell r="C34">
            <v>993</v>
          </cell>
          <cell r="D34">
            <v>388.34</v>
          </cell>
          <cell r="E34">
            <v>362.20699999999999</v>
          </cell>
          <cell r="F34">
            <v>1013.862</v>
          </cell>
          <cell r="G34">
            <v>0</v>
          </cell>
          <cell r="H34">
            <v>120</v>
          </cell>
          <cell r="I34" t="str">
            <v>ротация</v>
          </cell>
          <cell r="J34">
            <v>374</v>
          </cell>
          <cell r="K34">
            <v>-11.793000000000006</v>
          </cell>
          <cell r="N34">
            <v>0</v>
          </cell>
          <cell r="P34">
            <v>72.441400000000002</v>
          </cell>
        </row>
        <row r="35">
          <cell r="A35" t="str">
            <v>Сыр полутвердый "Сливочный", с массо долей жира в пересчете на сухое веще 50%, брус  Останкино</v>
          </cell>
          <cell r="B35" t="str">
            <v>кг</v>
          </cell>
          <cell r="D35">
            <v>95.96</v>
          </cell>
          <cell r="F35">
            <v>95.96</v>
          </cell>
          <cell r="G35">
            <v>1</v>
          </cell>
          <cell r="H35">
            <v>120</v>
          </cell>
          <cell r="I35">
            <v>8785211</v>
          </cell>
          <cell r="K35">
            <v>0</v>
          </cell>
          <cell r="N35">
            <v>100</v>
          </cell>
          <cell r="P35">
            <v>0</v>
          </cell>
        </row>
        <row r="36">
          <cell r="A36" t="str">
            <v>Сыр полутвердый "Сметанковый", с масс долей жира в пересчете на сухое вещес50%, брус  Останкино</v>
          </cell>
          <cell r="B36" t="str">
            <v>кг</v>
          </cell>
          <cell r="D36">
            <v>160.04</v>
          </cell>
          <cell r="F36">
            <v>160.04</v>
          </cell>
          <cell r="G36">
            <v>1</v>
          </cell>
          <cell r="H36">
            <v>120</v>
          </cell>
          <cell r="I36">
            <v>8785198</v>
          </cell>
          <cell r="K36">
            <v>0</v>
          </cell>
          <cell r="N36">
            <v>150</v>
          </cell>
          <cell r="P36">
            <v>0</v>
          </cell>
        </row>
        <row r="37">
          <cell r="A37" t="str">
            <v>Сыр полутвердый "Тильзитер" с массовой долей жира в пересчете на сухое вещество 45%. 1/5  Останкино</v>
          </cell>
          <cell r="B37" t="str">
            <v>кг</v>
          </cell>
          <cell r="D37">
            <v>123.2</v>
          </cell>
          <cell r="F37">
            <v>123.2</v>
          </cell>
          <cell r="G37">
            <v>1</v>
          </cell>
          <cell r="H37">
            <v>180</v>
          </cell>
          <cell r="I37">
            <v>2700001</v>
          </cell>
          <cell r="K37">
            <v>0</v>
          </cell>
          <cell r="P37">
            <v>0</v>
          </cell>
          <cell r="Q37">
            <v>367.50900000000001</v>
          </cell>
          <cell r="R37">
            <v>300</v>
          </cell>
        </row>
        <row r="38">
          <cell r="A38" t="str">
            <v>Сыр Папа Может Тильзитер   45% вес      Останкино</v>
          </cell>
          <cell r="B38" t="str">
            <v>кг</v>
          </cell>
          <cell r="C38">
            <v>297.39999999999998</v>
          </cell>
          <cell r="E38">
            <v>182.72200000000001</v>
          </cell>
          <cell r="F38">
            <v>111.56100000000001</v>
          </cell>
          <cell r="G38">
            <v>0</v>
          </cell>
          <cell r="H38">
            <v>180</v>
          </cell>
          <cell r="I38" t="str">
            <v>ротация</v>
          </cell>
          <cell r="J38">
            <v>163</v>
          </cell>
          <cell r="K38">
            <v>19.722000000000008</v>
          </cell>
          <cell r="N38">
            <v>110</v>
          </cell>
          <cell r="O38">
            <v>128.61800000000005</v>
          </cell>
          <cell r="P38">
            <v>36.544400000000003</v>
          </cell>
        </row>
        <row r="39">
          <cell r="A39" t="str">
            <v>Сыр рассольный жирный Чечил 45% 100 гр  ОСТАНКИНО</v>
          </cell>
          <cell r="B39" t="str">
            <v>шт</v>
          </cell>
          <cell r="C39">
            <v>139</v>
          </cell>
          <cell r="D39">
            <v>237</v>
          </cell>
          <cell r="E39">
            <v>148</v>
          </cell>
          <cell r="F39">
            <v>228</v>
          </cell>
          <cell r="G39">
            <v>0.1</v>
          </cell>
          <cell r="H39">
            <v>60</v>
          </cell>
          <cell r="I39">
            <v>8444187</v>
          </cell>
          <cell r="J39">
            <v>170</v>
          </cell>
          <cell r="K39">
            <v>-22</v>
          </cell>
          <cell r="N39">
            <v>230</v>
          </cell>
          <cell r="O39">
            <v>791</v>
          </cell>
          <cell r="P39">
            <v>29.6</v>
          </cell>
        </row>
        <row r="40">
          <cell r="A40" t="str">
            <v>Сыр рассольный жирный Чечил копченый 43% 100 гр  Останкино</v>
          </cell>
          <cell r="B40" t="str">
            <v>шт</v>
          </cell>
          <cell r="D40">
            <v>690</v>
          </cell>
          <cell r="F40">
            <v>690</v>
          </cell>
          <cell r="G40">
            <v>0.1</v>
          </cell>
          <cell r="H40">
            <v>90</v>
          </cell>
          <cell r="I40">
            <v>8444194</v>
          </cell>
          <cell r="K40">
            <v>0</v>
          </cell>
          <cell r="N40">
            <v>700</v>
          </cell>
          <cell r="P40">
            <v>0</v>
          </cell>
        </row>
        <row r="41">
          <cell r="A41" t="str">
            <v>Сыч/Прод Коровино Российский 50% 200г СЗМЖ  Останкино</v>
          </cell>
          <cell r="B41" t="str">
            <v>шт</v>
          </cell>
          <cell r="C41">
            <v>400</v>
          </cell>
          <cell r="D41">
            <v>522</v>
          </cell>
          <cell r="E41">
            <v>399</v>
          </cell>
          <cell r="F41">
            <v>522</v>
          </cell>
          <cell r="G41">
            <v>0.2</v>
          </cell>
          <cell r="H41">
            <v>120</v>
          </cell>
          <cell r="I41">
            <v>783798</v>
          </cell>
          <cell r="J41">
            <v>403</v>
          </cell>
          <cell r="K41">
            <v>-4</v>
          </cell>
          <cell r="N41">
            <v>500</v>
          </cell>
          <cell r="O41">
            <v>1240</v>
          </cell>
          <cell r="P41">
            <v>79.8</v>
          </cell>
        </row>
        <row r="42">
          <cell r="A42" t="str">
            <v>Сыч/Прод Коровино Российский Оригин 50% ВЕС (3,5 кг)  Останкино</v>
          </cell>
          <cell r="B42" t="str">
            <v>кг</v>
          </cell>
          <cell r="C42">
            <v>187.6</v>
          </cell>
          <cell r="E42">
            <v>187.58500000000001</v>
          </cell>
          <cell r="G42">
            <v>1</v>
          </cell>
          <cell r="H42">
            <v>120</v>
          </cell>
          <cell r="I42">
            <v>783811</v>
          </cell>
          <cell r="J42">
            <v>231.5</v>
          </cell>
          <cell r="K42">
            <v>-43.914999999999992</v>
          </cell>
          <cell r="N42">
            <v>700</v>
          </cell>
          <cell r="O42">
            <v>800</v>
          </cell>
          <cell r="P42">
            <v>37.517000000000003</v>
          </cell>
        </row>
        <row r="43">
          <cell r="A43" t="str">
            <v>Сыч/Прод Коровино Российский Оригин 50% ВЕС (5 кг)  ОСТАНКИНО</v>
          </cell>
          <cell r="B43" t="str">
            <v>кг</v>
          </cell>
          <cell r="D43">
            <v>699.82399999999996</v>
          </cell>
          <cell r="E43">
            <v>-5</v>
          </cell>
          <cell r="F43">
            <v>699.82399999999996</v>
          </cell>
          <cell r="G43">
            <v>0</v>
          </cell>
          <cell r="I43" t="str">
            <v>ротация</v>
          </cell>
          <cell r="K43">
            <v>-5</v>
          </cell>
          <cell r="P43">
            <v>-1</v>
          </cell>
        </row>
        <row r="44">
          <cell r="A44" t="str">
            <v>Сыч/Прод Коровино Тильзитер 50% 200г СЗМЖ  ОСТАНКИНО</v>
          </cell>
          <cell r="B44" t="str">
            <v>шт</v>
          </cell>
          <cell r="C44">
            <v>25</v>
          </cell>
          <cell r="D44">
            <v>449</v>
          </cell>
          <cell r="E44">
            <v>24</v>
          </cell>
          <cell r="F44">
            <v>449</v>
          </cell>
          <cell r="G44">
            <v>0.2</v>
          </cell>
          <cell r="H44">
            <v>120</v>
          </cell>
          <cell r="I44">
            <v>783804</v>
          </cell>
          <cell r="J44">
            <v>196</v>
          </cell>
          <cell r="K44">
            <v>-172</v>
          </cell>
          <cell r="N44">
            <v>450</v>
          </cell>
          <cell r="O44">
            <v>1017</v>
          </cell>
          <cell r="P44">
            <v>4.8</v>
          </cell>
        </row>
        <row r="45">
          <cell r="A45" t="str">
            <v>Сыч/Прод Коровино Тильзитер Оригин 50% ВЕС (3,5 кг брус) СЗМЖ  Останкино</v>
          </cell>
          <cell r="B45" t="str">
            <v>кг</v>
          </cell>
          <cell r="C45">
            <v>248.5</v>
          </cell>
          <cell r="D45">
            <v>0.67200000000000004</v>
          </cell>
          <cell r="E45">
            <v>249.124</v>
          </cell>
          <cell r="F45">
            <v>4.8000000000000001E-2</v>
          </cell>
          <cell r="G45">
            <v>1</v>
          </cell>
          <cell r="H45">
            <v>120</v>
          </cell>
          <cell r="I45">
            <v>783828</v>
          </cell>
          <cell r="J45">
            <v>280.5</v>
          </cell>
          <cell r="K45">
            <v>-31.376000000000005</v>
          </cell>
          <cell r="N45">
            <v>1500</v>
          </cell>
          <cell r="O45">
            <v>1000</v>
          </cell>
          <cell r="P45">
            <v>49.824799999999996</v>
          </cell>
        </row>
        <row r="46">
          <cell r="A46" t="str">
            <v>Сыч/Прод Коровино Тильзитер Оригин 50% ВЕС (5 кг брус) СЗМЖ  ОСТАНКИНО</v>
          </cell>
          <cell r="B46" t="str">
            <v>кг</v>
          </cell>
          <cell r="D46">
            <v>1560.58</v>
          </cell>
          <cell r="F46">
            <v>1560.58</v>
          </cell>
          <cell r="G46">
            <v>0</v>
          </cell>
          <cell r="I46" t="str">
            <v>ротация</v>
          </cell>
          <cell r="K46">
            <v>0</v>
          </cell>
          <cell r="P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8"/>
  <sheetViews>
    <sheetView tabSelected="1"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U2" sqref="U2"/>
    </sheetView>
  </sheetViews>
  <sheetFormatPr defaultRowHeight="15" x14ac:dyDescent="0.25"/>
  <cols>
    <col min="1" max="1" width="60" customWidth="1"/>
    <col min="2" max="2" width="4" customWidth="1"/>
    <col min="3" max="5" width="6.28515625" customWidth="1"/>
    <col min="6" max="6" width="6.5703125" customWidth="1"/>
    <col min="7" max="7" width="4.5703125" style="8" customWidth="1"/>
    <col min="8" max="8" width="5.140625" customWidth="1"/>
    <col min="9" max="9" width="10.85546875" customWidth="1"/>
    <col min="10" max="11" width="6.42578125" customWidth="1"/>
    <col min="12" max="13" width="1" customWidth="1"/>
    <col min="14" max="14" width="8.85546875" customWidth="1"/>
    <col min="15" max="16" width="8.85546875" style="12" customWidth="1"/>
    <col min="17" max="20" width="6.85546875" customWidth="1"/>
    <col min="21" max="21" width="21.28515625" customWidth="1"/>
    <col min="22" max="23" width="4.85546875" customWidth="1"/>
    <col min="24" max="29" width="6" customWidth="1"/>
    <col min="30" max="30" width="32.140625" customWidth="1"/>
    <col min="31" max="55" width="8" customWidth="1"/>
  </cols>
  <sheetData>
    <row r="1" spans="1:5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79</v>
      </c>
      <c r="O2" s="9" t="s">
        <v>80</v>
      </c>
      <c r="P2" s="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13</v>
      </c>
      <c r="P3" s="10" t="s">
        <v>13</v>
      </c>
      <c r="Q3" s="2" t="s">
        <v>14</v>
      </c>
      <c r="R3" s="3" t="s">
        <v>15</v>
      </c>
      <c r="S3" s="3" t="s">
        <v>85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78</v>
      </c>
      <c r="P4" s="9" t="s">
        <v>83</v>
      </c>
      <c r="Q4" s="1" t="s">
        <v>24</v>
      </c>
      <c r="R4" s="1"/>
      <c r="S4" s="1" t="s">
        <v>86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SUM(E6:E488)</f>
        <v>5605.2559999999994</v>
      </c>
      <c r="F5" s="4">
        <f>SUM(F6:F488)</f>
        <v>14508.802</v>
      </c>
      <c r="G5" s="6"/>
      <c r="H5" s="1"/>
      <c r="I5" s="1"/>
      <c r="J5" s="4">
        <f t="shared" ref="J5:T5" si="0">SUM(J6:J488)</f>
        <v>6003</v>
      </c>
      <c r="K5" s="4">
        <f t="shared" si="0"/>
        <v>-397.74400000000003</v>
      </c>
      <c r="L5" s="4">
        <f t="shared" si="0"/>
        <v>0</v>
      </c>
      <c r="M5" s="4">
        <f t="shared" si="0"/>
        <v>0</v>
      </c>
      <c r="N5" s="4">
        <f t="shared" si="0"/>
        <v>10660</v>
      </c>
      <c r="O5" s="11">
        <f t="shared" si="0"/>
        <v>13262.659000000001</v>
      </c>
      <c r="P5" s="11">
        <f t="shared" si="0"/>
        <v>1000</v>
      </c>
      <c r="Q5" s="4">
        <f t="shared" si="0"/>
        <v>1121.0512000000001</v>
      </c>
      <c r="R5" s="4">
        <f t="shared" si="0"/>
        <v>5983.1699999999992</v>
      </c>
      <c r="S5" s="4">
        <f t="shared" si="0"/>
        <v>11620</v>
      </c>
      <c r="T5" s="4">
        <f t="shared" si="0"/>
        <v>4400</v>
      </c>
      <c r="U5" s="1"/>
      <c r="V5" s="1"/>
      <c r="W5" s="1"/>
      <c r="X5" s="4">
        <f t="shared" ref="X5:AC5" si="1">SUM(X6:X488)</f>
        <v>1373.2692</v>
      </c>
      <c r="Y5" s="4">
        <f t="shared" si="1"/>
        <v>1165.8895999999997</v>
      </c>
      <c r="Z5" s="4">
        <f t="shared" si="1"/>
        <v>568.79920000000004</v>
      </c>
      <c r="AA5" s="4">
        <f t="shared" si="1"/>
        <v>913.03620000000001</v>
      </c>
      <c r="AB5" s="4">
        <f t="shared" si="1"/>
        <v>1148.2187999999999</v>
      </c>
      <c r="AC5" s="4">
        <f t="shared" si="1"/>
        <v>1434.9004000000004</v>
      </c>
      <c r="AD5" s="1"/>
      <c r="AE5" s="4">
        <f>SUM(AE6:AE488)</f>
        <v>4547.8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31</v>
      </c>
      <c r="B6" s="1" t="s">
        <v>32</v>
      </c>
      <c r="C6" s="1">
        <v>64</v>
      </c>
      <c r="D6" s="1">
        <v>64</v>
      </c>
      <c r="E6" s="1">
        <v>64</v>
      </c>
      <c r="F6" s="1">
        <v>64</v>
      </c>
      <c r="G6" s="6">
        <v>0.14000000000000001</v>
      </c>
      <c r="H6" s="1">
        <v>180</v>
      </c>
      <c r="I6" s="1">
        <v>9988421</v>
      </c>
      <c r="J6" s="1">
        <v>66</v>
      </c>
      <c r="K6" s="1">
        <f t="shared" ref="K6:K27" si="2">E6-J6</f>
        <v>-2</v>
      </c>
      <c r="L6" s="1"/>
      <c r="M6" s="1"/>
      <c r="N6" s="14">
        <v>70</v>
      </c>
      <c r="O6" s="9">
        <v>100</v>
      </c>
      <c r="P6" s="9">
        <f>VLOOKUP(A6,[1]Sheet!$A:$R,18,0)</f>
        <v>0</v>
      </c>
      <c r="Q6" s="1">
        <f>E6/5</f>
        <v>12.8</v>
      </c>
      <c r="R6" s="5">
        <f>20*Q6-O6-F6</f>
        <v>92</v>
      </c>
      <c r="S6" s="5">
        <v>120</v>
      </c>
      <c r="T6" s="5"/>
      <c r="U6" s="1"/>
      <c r="V6" s="1">
        <f>(F6+O6+R6)/Q6</f>
        <v>20</v>
      </c>
      <c r="W6" s="1">
        <f>(F6+O6)/Q6</f>
        <v>12.8125</v>
      </c>
      <c r="X6" s="1">
        <v>0</v>
      </c>
      <c r="Y6" s="1">
        <v>6.4</v>
      </c>
      <c r="Z6" s="1">
        <v>3.2</v>
      </c>
      <c r="AA6" s="1">
        <v>5.4</v>
      </c>
      <c r="AB6" s="1">
        <v>6.4</v>
      </c>
      <c r="AC6" s="1">
        <v>0</v>
      </c>
      <c r="AD6" s="1"/>
      <c r="AE6" s="1">
        <f>S6*G6</f>
        <v>16.8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33</v>
      </c>
      <c r="B7" s="1" t="s">
        <v>32</v>
      </c>
      <c r="C7" s="1">
        <v>234</v>
      </c>
      <c r="D7" s="1">
        <v>256</v>
      </c>
      <c r="E7" s="1">
        <v>165</v>
      </c>
      <c r="F7" s="1">
        <v>325</v>
      </c>
      <c r="G7" s="6">
        <v>0.18</v>
      </c>
      <c r="H7" s="1">
        <v>270</v>
      </c>
      <c r="I7" s="1">
        <v>9988445</v>
      </c>
      <c r="J7" s="1">
        <v>151</v>
      </c>
      <c r="K7" s="1">
        <f t="shared" si="2"/>
        <v>14</v>
      </c>
      <c r="L7" s="1"/>
      <c r="M7" s="1"/>
      <c r="N7" s="14">
        <v>250</v>
      </c>
      <c r="O7" s="9">
        <v>400</v>
      </c>
      <c r="P7" s="9">
        <f>VLOOKUP(A7,[1]Sheet!$A:$R,18,0)</f>
        <v>0</v>
      </c>
      <c r="Q7" s="1">
        <f t="shared" ref="Q7:Q46" si="3">E7/5</f>
        <v>33</v>
      </c>
      <c r="R7" s="5"/>
      <c r="S7" s="5">
        <f t="shared" ref="S7:S11" si="4">R7</f>
        <v>0</v>
      </c>
      <c r="T7" s="5"/>
      <c r="U7" s="1"/>
      <c r="V7" s="1">
        <f t="shared" ref="V7:V46" si="5">(F7+O7+R7)/Q7</f>
        <v>21.969696969696969</v>
      </c>
      <c r="W7" s="1">
        <f t="shared" ref="W7:W46" si="6">(F7+O7)/Q7</f>
        <v>21.969696969696969</v>
      </c>
      <c r="X7" s="1">
        <v>37.799999999999997</v>
      </c>
      <c r="Y7" s="1">
        <v>33.799999999999997</v>
      </c>
      <c r="Z7" s="1">
        <v>9.6</v>
      </c>
      <c r="AA7" s="1">
        <v>0</v>
      </c>
      <c r="AB7" s="1">
        <v>13.6</v>
      </c>
      <c r="AC7" s="1">
        <v>0</v>
      </c>
      <c r="AD7" s="1"/>
      <c r="AE7" s="1">
        <f t="shared" ref="AE7:AE11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5" t="s">
        <v>34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2"/>
        <v>0</v>
      </c>
      <c r="L8" s="1"/>
      <c r="M8" s="1"/>
      <c r="N8" s="14">
        <v>350</v>
      </c>
      <c r="O8" s="9"/>
      <c r="P8" s="9">
        <f>VLOOKUP(A8,[1]Sheet!$A:$R,18,0)</f>
        <v>0</v>
      </c>
      <c r="Q8" s="1">
        <f t="shared" si="3"/>
        <v>0</v>
      </c>
      <c r="R8" s="29">
        <v>350</v>
      </c>
      <c r="S8" s="5">
        <f t="shared" si="4"/>
        <v>350</v>
      </c>
      <c r="T8" s="5"/>
      <c r="U8" s="1"/>
      <c r="V8" s="1" t="e">
        <f t="shared" si="5"/>
        <v>#DIV/0!</v>
      </c>
      <c r="W8" s="1" t="e">
        <f t="shared" si="6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31" t="s">
        <v>82</v>
      </c>
      <c r="AE8" s="1">
        <f t="shared" si="7"/>
        <v>63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5" t="s">
        <v>36</v>
      </c>
      <c r="B9" s="1" t="s">
        <v>32</v>
      </c>
      <c r="C9" s="1"/>
      <c r="D9" s="1">
        <v>48</v>
      </c>
      <c r="E9" s="1"/>
      <c r="F9" s="1">
        <v>48</v>
      </c>
      <c r="G9" s="6">
        <v>0.4</v>
      </c>
      <c r="H9" s="1">
        <v>270</v>
      </c>
      <c r="I9" s="1">
        <v>9988452</v>
      </c>
      <c r="J9" s="1"/>
      <c r="K9" s="1">
        <f t="shared" ref="K9" si="8">E9-J9</f>
        <v>0</v>
      </c>
      <c r="L9" s="1"/>
      <c r="M9" s="1"/>
      <c r="N9" s="14">
        <v>50</v>
      </c>
      <c r="O9" s="9"/>
      <c r="P9" s="9">
        <f>VLOOKUP(A9,[1]Sheet!$A:$R,18,0)</f>
        <v>0</v>
      </c>
      <c r="Q9" s="1">
        <f t="shared" ref="Q9" si="9">E9/5</f>
        <v>0</v>
      </c>
      <c r="R9" s="5"/>
      <c r="S9" s="5">
        <f t="shared" si="4"/>
        <v>0</v>
      </c>
      <c r="T9" s="5"/>
      <c r="U9" s="1"/>
      <c r="V9" s="1" t="e">
        <f t="shared" ref="V9" si="10">(F9+O9+R9)/Q9</f>
        <v>#DIV/0!</v>
      </c>
      <c r="W9" s="1" t="e">
        <f t="shared" ref="W9" si="11">(F9+O9)/Q9</f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32" t="s">
        <v>35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37</v>
      </c>
      <c r="B10" s="1" t="s">
        <v>32</v>
      </c>
      <c r="C10" s="1"/>
      <c r="D10" s="1">
        <v>56</v>
      </c>
      <c r="E10" s="1"/>
      <c r="F10" s="1">
        <v>56</v>
      </c>
      <c r="G10" s="6">
        <v>0.4</v>
      </c>
      <c r="H10" s="1">
        <v>270</v>
      </c>
      <c r="I10" s="1">
        <v>9988476</v>
      </c>
      <c r="J10" s="1"/>
      <c r="K10" s="1">
        <f t="shared" ref="K10" si="12">E10-J10</f>
        <v>0</v>
      </c>
      <c r="L10" s="1"/>
      <c r="M10" s="1"/>
      <c r="N10" s="14">
        <v>50</v>
      </c>
      <c r="O10" s="9"/>
      <c r="P10" s="9">
        <f>VLOOKUP(A10,[1]Sheet!$A:$R,18,0)</f>
        <v>0</v>
      </c>
      <c r="Q10" s="1">
        <f t="shared" ref="Q10" si="13">E10/5</f>
        <v>0</v>
      </c>
      <c r="R10" s="5"/>
      <c r="S10" s="5">
        <f t="shared" si="4"/>
        <v>0</v>
      </c>
      <c r="T10" s="5"/>
      <c r="U10" s="1"/>
      <c r="V10" s="1" t="e">
        <f t="shared" ref="V10" si="14">(F10+O10+R10)/Q10</f>
        <v>#DIV/0!</v>
      </c>
      <c r="W10" s="1" t="e">
        <f t="shared" ref="W10" si="15">(F10+O10)/Q10</f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32" t="s">
        <v>35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5" t="s">
        <v>39</v>
      </c>
      <c r="B11" s="1" t="s">
        <v>38</v>
      </c>
      <c r="C11" s="1"/>
      <c r="D11" s="1">
        <v>145.69</v>
      </c>
      <c r="E11" s="1"/>
      <c r="F11" s="1">
        <v>145.69</v>
      </c>
      <c r="G11" s="6">
        <v>1</v>
      </c>
      <c r="H11" s="1">
        <v>150</v>
      </c>
      <c r="I11" s="1">
        <v>5037308</v>
      </c>
      <c r="J11" s="1"/>
      <c r="K11" s="1">
        <f t="shared" ref="K11" si="16">E11-J11</f>
        <v>0</v>
      </c>
      <c r="L11" s="1"/>
      <c r="M11" s="1"/>
      <c r="N11" s="14">
        <v>150</v>
      </c>
      <c r="O11" s="9"/>
      <c r="P11" s="9">
        <f>VLOOKUP(A11,[1]Sheet!$A:$R,18,0)</f>
        <v>0</v>
      </c>
      <c r="Q11" s="1">
        <f t="shared" ref="Q11" si="17">E11/5</f>
        <v>0</v>
      </c>
      <c r="R11" s="5"/>
      <c r="S11" s="5">
        <f t="shared" si="4"/>
        <v>0</v>
      </c>
      <c r="T11" s="5"/>
      <c r="U11" s="1"/>
      <c r="V11" s="1" t="e">
        <f t="shared" ref="V11" si="18">(F11+O11+R11)/Q11</f>
        <v>#DIV/0!</v>
      </c>
      <c r="W11" s="1" t="e">
        <f t="shared" ref="W11" si="19">(F11+O11)/Q11</f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32" t="s">
        <v>35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6" t="s">
        <v>40</v>
      </c>
      <c r="B12" s="16" t="s">
        <v>32</v>
      </c>
      <c r="C12" s="16">
        <v>156</v>
      </c>
      <c r="D12" s="16"/>
      <c r="E12" s="16">
        <v>115</v>
      </c>
      <c r="F12" s="16">
        <v>36</v>
      </c>
      <c r="G12" s="17">
        <v>0</v>
      </c>
      <c r="H12" s="16" t="e">
        <v>#N/A</v>
      </c>
      <c r="I12" s="16" t="s">
        <v>41</v>
      </c>
      <c r="J12" s="16">
        <v>103</v>
      </c>
      <c r="K12" s="16">
        <f t="shared" si="2"/>
        <v>12</v>
      </c>
      <c r="L12" s="16"/>
      <c r="M12" s="16"/>
      <c r="N12" s="16"/>
      <c r="O12" s="18"/>
      <c r="P12" s="18"/>
      <c r="Q12" s="16">
        <f t="shared" si="3"/>
        <v>23</v>
      </c>
      <c r="R12" s="19"/>
      <c r="S12" s="19"/>
      <c r="T12" s="19"/>
      <c r="U12" s="16"/>
      <c r="V12" s="16">
        <f t="shared" si="5"/>
        <v>1.5652173913043479</v>
      </c>
      <c r="W12" s="16">
        <f t="shared" si="6"/>
        <v>1.5652173913043479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/>
      <c r="AE12" s="16">
        <f t="shared" ref="AE12:AE46" si="20">R12*G12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43</v>
      </c>
      <c r="B13" s="1" t="s">
        <v>32</v>
      </c>
      <c r="C13" s="1"/>
      <c r="D13" s="1">
        <v>300</v>
      </c>
      <c r="E13" s="1"/>
      <c r="F13" s="1">
        <v>300</v>
      </c>
      <c r="G13" s="6">
        <v>0.18</v>
      </c>
      <c r="H13" s="1">
        <v>150</v>
      </c>
      <c r="I13" s="1">
        <v>5034819</v>
      </c>
      <c r="J13" s="1"/>
      <c r="K13" s="1">
        <f t="shared" ref="K13" si="21">E13-J13</f>
        <v>0</v>
      </c>
      <c r="L13" s="1"/>
      <c r="M13" s="1"/>
      <c r="N13" s="14">
        <v>300</v>
      </c>
      <c r="O13" s="9"/>
      <c r="P13" s="9">
        <f>VLOOKUP(A13,[1]Sheet!$A:$R,18,0)</f>
        <v>0</v>
      </c>
      <c r="Q13" s="1">
        <f t="shared" ref="Q13" si="22">E13/5</f>
        <v>0</v>
      </c>
      <c r="R13" s="5"/>
      <c r="S13" s="5">
        <f t="shared" ref="S13" si="23">R13</f>
        <v>0</v>
      </c>
      <c r="T13" s="5"/>
      <c r="U13" s="1"/>
      <c r="V13" s="1" t="e">
        <f t="shared" ref="V13" si="24">(F13+O13+R13)/Q13</f>
        <v>#DIV/0!</v>
      </c>
      <c r="W13" s="1" t="e">
        <f t="shared" ref="W13" si="25">(F13+O13)/Q13</f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32" t="s">
        <v>35</v>
      </c>
      <c r="AE13" s="1">
        <f t="shared" ref="AE13:AE15" si="26">S13*G13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thickBot="1" x14ac:dyDescent="0.3">
      <c r="A14" s="1" t="s">
        <v>44</v>
      </c>
      <c r="B14" s="1" t="s">
        <v>32</v>
      </c>
      <c r="C14" s="1">
        <v>230</v>
      </c>
      <c r="D14" s="1">
        <v>11</v>
      </c>
      <c r="E14" s="1">
        <v>179</v>
      </c>
      <c r="F14" s="1">
        <v>44</v>
      </c>
      <c r="G14" s="6">
        <v>0.1</v>
      </c>
      <c r="H14" s="1">
        <v>90</v>
      </c>
      <c r="I14" s="1">
        <v>8444163</v>
      </c>
      <c r="J14" s="1">
        <v>163</v>
      </c>
      <c r="K14" s="1">
        <f t="shared" si="2"/>
        <v>16</v>
      </c>
      <c r="L14" s="1"/>
      <c r="M14" s="1"/>
      <c r="N14" s="14">
        <v>0</v>
      </c>
      <c r="O14" s="9">
        <v>654</v>
      </c>
      <c r="P14" s="9">
        <f>VLOOKUP(A14,[1]Sheet!$A:$R,18,0)</f>
        <v>0</v>
      </c>
      <c r="Q14" s="1">
        <f t="shared" si="3"/>
        <v>35.799999999999997</v>
      </c>
      <c r="R14" s="5">
        <f t="shared" ref="R14" si="27">20*Q14-O14-F14</f>
        <v>18</v>
      </c>
      <c r="S14" s="5">
        <v>100</v>
      </c>
      <c r="T14" s="5"/>
      <c r="U14" s="1"/>
      <c r="V14" s="1">
        <f t="shared" si="5"/>
        <v>20</v>
      </c>
      <c r="W14" s="1">
        <f t="shared" si="6"/>
        <v>19.497206703910617</v>
      </c>
      <c r="X14" s="1">
        <v>44.2</v>
      </c>
      <c r="Y14" s="1">
        <v>21.8</v>
      </c>
      <c r="Z14" s="1">
        <v>6.4</v>
      </c>
      <c r="AA14" s="1">
        <v>37.799999999999997</v>
      </c>
      <c r="AB14" s="1">
        <v>28.8</v>
      </c>
      <c r="AC14" s="1">
        <v>52.4</v>
      </c>
      <c r="AD14" s="1"/>
      <c r="AE14" s="1">
        <f t="shared" si="26"/>
        <v>10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21" t="s">
        <v>45</v>
      </c>
      <c r="B15" s="22" t="s">
        <v>32</v>
      </c>
      <c r="C15" s="22">
        <v>924</v>
      </c>
      <c r="D15" s="22">
        <v>1</v>
      </c>
      <c r="E15" s="22">
        <v>728</v>
      </c>
      <c r="F15" s="23">
        <v>192</v>
      </c>
      <c r="G15" s="6">
        <v>0.18</v>
      </c>
      <c r="H15" s="1">
        <v>150</v>
      </c>
      <c r="I15" s="1">
        <v>5038411</v>
      </c>
      <c r="J15" s="1">
        <v>731.5</v>
      </c>
      <c r="K15" s="1">
        <f t="shared" si="2"/>
        <v>-3.5</v>
      </c>
      <c r="L15" s="1"/>
      <c r="M15" s="1"/>
      <c r="N15" s="14">
        <v>0</v>
      </c>
      <c r="O15" s="9">
        <v>1821</v>
      </c>
      <c r="P15" s="9">
        <f>VLOOKUP(A15,[1]Sheet!$A:$R,18,0)</f>
        <v>0</v>
      </c>
      <c r="Q15" s="1">
        <f t="shared" si="3"/>
        <v>145.6</v>
      </c>
      <c r="R15" s="5">
        <f>20*(Q15+Q16)-O15-O16-F15-F16</f>
        <v>895</v>
      </c>
      <c r="S15" s="5">
        <v>1200</v>
      </c>
      <c r="T15" s="5"/>
      <c r="U15" s="1"/>
      <c r="V15" s="1">
        <f t="shared" si="5"/>
        <v>19.972527472527474</v>
      </c>
      <c r="W15" s="1">
        <f t="shared" si="6"/>
        <v>13.825549450549451</v>
      </c>
      <c r="X15" s="1">
        <v>137</v>
      </c>
      <c r="Y15" s="1">
        <v>77</v>
      </c>
      <c r="Z15" s="1">
        <v>8</v>
      </c>
      <c r="AA15" s="1">
        <v>0</v>
      </c>
      <c r="AB15" s="1">
        <v>0</v>
      </c>
      <c r="AC15" s="1">
        <v>0</v>
      </c>
      <c r="AD15" s="1"/>
      <c r="AE15" s="1">
        <f t="shared" si="26"/>
        <v>216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thickBot="1" x14ac:dyDescent="0.3">
      <c r="A16" s="24" t="s">
        <v>53</v>
      </c>
      <c r="B16" s="25" t="s">
        <v>32</v>
      </c>
      <c r="C16" s="25"/>
      <c r="D16" s="25"/>
      <c r="E16" s="25">
        <v>-1</v>
      </c>
      <c r="F16" s="26"/>
      <c r="G16" s="17">
        <v>0</v>
      </c>
      <c r="H16" s="16"/>
      <c r="I16" s="16" t="s">
        <v>52</v>
      </c>
      <c r="J16" s="16"/>
      <c r="K16" s="16">
        <f t="shared" ref="K16" si="28">E16-J16</f>
        <v>-1</v>
      </c>
      <c r="L16" s="16"/>
      <c r="M16" s="16"/>
      <c r="N16" s="16"/>
      <c r="O16" s="18"/>
      <c r="P16" s="18"/>
      <c r="Q16" s="16">
        <f t="shared" ref="Q16" si="29">E16/5</f>
        <v>-0.2</v>
      </c>
      <c r="R16" s="19"/>
      <c r="S16" s="19"/>
      <c r="T16" s="19"/>
      <c r="U16" s="16"/>
      <c r="V16" s="16">
        <f t="shared" ref="V16" si="30">(F16+O16+R16)/Q16</f>
        <v>0</v>
      </c>
      <c r="W16" s="16">
        <f t="shared" ref="W16" si="31">(F16+O16)/Q16</f>
        <v>0</v>
      </c>
      <c r="X16" s="16">
        <v>0</v>
      </c>
      <c r="Y16" s="16">
        <v>0</v>
      </c>
      <c r="Z16" s="16">
        <v>0</v>
      </c>
      <c r="AA16" s="16">
        <v>121.6</v>
      </c>
      <c r="AB16" s="16">
        <v>68</v>
      </c>
      <c r="AC16" s="16">
        <v>170.2</v>
      </c>
      <c r="AD16" s="16"/>
      <c r="AE16" s="16">
        <f t="shared" ref="AE16" si="32">R16*G16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21" t="s">
        <v>46</v>
      </c>
      <c r="B17" s="22" t="s">
        <v>32</v>
      </c>
      <c r="C17" s="22">
        <v>999</v>
      </c>
      <c r="D17" s="22"/>
      <c r="E17" s="22">
        <v>793</v>
      </c>
      <c r="F17" s="23">
        <v>201</v>
      </c>
      <c r="G17" s="6">
        <v>0.18</v>
      </c>
      <c r="H17" s="1">
        <v>150</v>
      </c>
      <c r="I17" s="1">
        <v>5038459</v>
      </c>
      <c r="J17" s="1">
        <v>796</v>
      </c>
      <c r="K17" s="1">
        <f t="shared" si="2"/>
        <v>-3</v>
      </c>
      <c r="L17" s="1"/>
      <c r="M17" s="1"/>
      <c r="N17" s="14">
        <v>0</v>
      </c>
      <c r="O17" s="9">
        <v>1814</v>
      </c>
      <c r="P17" s="9">
        <f>VLOOKUP(A17,[1]Sheet!$A:$R,18,0)</f>
        <v>0</v>
      </c>
      <c r="Q17" s="1">
        <f t="shared" si="3"/>
        <v>158.6</v>
      </c>
      <c r="R17" s="5">
        <f>20*(Q17+Q18)-O17-O18-F17-F18</f>
        <v>1157</v>
      </c>
      <c r="S17" s="5">
        <v>1500</v>
      </c>
      <c r="T17" s="5"/>
      <c r="U17" s="1"/>
      <c r="V17" s="1">
        <f t="shared" si="5"/>
        <v>20</v>
      </c>
      <c r="W17" s="1">
        <f t="shared" si="6"/>
        <v>12.704918032786885</v>
      </c>
      <c r="X17" s="1">
        <v>140.4</v>
      </c>
      <c r="Y17" s="1">
        <v>80.8</v>
      </c>
      <c r="Z17" s="1">
        <v>9.6</v>
      </c>
      <c r="AA17" s="1">
        <v>0</v>
      </c>
      <c r="AB17" s="1">
        <v>0</v>
      </c>
      <c r="AC17" s="1">
        <v>0</v>
      </c>
      <c r="AD17" s="1"/>
      <c r="AE17" s="1">
        <f>S17*G17</f>
        <v>270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3">
      <c r="A18" s="24" t="s">
        <v>55</v>
      </c>
      <c r="B18" s="25" t="s">
        <v>32</v>
      </c>
      <c r="C18" s="25"/>
      <c r="D18" s="25"/>
      <c r="E18" s="25"/>
      <c r="F18" s="26"/>
      <c r="G18" s="17">
        <v>0</v>
      </c>
      <c r="H18" s="16"/>
      <c r="I18" s="16" t="s">
        <v>52</v>
      </c>
      <c r="J18" s="16"/>
      <c r="K18" s="16">
        <f t="shared" ref="K18" si="33">E18-J18</f>
        <v>0</v>
      </c>
      <c r="L18" s="16"/>
      <c r="M18" s="16"/>
      <c r="N18" s="16"/>
      <c r="O18" s="18"/>
      <c r="P18" s="18"/>
      <c r="Q18" s="16">
        <f t="shared" ref="Q18" si="34">E18/5</f>
        <v>0</v>
      </c>
      <c r="R18" s="19"/>
      <c r="S18" s="19"/>
      <c r="T18" s="19"/>
      <c r="U18" s="16"/>
      <c r="V18" s="16" t="e">
        <f t="shared" ref="V18" si="35">(F18+O18+R18)/Q18</f>
        <v>#DIV/0!</v>
      </c>
      <c r="W18" s="16" t="e">
        <f t="shared" ref="W18" si="36">(F18+O18)/Q18</f>
        <v>#DIV/0!</v>
      </c>
      <c r="X18" s="16">
        <v>0</v>
      </c>
      <c r="Y18" s="16">
        <v>0</v>
      </c>
      <c r="Z18" s="16">
        <v>0</v>
      </c>
      <c r="AA18" s="16">
        <v>144</v>
      </c>
      <c r="AB18" s="16">
        <v>81.599999999999994</v>
      </c>
      <c r="AC18" s="16">
        <v>203</v>
      </c>
      <c r="AD18" s="16"/>
      <c r="AE18" s="16">
        <f t="shared" ref="AE18" si="37">R18*G18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thickBot="1" x14ac:dyDescent="0.3">
      <c r="A19" s="1" t="s">
        <v>47</v>
      </c>
      <c r="B19" s="1" t="s">
        <v>32</v>
      </c>
      <c r="C19" s="1"/>
      <c r="D19" s="1">
        <v>1600</v>
      </c>
      <c r="E19" s="1"/>
      <c r="F19" s="1">
        <v>1600</v>
      </c>
      <c r="G19" s="6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4">
        <v>1600</v>
      </c>
      <c r="O19" s="9">
        <v>688</v>
      </c>
      <c r="P19" s="9">
        <f>VLOOKUP(A19,[1]Sheet!$A:$R,18,0)</f>
        <v>0</v>
      </c>
      <c r="Q19" s="1">
        <f t="shared" si="3"/>
        <v>0</v>
      </c>
      <c r="R19" s="5"/>
      <c r="S19" s="5">
        <f t="shared" ref="S19" si="38">R19</f>
        <v>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114.4</v>
      </c>
      <c r="Y19" s="1">
        <v>107.4</v>
      </c>
      <c r="Z19" s="1">
        <v>10.6</v>
      </c>
      <c r="AA19" s="1">
        <v>0</v>
      </c>
      <c r="AB19" s="1">
        <v>0</v>
      </c>
      <c r="AC19" s="1">
        <v>0</v>
      </c>
      <c r="AD19" s="1"/>
      <c r="AE19" s="1">
        <f t="shared" ref="AE19:AE20" si="39">S19*G19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27" t="s">
        <v>48</v>
      </c>
      <c r="B20" s="22" t="s">
        <v>32</v>
      </c>
      <c r="C20" s="22"/>
      <c r="D20" s="22">
        <v>600</v>
      </c>
      <c r="E20" s="22"/>
      <c r="F20" s="23">
        <v>600</v>
      </c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4"/>
      <c r="O20" s="9"/>
      <c r="P20" s="9">
        <f>VLOOKUP(A20,[1]Sheet!$A:$R,18,0)</f>
        <v>0</v>
      </c>
      <c r="Q20" s="1">
        <f t="shared" si="3"/>
        <v>0</v>
      </c>
      <c r="R20" s="5">
        <f>20*(Q20+Q21)-O20-O21-F20-F21</f>
        <v>613</v>
      </c>
      <c r="S20" s="5">
        <v>800</v>
      </c>
      <c r="T20" s="5"/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39"/>
        <v>144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thickBot="1" x14ac:dyDescent="0.3">
      <c r="A21" s="28" t="s">
        <v>59</v>
      </c>
      <c r="B21" s="25" t="s">
        <v>32</v>
      </c>
      <c r="C21" s="25">
        <v>777</v>
      </c>
      <c r="D21" s="25">
        <v>2</v>
      </c>
      <c r="E21" s="25">
        <v>559</v>
      </c>
      <c r="F21" s="26">
        <v>215</v>
      </c>
      <c r="G21" s="17">
        <v>0</v>
      </c>
      <c r="H21" s="16">
        <v>120</v>
      </c>
      <c r="I21" s="20" t="s">
        <v>52</v>
      </c>
      <c r="J21" s="16">
        <v>544</v>
      </c>
      <c r="K21" s="16">
        <f t="shared" ref="K21" si="40">E21-J21</f>
        <v>15</v>
      </c>
      <c r="L21" s="16"/>
      <c r="M21" s="16"/>
      <c r="N21" s="16">
        <v>600</v>
      </c>
      <c r="O21" s="18">
        <v>808</v>
      </c>
      <c r="P21" s="18"/>
      <c r="Q21" s="16">
        <f t="shared" ref="Q21" si="41">E21/5</f>
        <v>111.8</v>
      </c>
      <c r="R21" s="19"/>
      <c r="S21" s="19"/>
      <c r="T21" s="19"/>
      <c r="U21" s="16"/>
      <c r="V21" s="16">
        <f t="shared" ref="V21" si="42">(F21+O21+R21)/Q21</f>
        <v>9.1502683363148485</v>
      </c>
      <c r="W21" s="16">
        <f t="shared" ref="W21" si="43">(F21+O21)/Q21</f>
        <v>9.1502683363148485</v>
      </c>
      <c r="X21" s="16">
        <v>109</v>
      </c>
      <c r="Y21" s="16">
        <v>72.599999999999994</v>
      </c>
      <c r="Z21" s="16">
        <v>15.2</v>
      </c>
      <c r="AA21" s="16">
        <v>117.2</v>
      </c>
      <c r="AB21" s="16">
        <v>106</v>
      </c>
      <c r="AC21" s="16">
        <v>149.6</v>
      </c>
      <c r="AD21" s="16"/>
      <c r="AE21" s="16">
        <f t="shared" ref="AE21" si="44">R21*G21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21" t="s">
        <v>49</v>
      </c>
      <c r="B22" s="22" t="s">
        <v>38</v>
      </c>
      <c r="C22" s="22">
        <v>940.5</v>
      </c>
      <c r="D22" s="22">
        <v>1.6120000000000001</v>
      </c>
      <c r="E22" s="22">
        <v>295.34699999999998</v>
      </c>
      <c r="F22" s="23">
        <v>626.98800000000006</v>
      </c>
      <c r="G22" s="6">
        <v>1</v>
      </c>
      <c r="H22" s="1">
        <v>150</v>
      </c>
      <c r="I22" s="1">
        <v>5038572</v>
      </c>
      <c r="J22" s="1">
        <v>431</v>
      </c>
      <c r="K22" s="1">
        <f t="shared" si="2"/>
        <v>-135.65300000000002</v>
      </c>
      <c r="L22" s="1"/>
      <c r="M22" s="1"/>
      <c r="N22" s="14">
        <v>0</v>
      </c>
      <c r="O22" s="9">
        <v>43.041000000000054</v>
      </c>
      <c r="P22" s="38">
        <f>VLOOKUP(A22,[1]Sheet!$A:$R,18,0)</f>
        <v>400</v>
      </c>
      <c r="Q22" s="1">
        <f t="shared" si="3"/>
        <v>59.069399999999995</v>
      </c>
      <c r="R22" s="5">
        <f>20*(Q22+Q23)-O22-O23-F22-F23</f>
        <v>511.3589999999997</v>
      </c>
      <c r="S22" s="5">
        <v>400</v>
      </c>
      <c r="T22" s="5"/>
      <c r="U22" s="1"/>
      <c r="V22" s="1">
        <f t="shared" si="5"/>
        <v>20</v>
      </c>
      <c r="W22" s="1">
        <f t="shared" si="6"/>
        <v>11.343081189245195</v>
      </c>
      <c r="X22" s="1">
        <v>48.188200000000002</v>
      </c>
      <c r="Y22" s="1">
        <v>56.748399999999997</v>
      </c>
      <c r="Z22" s="1">
        <v>71.09</v>
      </c>
      <c r="AA22" s="1">
        <v>0</v>
      </c>
      <c r="AB22" s="1">
        <v>0</v>
      </c>
      <c r="AC22" s="1">
        <v>0</v>
      </c>
      <c r="AD22" s="1"/>
      <c r="AE22" s="1">
        <f>S22*G22</f>
        <v>400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thickBot="1" x14ac:dyDescent="0.3">
      <c r="A23" s="24" t="s">
        <v>54</v>
      </c>
      <c r="B23" s="25" t="s">
        <v>38</v>
      </c>
      <c r="C23" s="25"/>
      <c r="D23" s="25"/>
      <c r="E23" s="25"/>
      <c r="F23" s="26"/>
      <c r="G23" s="17">
        <v>0</v>
      </c>
      <c r="H23" s="16"/>
      <c r="I23" s="16" t="s">
        <v>52</v>
      </c>
      <c r="J23" s="16"/>
      <c r="K23" s="16">
        <f t="shared" ref="K23" si="45">E23-J23</f>
        <v>0</v>
      </c>
      <c r="L23" s="16"/>
      <c r="M23" s="16"/>
      <c r="N23" s="16"/>
      <c r="O23" s="18"/>
      <c r="P23" s="18"/>
      <c r="Q23" s="16">
        <f t="shared" ref="Q23" si="46">E23/5</f>
        <v>0</v>
      </c>
      <c r="R23" s="19"/>
      <c r="S23" s="19"/>
      <c r="T23" s="19"/>
      <c r="U23" s="16"/>
      <c r="V23" s="16" t="e">
        <f t="shared" ref="V23" si="47">(F23+O23+R23)/Q23</f>
        <v>#DIV/0!</v>
      </c>
      <c r="W23" s="16" t="e">
        <f t="shared" ref="W23" si="48">(F23+O23)/Q23</f>
        <v>#DIV/0!</v>
      </c>
      <c r="X23" s="16">
        <v>0</v>
      </c>
      <c r="Y23" s="16">
        <v>0</v>
      </c>
      <c r="Z23" s="16">
        <v>0</v>
      </c>
      <c r="AA23" s="16">
        <v>0</v>
      </c>
      <c r="AB23" s="16">
        <v>80.448400000000007</v>
      </c>
      <c r="AC23" s="16">
        <v>69.344200000000001</v>
      </c>
      <c r="AD23" s="16"/>
      <c r="AE23" s="16">
        <f t="shared" ref="AE23" si="49">R23*G23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21" t="s">
        <v>50</v>
      </c>
      <c r="B24" s="22" t="s">
        <v>38</v>
      </c>
      <c r="C24" s="22">
        <v>966.6</v>
      </c>
      <c r="D24" s="22">
        <v>0.32200000000000001</v>
      </c>
      <c r="E24" s="22">
        <v>116.51600000000001</v>
      </c>
      <c r="F24" s="23">
        <v>837.25400000000002</v>
      </c>
      <c r="G24" s="6">
        <v>1</v>
      </c>
      <c r="H24" s="1">
        <v>150</v>
      </c>
      <c r="I24" s="1">
        <v>5038596</v>
      </c>
      <c r="J24" s="1">
        <v>124.5</v>
      </c>
      <c r="K24" s="1">
        <f t="shared" si="2"/>
        <v>-7.9839999999999947</v>
      </c>
      <c r="L24" s="1"/>
      <c r="M24" s="1"/>
      <c r="N24" s="14">
        <v>0</v>
      </c>
      <c r="O24" s="9"/>
      <c r="P24" s="9">
        <f>VLOOKUP(A24,[1]Sheet!$A:$R,18,0)</f>
        <v>0</v>
      </c>
      <c r="Q24" s="1">
        <f t="shared" si="3"/>
        <v>23.3032</v>
      </c>
      <c r="R24" s="5"/>
      <c r="S24" s="5">
        <f>R24</f>
        <v>0</v>
      </c>
      <c r="T24" s="5"/>
      <c r="U24" s="1"/>
      <c r="V24" s="1">
        <f t="shared" si="5"/>
        <v>35.928713653060527</v>
      </c>
      <c r="W24" s="1">
        <f t="shared" si="6"/>
        <v>35.928713653060527</v>
      </c>
      <c r="X24" s="1">
        <v>22.584399999999999</v>
      </c>
      <c r="Y24" s="1">
        <v>23.7258</v>
      </c>
      <c r="Z24" s="1">
        <v>44.0246</v>
      </c>
      <c r="AA24" s="1">
        <v>0</v>
      </c>
      <c r="AB24" s="1">
        <v>0</v>
      </c>
      <c r="AC24" s="1">
        <v>0</v>
      </c>
      <c r="AD24" s="30" t="s">
        <v>42</v>
      </c>
      <c r="AE24" s="1">
        <f>S24*G24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thickBot="1" x14ac:dyDescent="0.3">
      <c r="A25" s="24" t="s">
        <v>56</v>
      </c>
      <c r="B25" s="25" t="s">
        <v>38</v>
      </c>
      <c r="C25" s="25"/>
      <c r="D25" s="25"/>
      <c r="E25" s="25"/>
      <c r="F25" s="26"/>
      <c r="G25" s="17">
        <v>0</v>
      </c>
      <c r="H25" s="16"/>
      <c r="I25" s="16" t="s">
        <v>52</v>
      </c>
      <c r="J25" s="16"/>
      <c r="K25" s="16">
        <f t="shared" si="2"/>
        <v>0</v>
      </c>
      <c r="L25" s="16"/>
      <c r="M25" s="16"/>
      <c r="N25" s="16"/>
      <c r="O25" s="18"/>
      <c r="P25" s="18"/>
      <c r="Q25" s="16">
        <f t="shared" si="3"/>
        <v>0</v>
      </c>
      <c r="R25" s="19"/>
      <c r="S25" s="19"/>
      <c r="T25" s="19"/>
      <c r="U25" s="16"/>
      <c r="V25" s="16" t="e">
        <f t="shared" si="5"/>
        <v>#DIV/0!</v>
      </c>
      <c r="W25" s="16" t="e">
        <f t="shared" si="6"/>
        <v>#DIV/0!</v>
      </c>
      <c r="X25" s="16">
        <v>0.46400000000000002</v>
      </c>
      <c r="Y25" s="16">
        <v>0</v>
      </c>
      <c r="Z25" s="16">
        <v>0</v>
      </c>
      <c r="AA25" s="16">
        <v>51.0458</v>
      </c>
      <c r="AB25" s="16">
        <v>53.956600000000002</v>
      </c>
      <c r="AC25" s="16">
        <v>72.547600000000003</v>
      </c>
      <c r="AD25" s="16"/>
      <c r="AE25" s="16">
        <f t="shared" si="2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57</v>
      </c>
      <c r="B26" s="1" t="s">
        <v>32</v>
      </c>
      <c r="C26" s="1">
        <v>429</v>
      </c>
      <c r="D26" s="1">
        <v>96</v>
      </c>
      <c r="E26" s="1">
        <v>399</v>
      </c>
      <c r="F26" s="1">
        <v>124</v>
      </c>
      <c r="G26" s="6">
        <v>0.2</v>
      </c>
      <c r="H26" s="1">
        <v>120</v>
      </c>
      <c r="I26" s="1">
        <v>99876550</v>
      </c>
      <c r="J26" s="1">
        <v>393</v>
      </c>
      <c r="K26" s="1">
        <f t="shared" si="2"/>
        <v>6</v>
      </c>
      <c r="L26" s="1"/>
      <c r="M26" s="1"/>
      <c r="N26" s="14">
        <v>100</v>
      </c>
      <c r="O26" s="9">
        <v>1207</v>
      </c>
      <c r="P26" s="9">
        <f>VLOOKUP(A26,[1]Sheet!$A:$R,18,0)</f>
        <v>0</v>
      </c>
      <c r="Q26" s="1">
        <f t="shared" si="3"/>
        <v>79.8</v>
      </c>
      <c r="R26" s="5">
        <f t="shared" ref="R26:R30" si="50">20*Q26-O26-F26</f>
        <v>265</v>
      </c>
      <c r="S26" s="5">
        <v>350</v>
      </c>
      <c r="T26" s="5"/>
      <c r="U26" s="1"/>
      <c r="V26" s="1">
        <f t="shared" si="5"/>
        <v>20</v>
      </c>
      <c r="W26" s="1">
        <f t="shared" si="6"/>
        <v>16.679197994987469</v>
      </c>
      <c r="X26" s="1">
        <v>86.8</v>
      </c>
      <c r="Y26" s="1">
        <v>48</v>
      </c>
      <c r="Z26" s="1">
        <v>9.4</v>
      </c>
      <c r="AA26" s="1">
        <v>56.8</v>
      </c>
      <c r="AB26" s="1">
        <v>44.4</v>
      </c>
      <c r="AC26" s="1">
        <v>64.8</v>
      </c>
      <c r="AD26" s="1"/>
      <c r="AE26" s="1">
        <f t="shared" ref="AE26:AE33" si="51">S26*G26</f>
        <v>70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58</v>
      </c>
      <c r="B27" s="1" t="s">
        <v>38</v>
      </c>
      <c r="C27" s="1">
        <v>1686.4</v>
      </c>
      <c r="D27" s="1"/>
      <c r="E27" s="1">
        <v>309.69799999999998</v>
      </c>
      <c r="F27" s="1">
        <v>1365.702</v>
      </c>
      <c r="G27" s="6">
        <v>1</v>
      </c>
      <c r="H27" s="1">
        <v>120</v>
      </c>
      <c r="I27" s="1">
        <v>6159901</v>
      </c>
      <c r="J27" s="1">
        <v>324.5</v>
      </c>
      <c r="K27" s="1">
        <f t="shared" si="2"/>
        <v>-14.802000000000021</v>
      </c>
      <c r="L27" s="1"/>
      <c r="M27" s="1"/>
      <c r="N27" s="14">
        <v>0</v>
      </c>
      <c r="O27" s="9"/>
      <c r="P27" s="9">
        <f>VLOOKUP(A27,[1]Sheet!$A:$R,18,0)</f>
        <v>0</v>
      </c>
      <c r="Q27" s="1">
        <f t="shared" si="3"/>
        <v>61.939599999999999</v>
      </c>
      <c r="R27" s="5"/>
      <c r="S27" s="5">
        <f t="shared" ref="S27:S32" si="52">R27</f>
        <v>0</v>
      </c>
      <c r="T27" s="5"/>
      <c r="U27" s="1"/>
      <c r="V27" s="1">
        <f t="shared" si="5"/>
        <v>22.048931539758087</v>
      </c>
      <c r="W27" s="1">
        <f t="shared" si="6"/>
        <v>22.048931539758087</v>
      </c>
      <c r="X27" s="1">
        <v>58.736199999999997</v>
      </c>
      <c r="Y27" s="1">
        <v>67.850200000000001</v>
      </c>
      <c r="Z27" s="1">
        <v>5.0926</v>
      </c>
      <c r="AA27" s="1">
        <v>113.3098</v>
      </c>
      <c r="AB27" s="1">
        <v>43.876800000000003</v>
      </c>
      <c r="AC27" s="1">
        <v>81.194800000000001</v>
      </c>
      <c r="AD27" s="30" t="s">
        <v>42</v>
      </c>
      <c r="AE27" s="1">
        <f t="shared" si="5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61</v>
      </c>
      <c r="B28" s="1" t="s">
        <v>38</v>
      </c>
      <c r="C28" s="1">
        <v>204.815</v>
      </c>
      <c r="D28" s="1">
        <v>0.91600000000000004</v>
      </c>
      <c r="E28" s="1">
        <v>63.063000000000002</v>
      </c>
      <c r="F28" s="1">
        <v>137.422</v>
      </c>
      <c r="G28" s="6">
        <v>1</v>
      </c>
      <c r="H28" s="1">
        <v>120</v>
      </c>
      <c r="I28" s="1">
        <v>6159949</v>
      </c>
      <c r="J28" s="1">
        <v>72.5</v>
      </c>
      <c r="K28" s="1">
        <f t="shared" ref="K28:K46" si="53">E28-J28</f>
        <v>-9.4369999999999976</v>
      </c>
      <c r="L28" s="1"/>
      <c r="M28" s="1"/>
      <c r="N28" s="14">
        <v>0</v>
      </c>
      <c r="O28" s="9"/>
      <c r="P28" s="38">
        <f>VLOOKUP(A28,[1]Sheet!$A:$R,18,0)</f>
        <v>100</v>
      </c>
      <c r="Q28" s="1">
        <f t="shared" si="3"/>
        <v>12.6126</v>
      </c>
      <c r="R28" s="5">
        <f t="shared" si="50"/>
        <v>114.83000000000001</v>
      </c>
      <c r="S28" s="5">
        <v>100</v>
      </c>
      <c r="T28" s="5"/>
      <c r="U28" s="1"/>
      <c r="V28" s="1">
        <f t="shared" si="5"/>
        <v>20</v>
      </c>
      <c r="W28" s="1">
        <f t="shared" si="6"/>
        <v>10.895612324183752</v>
      </c>
      <c r="X28" s="1">
        <v>1.0491999999999999</v>
      </c>
      <c r="Y28" s="1">
        <v>8.0806000000000004</v>
      </c>
      <c r="Z28" s="1">
        <v>11.7942</v>
      </c>
      <c r="AA28" s="1">
        <v>0</v>
      </c>
      <c r="AB28" s="1">
        <v>9.5275999999999996</v>
      </c>
      <c r="AC28" s="1">
        <v>14.234400000000001</v>
      </c>
      <c r="AD28" s="1"/>
      <c r="AE28" s="1">
        <f t="shared" si="51"/>
        <v>100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62</v>
      </c>
      <c r="B29" s="1" t="s">
        <v>32</v>
      </c>
      <c r="C29" s="1"/>
      <c r="D29" s="1">
        <v>1200</v>
      </c>
      <c r="E29" s="1"/>
      <c r="F29" s="1">
        <v>1200</v>
      </c>
      <c r="G29" s="6">
        <v>0.19</v>
      </c>
      <c r="H29" s="1">
        <v>120</v>
      </c>
      <c r="I29" s="1">
        <v>9877076</v>
      </c>
      <c r="J29" s="1"/>
      <c r="K29" s="1">
        <f t="shared" si="53"/>
        <v>0</v>
      </c>
      <c r="L29" s="1"/>
      <c r="M29" s="1"/>
      <c r="N29" s="14">
        <v>1200</v>
      </c>
      <c r="O29" s="9"/>
      <c r="P29" s="9">
        <f>VLOOKUP(A29,[1]Sheet!$A:$R,18,0)</f>
        <v>0</v>
      </c>
      <c r="Q29" s="1">
        <f t="shared" si="3"/>
        <v>0</v>
      </c>
      <c r="R29" s="5"/>
      <c r="S29" s="5">
        <v>600</v>
      </c>
      <c r="T29" s="5">
        <v>600</v>
      </c>
      <c r="U29" s="1"/>
      <c r="V29" s="1" t="e">
        <f t="shared" si="5"/>
        <v>#DIV/0!</v>
      </c>
      <c r="W29" s="1" t="e">
        <f t="shared" si="6"/>
        <v>#DIV/0!</v>
      </c>
      <c r="X29" s="1">
        <v>16.8</v>
      </c>
      <c r="Y29" s="1">
        <v>82.4</v>
      </c>
      <c r="Z29" s="1">
        <v>15.6</v>
      </c>
      <c r="AA29" s="1">
        <v>24</v>
      </c>
      <c r="AB29" s="1">
        <v>86.2</v>
      </c>
      <c r="AC29" s="1">
        <v>81.599999999999994</v>
      </c>
      <c r="AD29" s="1"/>
      <c r="AE29" s="1">
        <f t="shared" si="51"/>
        <v>114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63</v>
      </c>
      <c r="B30" s="1" t="s">
        <v>32</v>
      </c>
      <c r="C30" s="1">
        <v>160</v>
      </c>
      <c r="D30" s="1">
        <v>161</v>
      </c>
      <c r="E30" s="1">
        <v>151</v>
      </c>
      <c r="F30" s="1">
        <v>155</v>
      </c>
      <c r="G30" s="6">
        <v>0.1</v>
      </c>
      <c r="H30" s="1">
        <v>60</v>
      </c>
      <c r="I30" s="1">
        <v>8444170</v>
      </c>
      <c r="J30" s="1">
        <v>142</v>
      </c>
      <c r="K30" s="1">
        <f t="shared" si="53"/>
        <v>9</v>
      </c>
      <c r="L30" s="1"/>
      <c r="M30" s="1"/>
      <c r="N30" s="14">
        <v>150</v>
      </c>
      <c r="O30" s="9">
        <v>200</v>
      </c>
      <c r="P30" s="9">
        <f>VLOOKUP(A30,[1]Sheet!$A:$R,18,0)</f>
        <v>0</v>
      </c>
      <c r="Q30" s="1">
        <f t="shared" si="3"/>
        <v>30.2</v>
      </c>
      <c r="R30" s="5">
        <f t="shared" si="50"/>
        <v>249</v>
      </c>
      <c r="S30" s="5">
        <v>300</v>
      </c>
      <c r="T30" s="5"/>
      <c r="U30" s="1"/>
      <c r="V30" s="1">
        <f t="shared" si="5"/>
        <v>20</v>
      </c>
      <c r="W30" s="1">
        <f t="shared" si="6"/>
        <v>11.754966887417218</v>
      </c>
      <c r="X30" s="1">
        <v>0</v>
      </c>
      <c r="Y30" s="1">
        <v>9.8000000000000007</v>
      </c>
      <c r="Z30" s="1">
        <v>17.2</v>
      </c>
      <c r="AA30" s="1">
        <v>21</v>
      </c>
      <c r="AB30" s="1">
        <v>32.799999999999997</v>
      </c>
      <c r="AC30" s="1">
        <v>36.4</v>
      </c>
      <c r="AD30" s="1"/>
      <c r="AE30" s="1">
        <f t="shared" si="51"/>
        <v>30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64</v>
      </c>
      <c r="B31" s="1" t="s">
        <v>32</v>
      </c>
      <c r="C31" s="1">
        <v>83</v>
      </c>
      <c r="D31" s="33">
        <v>192</v>
      </c>
      <c r="E31" s="1">
        <v>83</v>
      </c>
      <c r="F31" s="1">
        <v>192</v>
      </c>
      <c r="G31" s="6">
        <v>0.14000000000000001</v>
      </c>
      <c r="H31" s="1">
        <v>180</v>
      </c>
      <c r="I31" s="1">
        <v>9988391</v>
      </c>
      <c r="J31" s="1">
        <v>105</v>
      </c>
      <c r="K31" s="1">
        <f t="shared" si="53"/>
        <v>-22</v>
      </c>
      <c r="L31" s="1"/>
      <c r="M31" s="1"/>
      <c r="N31" s="34">
        <v>550</v>
      </c>
      <c r="O31" s="9">
        <v>551</v>
      </c>
      <c r="P31" s="9">
        <f>VLOOKUP(A31,[1]Sheet!$A:$R,18,0)</f>
        <v>0</v>
      </c>
      <c r="Q31" s="1">
        <f t="shared" si="3"/>
        <v>16.600000000000001</v>
      </c>
      <c r="R31" s="29">
        <v>350</v>
      </c>
      <c r="S31" s="5">
        <f t="shared" si="52"/>
        <v>350</v>
      </c>
      <c r="T31" s="5"/>
      <c r="U31" s="1"/>
      <c r="V31" s="1">
        <f t="shared" si="5"/>
        <v>65.843373493975903</v>
      </c>
      <c r="W31" s="1">
        <f t="shared" si="6"/>
        <v>44.75903614457831</v>
      </c>
      <c r="X31" s="1">
        <v>59.2</v>
      </c>
      <c r="Y31" s="1">
        <v>45.8</v>
      </c>
      <c r="Z31" s="1">
        <v>23</v>
      </c>
      <c r="AA31" s="1">
        <v>33.200000000000003</v>
      </c>
      <c r="AB31" s="1">
        <v>52.4</v>
      </c>
      <c r="AC31" s="1">
        <v>68.599999999999994</v>
      </c>
      <c r="AD31" s="35" t="s">
        <v>81</v>
      </c>
      <c r="AE31" s="1">
        <f t="shared" si="51"/>
        <v>49.000000000000007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thickBot="1" x14ac:dyDescent="0.3">
      <c r="A32" s="15" t="s">
        <v>65</v>
      </c>
      <c r="B32" s="1" t="s">
        <v>38</v>
      </c>
      <c r="C32" s="1"/>
      <c r="D32" s="1">
        <v>103.20099999999999</v>
      </c>
      <c r="E32" s="1"/>
      <c r="F32" s="1">
        <v>103.20099999999999</v>
      </c>
      <c r="G32" s="6">
        <v>1</v>
      </c>
      <c r="H32" s="1">
        <v>120</v>
      </c>
      <c r="I32" s="1">
        <v>8785228</v>
      </c>
      <c r="J32" s="1"/>
      <c r="K32" s="1">
        <f t="shared" ref="K32" si="54">E32-J32</f>
        <v>0</v>
      </c>
      <c r="L32" s="1"/>
      <c r="M32" s="1"/>
      <c r="N32" s="14">
        <v>100</v>
      </c>
      <c r="O32" s="9"/>
      <c r="P32" s="9">
        <f>VLOOKUP(A32,[1]Sheet!$A:$R,18,0)</f>
        <v>0</v>
      </c>
      <c r="Q32" s="1">
        <f t="shared" ref="Q32" si="55">E32/5</f>
        <v>0</v>
      </c>
      <c r="R32" s="5"/>
      <c r="S32" s="5">
        <f t="shared" si="52"/>
        <v>0</v>
      </c>
      <c r="T32" s="5"/>
      <c r="U32" s="1"/>
      <c r="V32" s="1" t="e">
        <f t="shared" ref="V32" si="56">(F32+O32+R32)/Q32</f>
        <v>#DIV/0!</v>
      </c>
      <c r="W32" s="1" t="e">
        <f t="shared" ref="W32" si="57">(F32+O32)/Q32</f>
        <v>#DIV/0!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32" t="s">
        <v>35</v>
      </c>
      <c r="AE32" s="1">
        <f t="shared" si="5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21" t="s">
        <v>66</v>
      </c>
      <c r="B33" s="22" t="s">
        <v>38</v>
      </c>
      <c r="C33" s="22">
        <v>35</v>
      </c>
      <c r="D33" s="22">
        <v>296.41399999999999</v>
      </c>
      <c r="E33" s="22">
        <v>37.994</v>
      </c>
      <c r="F33" s="23">
        <v>286.47000000000003</v>
      </c>
      <c r="G33" s="6">
        <v>1</v>
      </c>
      <c r="H33" s="1">
        <v>120</v>
      </c>
      <c r="I33" s="1">
        <v>8785204</v>
      </c>
      <c r="J33" s="1">
        <v>38</v>
      </c>
      <c r="K33" s="1">
        <f t="shared" si="53"/>
        <v>-6.0000000000002274E-3</v>
      </c>
      <c r="L33" s="1"/>
      <c r="M33" s="1"/>
      <c r="N33" s="14">
        <v>700</v>
      </c>
      <c r="O33" s="9"/>
      <c r="P33" s="38">
        <f>VLOOKUP(A33,[1]Sheet!$A:$R,18,0)</f>
        <v>200</v>
      </c>
      <c r="Q33" s="1">
        <f t="shared" si="3"/>
        <v>7.5987999999999998</v>
      </c>
      <c r="R33" s="5">
        <f>20*(Q33+Q34)-O33-O34-F33-F34</f>
        <v>300.47200000000009</v>
      </c>
      <c r="S33" s="5">
        <v>200</v>
      </c>
      <c r="T33" s="5"/>
      <c r="U33" s="1"/>
      <c r="V33" s="1">
        <f t="shared" si="5"/>
        <v>77.241406537874425</v>
      </c>
      <c r="W33" s="1">
        <f t="shared" si="6"/>
        <v>37.699373585302951</v>
      </c>
      <c r="X33" s="1">
        <v>40.841799999999999</v>
      </c>
      <c r="Y33" s="1">
        <v>46.392600000000002</v>
      </c>
      <c r="Z33" s="1">
        <v>90.019199999999998</v>
      </c>
      <c r="AA33" s="1">
        <v>0</v>
      </c>
      <c r="AB33" s="1">
        <v>0</v>
      </c>
      <c r="AC33" s="1">
        <v>0</v>
      </c>
      <c r="AD33" s="1"/>
      <c r="AE33" s="1">
        <f t="shared" si="51"/>
        <v>200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thickBot="1" x14ac:dyDescent="0.3">
      <c r="A34" s="24" t="s">
        <v>51</v>
      </c>
      <c r="B34" s="25" t="s">
        <v>38</v>
      </c>
      <c r="C34" s="25">
        <v>993</v>
      </c>
      <c r="D34" s="25">
        <v>388.34</v>
      </c>
      <c r="E34" s="25">
        <v>362.20699999999999</v>
      </c>
      <c r="F34" s="26">
        <v>1013.862</v>
      </c>
      <c r="G34" s="17">
        <v>0</v>
      </c>
      <c r="H34" s="16">
        <v>120</v>
      </c>
      <c r="I34" s="16" t="s">
        <v>52</v>
      </c>
      <c r="J34" s="16">
        <v>374</v>
      </c>
      <c r="K34" s="16">
        <f t="shared" si="53"/>
        <v>-11.793000000000006</v>
      </c>
      <c r="L34" s="16"/>
      <c r="M34" s="16"/>
      <c r="N34" s="16">
        <v>0</v>
      </c>
      <c r="O34" s="18"/>
      <c r="P34" s="18"/>
      <c r="Q34" s="16">
        <f t="shared" ref="Q34" si="58">E34/5</f>
        <v>72.441400000000002</v>
      </c>
      <c r="R34" s="19"/>
      <c r="S34" s="19"/>
      <c r="T34" s="19"/>
      <c r="U34" s="16"/>
      <c r="V34" s="16">
        <f t="shared" ref="V34" si="59">(F34+O34+R34)/Q34</f>
        <v>13.995615766674856</v>
      </c>
      <c r="W34" s="16">
        <f t="shared" ref="W34" si="60">(F34+O34)/Q34</f>
        <v>13.995615766674856</v>
      </c>
      <c r="X34" s="16">
        <v>49.693199999999997</v>
      </c>
      <c r="Y34" s="16">
        <v>38.601999999999997</v>
      </c>
      <c r="Z34" s="16">
        <v>8.5516000000000005</v>
      </c>
      <c r="AA34" s="16">
        <v>0</v>
      </c>
      <c r="AB34" s="16">
        <v>68.982399999999998</v>
      </c>
      <c r="AC34" s="16">
        <v>0</v>
      </c>
      <c r="AD34" s="16"/>
      <c r="AE34" s="16">
        <f t="shared" ref="AE34" si="61">R34*G34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5" t="s">
        <v>67</v>
      </c>
      <c r="B35" s="1" t="s">
        <v>38</v>
      </c>
      <c r="C35" s="1"/>
      <c r="D35" s="1">
        <v>95.96</v>
      </c>
      <c r="E35" s="1"/>
      <c r="F35" s="1">
        <v>95.96</v>
      </c>
      <c r="G35" s="6">
        <v>1</v>
      </c>
      <c r="H35" s="1">
        <v>120</v>
      </c>
      <c r="I35" s="1">
        <v>8785211</v>
      </c>
      <c r="J35" s="1"/>
      <c r="K35" s="1">
        <f t="shared" ref="K35:K36" si="62">E35-J35</f>
        <v>0</v>
      </c>
      <c r="L35" s="1"/>
      <c r="M35" s="1"/>
      <c r="N35" s="14">
        <v>100</v>
      </c>
      <c r="O35" s="9"/>
      <c r="P35" s="9">
        <f>VLOOKUP(A35,[1]Sheet!$A:$R,18,0)</f>
        <v>0</v>
      </c>
      <c r="Q35" s="1">
        <f t="shared" ref="Q35:Q36" si="63">E35/5</f>
        <v>0</v>
      </c>
      <c r="R35" s="5"/>
      <c r="S35" s="5">
        <f t="shared" ref="S35:S36" si="64">R35</f>
        <v>0</v>
      </c>
      <c r="T35" s="5"/>
      <c r="U35" s="1"/>
      <c r="V35" s="1" t="e">
        <f t="shared" ref="V35:V36" si="65">(F35+O35+R35)/Q35</f>
        <v>#DIV/0!</v>
      </c>
      <c r="W35" s="1" t="e">
        <f t="shared" ref="W35:W36" si="66">(F35+O35)/Q35</f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32" t="s">
        <v>35</v>
      </c>
      <c r="AE35" s="1">
        <f t="shared" ref="AE35:AE37" si="67">S35*G35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thickBot="1" x14ac:dyDescent="0.3">
      <c r="A36" s="15" t="s">
        <v>68</v>
      </c>
      <c r="B36" s="1" t="s">
        <v>38</v>
      </c>
      <c r="C36" s="1"/>
      <c r="D36" s="1">
        <v>160.04</v>
      </c>
      <c r="E36" s="1"/>
      <c r="F36" s="1">
        <v>160.04</v>
      </c>
      <c r="G36" s="6">
        <v>1</v>
      </c>
      <c r="H36" s="1">
        <v>120</v>
      </c>
      <c r="I36" s="1">
        <v>8785198</v>
      </c>
      <c r="J36" s="1"/>
      <c r="K36" s="1">
        <f t="shared" si="62"/>
        <v>0</v>
      </c>
      <c r="L36" s="1"/>
      <c r="M36" s="1"/>
      <c r="N36" s="14">
        <v>150</v>
      </c>
      <c r="O36" s="9"/>
      <c r="P36" s="9">
        <f>VLOOKUP(A36,[1]Sheet!$A:$R,18,0)</f>
        <v>0</v>
      </c>
      <c r="Q36" s="1">
        <f t="shared" si="63"/>
        <v>0</v>
      </c>
      <c r="R36" s="5"/>
      <c r="S36" s="5">
        <f t="shared" si="64"/>
        <v>0</v>
      </c>
      <c r="T36" s="5"/>
      <c r="U36" s="1"/>
      <c r="V36" s="1" t="e">
        <f t="shared" si="65"/>
        <v>#DIV/0!</v>
      </c>
      <c r="W36" s="1" t="e">
        <f t="shared" si="66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32" t="s">
        <v>35</v>
      </c>
      <c r="AE36" s="1">
        <f t="shared" si="6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21" t="s">
        <v>69</v>
      </c>
      <c r="B37" s="22" t="s">
        <v>38</v>
      </c>
      <c r="C37" s="22"/>
      <c r="D37" s="22">
        <v>123.2</v>
      </c>
      <c r="E37" s="22"/>
      <c r="F37" s="23">
        <v>123.2</v>
      </c>
      <c r="G37" s="6">
        <v>1</v>
      </c>
      <c r="H37" s="1">
        <v>180</v>
      </c>
      <c r="I37" s="1">
        <v>2700001</v>
      </c>
      <c r="J37" s="1"/>
      <c r="K37" s="1">
        <f t="shared" si="53"/>
        <v>0</v>
      </c>
      <c r="L37" s="1"/>
      <c r="M37" s="1"/>
      <c r="N37" s="14"/>
      <c r="O37" s="9"/>
      <c r="P37" s="38">
        <f>VLOOKUP(A37,[1]Sheet!$A:$R,18,0)</f>
        <v>300</v>
      </c>
      <c r="Q37" s="1">
        <f t="shared" si="3"/>
        <v>0</v>
      </c>
      <c r="R37" s="5">
        <f>20*(Q37+Q38)-O37-O38-F37-F38</f>
        <v>367.50900000000001</v>
      </c>
      <c r="S37" s="5">
        <v>300</v>
      </c>
      <c r="T37" s="5">
        <v>500</v>
      </c>
      <c r="U37" s="1"/>
      <c r="V37" s="1" t="e">
        <f t="shared" si="5"/>
        <v>#DIV/0!</v>
      </c>
      <c r="W37" s="1" t="e">
        <f t="shared" si="6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f t="shared" si="67"/>
        <v>300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thickBot="1" x14ac:dyDescent="0.3">
      <c r="A38" s="24" t="s">
        <v>60</v>
      </c>
      <c r="B38" s="25" t="s">
        <v>38</v>
      </c>
      <c r="C38" s="25">
        <v>297.39999999999998</v>
      </c>
      <c r="D38" s="25"/>
      <c r="E38" s="25">
        <v>182.72200000000001</v>
      </c>
      <c r="F38" s="26">
        <v>111.56100000000001</v>
      </c>
      <c r="G38" s="17">
        <v>0</v>
      </c>
      <c r="H38" s="16">
        <v>180</v>
      </c>
      <c r="I38" s="20" t="s">
        <v>52</v>
      </c>
      <c r="J38" s="16">
        <v>163</v>
      </c>
      <c r="K38" s="16">
        <f t="shared" ref="K38" si="68">E38-J38</f>
        <v>19.722000000000008</v>
      </c>
      <c r="L38" s="16"/>
      <c r="M38" s="16"/>
      <c r="N38" s="16">
        <v>110</v>
      </c>
      <c r="O38" s="18">
        <v>128.61800000000005</v>
      </c>
      <c r="P38" s="18"/>
      <c r="Q38" s="16">
        <f t="shared" ref="Q38" si="69">E38/5</f>
        <v>36.544400000000003</v>
      </c>
      <c r="R38" s="19"/>
      <c r="S38" s="19"/>
      <c r="T38" s="19"/>
      <c r="U38" s="16"/>
      <c r="V38" s="16">
        <f t="shared" ref="V38" si="70">(F38+O38+R38)/Q38</f>
        <v>6.5722518361226356</v>
      </c>
      <c r="W38" s="16">
        <f t="shared" ref="W38" si="71">(F38+O38)/Q38</f>
        <v>6.5722518361226356</v>
      </c>
      <c r="X38" s="16">
        <v>26.652799999999999</v>
      </c>
      <c r="Y38" s="16">
        <v>27.210599999999999</v>
      </c>
      <c r="Z38" s="16">
        <v>38.6922</v>
      </c>
      <c r="AA38" s="16">
        <v>0</v>
      </c>
      <c r="AB38" s="16">
        <v>24.617599999999999</v>
      </c>
      <c r="AC38" s="16">
        <v>20.365600000000001</v>
      </c>
      <c r="AD38" s="16"/>
      <c r="AE38" s="16">
        <f t="shared" ref="AE38" si="72">R38*G38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70</v>
      </c>
      <c r="B39" s="1" t="s">
        <v>32</v>
      </c>
      <c r="C39" s="1">
        <v>139</v>
      </c>
      <c r="D39" s="1">
        <v>237</v>
      </c>
      <c r="E39" s="1">
        <v>148</v>
      </c>
      <c r="F39" s="1">
        <v>228</v>
      </c>
      <c r="G39" s="6">
        <v>0.1</v>
      </c>
      <c r="H39" s="1">
        <v>60</v>
      </c>
      <c r="I39" s="1">
        <v>8444187</v>
      </c>
      <c r="J39" s="1">
        <v>170</v>
      </c>
      <c r="K39" s="1">
        <f t="shared" si="53"/>
        <v>-22</v>
      </c>
      <c r="L39" s="1"/>
      <c r="M39" s="1"/>
      <c r="N39" s="14">
        <v>230</v>
      </c>
      <c r="O39" s="36">
        <v>791</v>
      </c>
      <c r="P39" s="9">
        <f>VLOOKUP(A39,[1]Sheet!$A:$R,18,0)</f>
        <v>0</v>
      </c>
      <c r="Q39" s="1">
        <f t="shared" si="3"/>
        <v>29.6</v>
      </c>
      <c r="R39" s="37">
        <v>700</v>
      </c>
      <c r="S39" s="5">
        <f t="shared" ref="S39" si="73">R39</f>
        <v>700</v>
      </c>
      <c r="T39" s="5"/>
      <c r="U39" s="1"/>
      <c r="V39" s="1">
        <f t="shared" si="5"/>
        <v>58.074324324324323</v>
      </c>
      <c r="W39" s="1">
        <f t="shared" si="6"/>
        <v>34.425675675675677</v>
      </c>
      <c r="X39" s="1">
        <v>58</v>
      </c>
      <c r="Y39" s="1">
        <v>32.4</v>
      </c>
      <c r="Z39" s="1">
        <v>5.2</v>
      </c>
      <c r="AA39" s="1">
        <v>28.2</v>
      </c>
      <c r="AB39" s="1">
        <v>25.2</v>
      </c>
      <c r="AC39" s="1">
        <v>32.4</v>
      </c>
      <c r="AD39" s="36" t="s">
        <v>84</v>
      </c>
      <c r="AE39" s="1">
        <f t="shared" ref="AE39:AE42" si="74">S39*G39</f>
        <v>70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71</v>
      </c>
      <c r="B40" s="1" t="s">
        <v>32</v>
      </c>
      <c r="C40" s="1"/>
      <c r="D40" s="1">
        <v>690</v>
      </c>
      <c r="E40" s="1"/>
      <c r="F40" s="1">
        <v>690</v>
      </c>
      <c r="G40" s="6">
        <v>0.1</v>
      </c>
      <c r="H40" s="1">
        <v>90</v>
      </c>
      <c r="I40" s="1">
        <v>8444194</v>
      </c>
      <c r="J40" s="1"/>
      <c r="K40" s="1">
        <f t="shared" si="53"/>
        <v>0</v>
      </c>
      <c r="L40" s="1"/>
      <c r="M40" s="1"/>
      <c r="N40" s="14">
        <v>700</v>
      </c>
      <c r="O40" s="9"/>
      <c r="P40" s="9">
        <f>VLOOKUP(A40,[1]Sheet!$A:$R,18,0)</f>
        <v>0</v>
      </c>
      <c r="Q40" s="1">
        <f t="shared" si="3"/>
        <v>0</v>
      </c>
      <c r="R40" s="5"/>
      <c r="S40" s="5">
        <v>350</v>
      </c>
      <c r="T40" s="5">
        <v>500</v>
      </c>
      <c r="U40" s="1"/>
      <c r="V40" s="1" t="e">
        <f t="shared" si="5"/>
        <v>#DIV/0!</v>
      </c>
      <c r="W40" s="1" t="e">
        <f t="shared" si="6"/>
        <v>#DIV/0!</v>
      </c>
      <c r="X40" s="1">
        <v>33.4</v>
      </c>
      <c r="Y40" s="1">
        <v>45</v>
      </c>
      <c r="Z40" s="1">
        <v>7.6</v>
      </c>
      <c r="AA40" s="1">
        <v>47.2</v>
      </c>
      <c r="AB40" s="1">
        <v>37.6</v>
      </c>
      <c r="AC40" s="1">
        <v>47.8</v>
      </c>
      <c r="AD40" s="1"/>
      <c r="AE40" s="1">
        <f t="shared" si="74"/>
        <v>35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thickBot="1" x14ac:dyDescent="0.3">
      <c r="A41" s="1" t="s">
        <v>72</v>
      </c>
      <c r="B41" s="1" t="s">
        <v>32</v>
      </c>
      <c r="C41" s="1">
        <v>400</v>
      </c>
      <c r="D41" s="1">
        <v>522</v>
      </c>
      <c r="E41" s="1">
        <v>399</v>
      </c>
      <c r="F41" s="1">
        <v>522</v>
      </c>
      <c r="G41" s="6">
        <v>0.2</v>
      </c>
      <c r="H41" s="1">
        <v>120</v>
      </c>
      <c r="I41" s="1">
        <v>783798</v>
      </c>
      <c r="J41" s="1">
        <v>403</v>
      </c>
      <c r="K41" s="1">
        <f t="shared" si="53"/>
        <v>-4</v>
      </c>
      <c r="L41" s="1"/>
      <c r="M41" s="1"/>
      <c r="N41" s="14">
        <v>500</v>
      </c>
      <c r="O41" s="9">
        <v>1240</v>
      </c>
      <c r="P41" s="9">
        <f>VLOOKUP(A41,[1]Sheet!$A:$R,18,0)</f>
        <v>0</v>
      </c>
      <c r="Q41" s="1">
        <f t="shared" si="3"/>
        <v>79.8</v>
      </c>
      <c r="R41" s="5"/>
      <c r="S41" s="5">
        <v>500</v>
      </c>
      <c r="T41" s="5">
        <v>600</v>
      </c>
      <c r="U41" s="1"/>
      <c r="V41" s="1">
        <f t="shared" si="5"/>
        <v>22.080200501253135</v>
      </c>
      <c r="W41" s="1">
        <f t="shared" si="6"/>
        <v>22.080200501253135</v>
      </c>
      <c r="X41" s="1">
        <v>107</v>
      </c>
      <c r="Y41" s="1">
        <v>35.200000000000003</v>
      </c>
      <c r="Z41" s="1">
        <v>97.2</v>
      </c>
      <c r="AA41" s="1">
        <v>19.2</v>
      </c>
      <c r="AB41" s="1">
        <v>107</v>
      </c>
      <c r="AC41" s="1">
        <v>71.400000000000006</v>
      </c>
      <c r="AD41" s="1"/>
      <c r="AE41" s="1">
        <f t="shared" si="74"/>
        <v>100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21" t="s">
        <v>73</v>
      </c>
      <c r="B42" s="22" t="s">
        <v>38</v>
      </c>
      <c r="C42" s="22">
        <v>187.6</v>
      </c>
      <c r="D42" s="22"/>
      <c r="E42" s="22">
        <v>187.58500000000001</v>
      </c>
      <c r="F42" s="23"/>
      <c r="G42" s="6">
        <v>1</v>
      </c>
      <c r="H42" s="1">
        <v>120</v>
      </c>
      <c r="I42" s="1">
        <v>783811</v>
      </c>
      <c r="J42" s="1">
        <v>231.5</v>
      </c>
      <c r="K42" s="1">
        <f t="shared" si="53"/>
        <v>-43.914999999999992</v>
      </c>
      <c r="L42" s="1"/>
      <c r="M42" s="1"/>
      <c r="N42" s="14">
        <v>700</v>
      </c>
      <c r="O42" s="9">
        <v>800</v>
      </c>
      <c r="P42" s="9">
        <f>VLOOKUP(A42,[1]Sheet!$A:$R,18,0)</f>
        <v>0</v>
      </c>
      <c r="Q42" s="1">
        <f t="shared" si="3"/>
        <v>37.517000000000003</v>
      </c>
      <c r="R42" s="5"/>
      <c r="S42" s="5">
        <v>800</v>
      </c>
      <c r="T42" s="5">
        <v>800</v>
      </c>
      <c r="U42" s="1"/>
      <c r="V42" s="1">
        <f t="shared" si="5"/>
        <v>21.323666604472638</v>
      </c>
      <c r="W42" s="1">
        <f t="shared" si="6"/>
        <v>21.323666604472638</v>
      </c>
      <c r="X42" s="1">
        <v>0</v>
      </c>
      <c r="Y42" s="1">
        <v>2.8315999999999999</v>
      </c>
      <c r="Z42" s="1">
        <v>0</v>
      </c>
      <c r="AA42" s="1">
        <v>0</v>
      </c>
      <c r="AB42" s="1">
        <v>0</v>
      </c>
      <c r="AC42" s="1">
        <v>0</v>
      </c>
      <c r="AD42" s="1"/>
      <c r="AE42" s="1">
        <f t="shared" si="74"/>
        <v>800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thickBot="1" x14ac:dyDescent="0.3">
      <c r="A43" s="24" t="s">
        <v>74</v>
      </c>
      <c r="B43" s="25" t="s">
        <v>38</v>
      </c>
      <c r="C43" s="25"/>
      <c r="D43" s="25">
        <v>699.82399999999996</v>
      </c>
      <c r="E43" s="25">
        <v>-5</v>
      </c>
      <c r="F43" s="26">
        <v>699.82399999999996</v>
      </c>
      <c r="G43" s="17">
        <v>0</v>
      </c>
      <c r="H43" s="16"/>
      <c r="I43" s="16" t="s">
        <v>52</v>
      </c>
      <c r="J43" s="16"/>
      <c r="K43" s="16">
        <f t="shared" si="53"/>
        <v>-5</v>
      </c>
      <c r="L43" s="16"/>
      <c r="M43" s="16"/>
      <c r="N43" s="16"/>
      <c r="O43" s="18"/>
      <c r="P43" s="18"/>
      <c r="Q43" s="16">
        <f t="shared" si="3"/>
        <v>-1</v>
      </c>
      <c r="R43" s="19"/>
      <c r="S43" s="19"/>
      <c r="T43" s="19"/>
      <c r="U43" s="16"/>
      <c r="V43" s="16">
        <f t="shared" si="5"/>
        <v>-699.82399999999996</v>
      </c>
      <c r="W43" s="16">
        <f t="shared" si="6"/>
        <v>-699.82399999999996</v>
      </c>
      <c r="X43" s="16">
        <v>46.296199999999999</v>
      </c>
      <c r="Y43" s="16">
        <v>51.583000000000013</v>
      </c>
      <c r="Z43" s="16">
        <v>18.590599999999998</v>
      </c>
      <c r="AA43" s="16">
        <v>13.269600000000001</v>
      </c>
      <c r="AB43" s="16">
        <v>54.460999999999999</v>
      </c>
      <c r="AC43" s="16">
        <v>60.747</v>
      </c>
      <c r="AD43" s="16"/>
      <c r="AE43" s="16">
        <f t="shared" si="2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thickBot="1" x14ac:dyDescent="0.3">
      <c r="A44" s="1" t="s">
        <v>75</v>
      </c>
      <c r="B44" s="1" t="s">
        <v>32</v>
      </c>
      <c r="C44" s="1">
        <v>25</v>
      </c>
      <c r="D44" s="1">
        <v>449</v>
      </c>
      <c r="E44" s="1">
        <v>24</v>
      </c>
      <c r="F44" s="1">
        <v>449</v>
      </c>
      <c r="G44" s="6">
        <v>0.2</v>
      </c>
      <c r="H44" s="1">
        <v>120</v>
      </c>
      <c r="I44" s="1">
        <v>783804</v>
      </c>
      <c r="J44" s="1">
        <v>196</v>
      </c>
      <c r="K44" s="1">
        <f t="shared" si="53"/>
        <v>-172</v>
      </c>
      <c r="L44" s="1"/>
      <c r="M44" s="1"/>
      <c r="N44" s="14">
        <v>450</v>
      </c>
      <c r="O44" s="36">
        <v>1017</v>
      </c>
      <c r="P44" s="9">
        <f>VLOOKUP(A44,[1]Sheet!$A:$R,18,0)</f>
        <v>0</v>
      </c>
      <c r="Q44" s="1">
        <f t="shared" si="3"/>
        <v>4.8</v>
      </c>
      <c r="R44" s="5"/>
      <c r="S44" s="5">
        <v>1300</v>
      </c>
      <c r="T44" s="5">
        <v>600</v>
      </c>
      <c r="U44" s="1"/>
      <c r="V44" s="1">
        <f t="shared" si="5"/>
        <v>305.41666666666669</v>
      </c>
      <c r="W44" s="1">
        <f t="shared" si="6"/>
        <v>305.41666666666669</v>
      </c>
      <c r="X44" s="1">
        <v>74.599999999999994</v>
      </c>
      <c r="Y44" s="1">
        <v>41</v>
      </c>
      <c r="Z44" s="1">
        <v>6.2</v>
      </c>
      <c r="AA44" s="1">
        <v>13.8</v>
      </c>
      <c r="AB44" s="1">
        <v>56.8</v>
      </c>
      <c r="AC44" s="1">
        <v>53.2</v>
      </c>
      <c r="AD44" s="1" t="s">
        <v>84</v>
      </c>
      <c r="AE44" s="1">
        <f t="shared" ref="AE44:AE45" si="75">S44*G44</f>
        <v>260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21" t="s">
        <v>76</v>
      </c>
      <c r="B45" s="22" t="s">
        <v>38</v>
      </c>
      <c r="C45" s="22">
        <v>248.5</v>
      </c>
      <c r="D45" s="22">
        <v>0.67200000000000004</v>
      </c>
      <c r="E45" s="22">
        <v>249.124</v>
      </c>
      <c r="F45" s="23">
        <v>4.8000000000000001E-2</v>
      </c>
      <c r="G45" s="6">
        <v>1</v>
      </c>
      <c r="H45" s="1">
        <v>120</v>
      </c>
      <c r="I45" s="1">
        <v>783828</v>
      </c>
      <c r="J45" s="1">
        <v>280.5</v>
      </c>
      <c r="K45" s="1">
        <f t="shared" si="53"/>
        <v>-31.376000000000005</v>
      </c>
      <c r="L45" s="1"/>
      <c r="M45" s="1"/>
      <c r="N45" s="14">
        <v>1500</v>
      </c>
      <c r="O45" s="36">
        <v>1000</v>
      </c>
      <c r="P45" s="9">
        <f>VLOOKUP(A45,[1]Sheet!$A:$R,18,0)</f>
        <v>0</v>
      </c>
      <c r="Q45" s="1">
        <f t="shared" si="3"/>
        <v>49.824799999999996</v>
      </c>
      <c r="R45" s="5"/>
      <c r="S45" s="5">
        <v>1300</v>
      </c>
      <c r="T45" s="5">
        <v>800</v>
      </c>
      <c r="U45" s="1"/>
      <c r="V45" s="1">
        <f t="shared" si="5"/>
        <v>20.071289799457301</v>
      </c>
      <c r="W45" s="1">
        <f t="shared" si="6"/>
        <v>20.071289799457301</v>
      </c>
      <c r="X45" s="1">
        <v>0</v>
      </c>
      <c r="Y45" s="1">
        <v>22.312799999999999</v>
      </c>
      <c r="Z45" s="1">
        <v>20.117999999999999</v>
      </c>
      <c r="AA45" s="1">
        <v>0</v>
      </c>
      <c r="AB45" s="1">
        <v>0</v>
      </c>
      <c r="AC45" s="1">
        <v>0</v>
      </c>
      <c r="AD45" s="1" t="s">
        <v>84</v>
      </c>
      <c r="AE45" s="1">
        <f t="shared" si="75"/>
        <v>1300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thickBot="1" x14ac:dyDescent="0.3">
      <c r="A46" s="24" t="s">
        <v>77</v>
      </c>
      <c r="B46" s="25" t="s">
        <v>38</v>
      </c>
      <c r="C46" s="25"/>
      <c r="D46" s="25">
        <v>1560.58</v>
      </c>
      <c r="E46" s="25"/>
      <c r="F46" s="26">
        <v>1560.58</v>
      </c>
      <c r="G46" s="17">
        <v>0</v>
      </c>
      <c r="H46" s="16"/>
      <c r="I46" s="16" t="s">
        <v>52</v>
      </c>
      <c r="J46" s="16"/>
      <c r="K46" s="16">
        <f t="shared" si="53"/>
        <v>0</v>
      </c>
      <c r="L46" s="16"/>
      <c r="M46" s="16"/>
      <c r="N46" s="16"/>
      <c r="O46" s="18"/>
      <c r="P46" s="18"/>
      <c r="Q46" s="16">
        <f t="shared" si="3"/>
        <v>0</v>
      </c>
      <c r="R46" s="19"/>
      <c r="S46" s="19"/>
      <c r="T46" s="19"/>
      <c r="U46" s="16"/>
      <c r="V46" s="16" t="e">
        <f t="shared" si="5"/>
        <v>#DIV/0!</v>
      </c>
      <c r="W46" s="16" t="e">
        <f t="shared" si="6"/>
        <v>#DIV/0!</v>
      </c>
      <c r="X46" s="16">
        <v>60.163200000000003</v>
      </c>
      <c r="Y46" s="16">
        <v>81.152000000000001</v>
      </c>
      <c r="Z46" s="16">
        <v>16.8262</v>
      </c>
      <c r="AA46" s="16">
        <v>66.010999999999996</v>
      </c>
      <c r="AB46" s="16">
        <v>65.548400000000001</v>
      </c>
      <c r="AC46" s="16">
        <v>85.066800000000001</v>
      </c>
      <c r="AD46" s="16"/>
      <c r="AE46" s="16">
        <f t="shared" si="2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9"/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9"/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9"/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9"/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9"/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9"/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9"/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9"/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9"/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9"/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9"/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9"/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9"/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9"/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9"/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9"/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9"/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9"/>
      <c r="P132" s="9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9"/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9"/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9"/>
      <c r="P141" s="9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9"/>
      <c r="P142" s="9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9"/>
      <c r="P177" s="9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9"/>
      <c r="P178" s="9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9"/>
      <c r="P179" s="9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9"/>
      <c r="P180" s="9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9"/>
      <c r="P181" s="9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9"/>
      <c r="P182" s="9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9"/>
      <c r="P183" s="9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9"/>
      <c r="P184" s="9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9"/>
      <c r="P185" s="9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9"/>
      <c r="P186" s="9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9"/>
      <c r="P187" s="9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9"/>
      <c r="P188" s="9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9"/>
      <c r="P189" s="9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9"/>
      <c r="P190" s="9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9"/>
      <c r="P191" s="9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9"/>
      <c r="P192" s="9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9"/>
      <c r="P193" s="9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9"/>
      <c r="P194" s="9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9"/>
      <c r="P195" s="9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9"/>
      <c r="P196" s="9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9"/>
      <c r="P197" s="9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9"/>
      <c r="P198" s="9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9"/>
      <c r="P199" s="9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9"/>
      <c r="P200" s="9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9"/>
      <c r="P201" s="9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9"/>
      <c r="P202" s="9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9"/>
      <c r="P203" s="9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9"/>
      <c r="P204" s="9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9"/>
      <c r="P205" s="9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9"/>
      <c r="P206" s="9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9"/>
      <c r="P207" s="9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9"/>
      <c r="P208" s="9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9"/>
      <c r="P209" s="9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9"/>
      <c r="P210" s="9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9"/>
      <c r="P211" s="9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9"/>
      <c r="P212" s="9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9"/>
      <c r="P213" s="9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9"/>
      <c r="P214" s="9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9"/>
      <c r="P215" s="9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9"/>
      <c r="P216" s="9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9"/>
      <c r="P217" s="9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9"/>
      <c r="P218" s="9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9"/>
      <c r="P219" s="9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9"/>
      <c r="P220" s="9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9"/>
      <c r="P221" s="9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9"/>
      <c r="P222" s="9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9"/>
      <c r="P223" s="9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9"/>
      <c r="P224" s="9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9"/>
      <c r="P225" s="9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9"/>
      <c r="P226" s="9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9"/>
      <c r="P227" s="9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9"/>
      <c r="P228" s="9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9"/>
      <c r="P229" s="9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9"/>
      <c r="P230" s="9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9"/>
      <c r="P231" s="9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9"/>
      <c r="P232" s="9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9"/>
      <c r="P233" s="9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9"/>
      <c r="P234" s="9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9"/>
      <c r="P235" s="9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9"/>
      <c r="P236" s="9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9"/>
      <c r="P237" s="9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9"/>
      <c r="P238" s="9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9"/>
      <c r="P239" s="9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9"/>
      <c r="P240" s="9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9"/>
      <c r="P241" s="9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9"/>
      <c r="P242" s="9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9"/>
      <c r="P243" s="9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9"/>
      <c r="P244" s="9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9"/>
      <c r="P245" s="9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9"/>
      <c r="P246" s="9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9"/>
      <c r="P247" s="9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9"/>
      <c r="P248" s="9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9"/>
      <c r="P249" s="9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9"/>
      <c r="P250" s="9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9"/>
      <c r="P251" s="9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9"/>
      <c r="P252" s="9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9"/>
      <c r="P253" s="9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9"/>
      <c r="P254" s="9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9"/>
      <c r="P255" s="9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9"/>
      <c r="P256" s="9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9"/>
      <c r="P257" s="9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9"/>
      <c r="P258" s="9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9"/>
      <c r="P259" s="9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9"/>
      <c r="P260" s="9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9"/>
      <c r="P261" s="9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9"/>
      <c r="P262" s="9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9"/>
      <c r="P263" s="9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9"/>
      <c r="P264" s="9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9"/>
      <c r="P265" s="9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9"/>
      <c r="P266" s="9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9"/>
      <c r="P267" s="9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9"/>
      <c r="P268" s="9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9"/>
      <c r="P269" s="9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9"/>
      <c r="P270" s="9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9"/>
      <c r="P271" s="9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9"/>
      <c r="P272" s="9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9"/>
      <c r="P273" s="9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9"/>
      <c r="P274" s="9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9"/>
      <c r="P275" s="9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9"/>
      <c r="P276" s="9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9"/>
      <c r="P277" s="9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9"/>
      <c r="P278" s="9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9"/>
      <c r="P279" s="9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9"/>
      <c r="P280" s="9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9"/>
      <c r="P281" s="9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9"/>
      <c r="P282" s="9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9"/>
      <c r="P283" s="9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9"/>
      <c r="P284" s="9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9"/>
      <c r="P285" s="9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9"/>
      <c r="P286" s="9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9"/>
      <c r="P287" s="9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9"/>
      <c r="P288" s="9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9"/>
      <c r="P289" s="9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9"/>
      <c r="P290" s="9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9"/>
      <c r="P291" s="9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9"/>
      <c r="P292" s="9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9"/>
      <c r="P293" s="9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9"/>
      <c r="P294" s="9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9"/>
      <c r="P295" s="9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9"/>
      <c r="P296" s="9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9"/>
      <c r="P297" s="9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9"/>
      <c r="P298" s="9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9"/>
      <c r="P299" s="9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9"/>
      <c r="P300" s="9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9"/>
      <c r="P301" s="9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9"/>
      <c r="P302" s="9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9"/>
      <c r="P303" s="9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9"/>
      <c r="P304" s="9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9"/>
      <c r="P305" s="9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9"/>
      <c r="P306" s="9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9"/>
      <c r="P307" s="9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9"/>
      <c r="P308" s="9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9"/>
      <c r="P309" s="9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9"/>
      <c r="P310" s="9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9"/>
      <c r="P311" s="9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9"/>
      <c r="P312" s="9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9"/>
      <c r="P313" s="9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9"/>
      <c r="P314" s="9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9"/>
      <c r="P315" s="9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9"/>
      <c r="P316" s="9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9"/>
      <c r="P317" s="9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9"/>
      <c r="P318" s="9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9"/>
      <c r="P319" s="9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9"/>
      <c r="P320" s="9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9"/>
      <c r="P321" s="9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9"/>
      <c r="P322" s="9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9"/>
      <c r="P323" s="9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9"/>
      <c r="P324" s="9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9"/>
      <c r="P325" s="9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9"/>
      <c r="P326" s="9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9"/>
      <c r="P327" s="9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9"/>
      <c r="P328" s="9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9"/>
      <c r="P329" s="9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9"/>
      <c r="P330" s="9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9"/>
      <c r="P331" s="9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9"/>
      <c r="P332" s="9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9"/>
      <c r="P333" s="9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9"/>
      <c r="P334" s="9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9"/>
      <c r="P335" s="9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9"/>
      <c r="P336" s="9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9"/>
      <c r="P337" s="9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9"/>
      <c r="P338" s="9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9"/>
      <c r="P339" s="9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9"/>
      <c r="P340" s="9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9"/>
      <c r="P341" s="9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9"/>
      <c r="P342" s="9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9"/>
      <c r="P343" s="9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9"/>
      <c r="P344" s="9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9"/>
      <c r="P345" s="9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9"/>
      <c r="P346" s="9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9"/>
      <c r="P347" s="9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9"/>
      <c r="P348" s="9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9"/>
      <c r="P349" s="9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9"/>
      <c r="P350" s="9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9"/>
      <c r="P351" s="9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9"/>
      <c r="P352" s="9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9"/>
      <c r="P353" s="9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9"/>
      <c r="P354" s="9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9"/>
      <c r="P355" s="9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9"/>
      <c r="P356" s="9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9"/>
      <c r="P357" s="9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9"/>
      <c r="P358" s="9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9"/>
      <c r="P359" s="9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9"/>
      <c r="P360" s="9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9"/>
      <c r="P361" s="9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9"/>
      <c r="P362" s="9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9"/>
      <c r="P363" s="9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9"/>
      <c r="P364" s="9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9"/>
      <c r="P365" s="9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9"/>
      <c r="P366" s="9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9"/>
      <c r="P367" s="9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9"/>
      <c r="P368" s="9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9"/>
      <c r="P369" s="9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9"/>
      <c r="P370" s="9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9"/>
      <c r="P371" s="9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9"/>
      <c r="P372" s="9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9"/>
      <c r="P373" s="9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9"/>
      <c r="P374" s="9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9"/>
      <c r="P375" s="9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9"/>
      <c r="P376" s="9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9"/>
      <c r="P377" s="9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9"/>
      <c r="P378" s="9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9"/>
      <c r="P379" s="9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9"/>
      <c r="P380" s="9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9"/>
      <c r="P381" s="9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9"/>
      <c r="P382" s="9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9"/>
      <c r="P383" s="9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9"/>
      <c r="P384" s="9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9"/>
      <c r="P385" s="9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9"/>
      <c r="P386" s="9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9"/>
      <c r="P387" s="9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9"/>
      <c r="P388" s="9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9"/>
      <c r="P389" s="9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9"/>
      <c r="P390" s="9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9"/>
      <c r="P391" s="9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9"/>
      <c r="P392" s="9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9"/>
      <c r="P393" s="9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9"/>
      <c r="P394" s="9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9"/>
      <c r="P395" s="9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9"/>
      <c r="P396" s="9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9"/>
      <c r="P397" s="9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9"/>
      <c r="P398" s="9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9"/>
      <c r="P399" s="9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9"/>
      <c r="P400" s="9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9"/>
      <c r="P401" s="9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9"/>
      <c r="P402" s="9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9"/>
      <c r="P403" s="9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9"/>
      <c r="P404" s="9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9"/>
      <c r="P405" s="9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9"/>
      <c r="P406" s="9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9"/>
      <c r="P407" s="9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9"/>
      <c r="P408" s="9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9"/>
      <c r="P409" s="9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9"/>
      <c r="P410" s="9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9"/>
      <c r="P411" s="9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9"/>
      <c r="P412" s="9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9"/>
      <c r="P413" s="9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9"/>
      <c r="P414" s="9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9"/>
      <c r="P415" s="9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9"/>
      <c r="P416" s="9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9"/>
      <c r="P417" s="9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9"/>
      <c r="P418" s="9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9"/>
      <c r="P419" s="9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9"/>
      <c r="P420" s="9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9"/>
      <c r="P421" s="9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9"/>
      <c r="P422" s="9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9"/>
      <c r="P423" s="9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9"/>
      <c r="P424" s="9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9"/>
      <c r="P425" s="9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9"/>
      <c r="P426" s="9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9"/>
      <c r="P427" s="9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9"/>
      <c r="P428" s="9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9"/>
      <c r="P429" s="9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9"/>
      <c r="P430" s="9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9"/>
      <c r="P431" s="9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9"/>
      <c r="P432" s="9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9"/>
      <c r="P433" s="9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9"/>
      <c r="P434" s="9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9"/>
      <c r="P435" s="9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9"/>
      <c r="P436" s="9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9"/>
      <c r="P437" s="9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9"/>
      <c r="P438" s="9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9"/>
      <c r="P439" s="9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9"/>
      <c r="P440" s="9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9"/>
      <c r="P441" s="9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9"/>
      <c r="P442" s="9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9"/>
      <c r="P443" s="9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9"/>
      <c r="P444" s="9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9"/>
      <c r="P445" s="9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9"/>
      <c r="P446" s="9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9"/>
      <c r="P447" s="9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9"/>
      <c r="P448" s="9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9"/>
      <c r="P449" s="9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9"/>
      <c r="P450" s="9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9"/>
      <c r="P451" s="9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9"/>
      <c r="P452" s="9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9"/>
      <c r="P453" s="9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9"/>
      <c r="P454" s="9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9"/>
      <c r="P455" s="9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9"/>
      <c r="P456" s="9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9"/>
      <c r="P457" s="9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9"/>
      <c r="P458" s="9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9"/>
      <c r="P459" s="9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9"/>
      <c r="P460" s="9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9"/>
      <c r="P461" s="9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9"/>
      <c r="P462" s="9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9"/>
      <c r="P463" s="9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9"/>
      <c r="P464" s="9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9"/>
      <c r="P465" s="9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9"/>
      <c r="P466" s="9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9"/>
      <c r="P467" s="9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9"/>
      <c r="P468" s="9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9"/>
      <c r="P469" s="9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9"/>
      <c r="P470" s="9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9"/>
      <c r="P471" s="9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9"/>
      <c r="P472" s="9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9"/>
      <c r="P473" s="9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9"/>
      <c r="P474" s="9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9"/>
      <c r="P475" s="9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9"/>
      <c r="P476" s="9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9"/>
      <c r="P477" s="9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9"/>
      <c r="P478" s="9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9"/>
      <c r="P479" s="9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9"/>
      <c r="P480" s="9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9"/>
      <c r="P481" s="9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9"/>
      <c r="P482" s="9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9"/>
      <c r="P483" s="9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9"/>
      <c r="P484" s="9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9"/>
      <c r="P485" s="9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9"/>
      <c r="P486" s="9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9"/>
      <c r="P487" s="9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9"/>
      <c r="P488" s="9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</sheetData>
  <autoFilter ref="A3:AE46" xr:uid="{AEA379EB-3FFF-4A7B-BA06-D604B78B7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2024-04-29T10:12:41Z</dcterms:created>
  <dcterms:modified xsi:type="dcterms:W3CDTF">2024-05-06T11:50:43Z</dcterms:modified>
</cp:coreProperties>
</file>