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058B70A2-D7B8-40F9-A750-275E456CF3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V52" i="1"/>
  <c r="W52" i="1"/>
  <c r="AD52" i="1"/>
  <c r="AE52" i="1"/>
  <c r="R101" i="1" l="1"/>
  <c r="R100" i="1"/>
  <c r="AD100" i="1" s="1"/>
  <c r="R91" i="1"/>
  <c r="R87" i="1"/>
  <c r="R86" i="1"/>
  <c r="AD86" i="1" s="1"/>
  <c r="R83" i="1"/>
  <c r="R79" i="1"/>
  <c r="AD79" i="1" s="1"/>
  <c r="R76" i="1"/>
  <c r="AD76" i="1" s="1"/>
  <c r="R74" i="1"/>
  <c r="AD74" i="1" s="1"/>
  <c r="R73" i="1"/>
  <c r="R72" i="1"/>
  <c r="AD72" i="1" s="1"/>
  <c r="R71" i="1"/>
  <c r="R70" i="1"/>
  <c r="AD70" i="1" s="1"/>
  <c r="R68" i="1"/>
  <c r="AD68" i="1" s="1"/>
  <c r="R61" i="1"/>
  <c r="AD61" i="1" s="1"/>
  <c r="R60" i="1"/>
  <c r="AD60" i="1" s="1"/>
  <c r="R59" i="1"/>
  <c r="AD59" i="1" s="1"/>
  <c r="R58" i="1"/>
  <c r="AD58" i="1" s="1"/>
  <c r="R57" i="1"/>
  <c r="AD57" i="1" s="1"/>
  <c r="R56" i="1"/>
  <c r="AD56" i="1" s="1"/>
  <c r="R55" i="1"/>
  <c r="AD55" i="1" s="1"/>
  <c r="R51" i="1"/>
  <c r="R49" i="1"/>
  <c r="R48" i="1"/>
  <c r="AD48" i="1" s="1"/>
  <c r="R47" i="1"/>
  <c r="R45" i="1"/>
  <c r="AD45" i="1" s="1"/>
  <c r="R43" i="1"/>
  <c r="R42" i="1"/>
  <c r="R41" i="1"/>
  <c r="AD41" i="1" s="1"/>
  <c r="R39" i="1"/>
  <c r="AD39" i="1" s="1"/>
  <c r="R36" i="1"/>
  <c r="R35" i="1"/>
  <c r="AD35" i="1" s="1"/>
  <c r="R34" i="1"/>
  <c r="R29" i="1"/>
  <c r="R27" i="1"/>
  <c r="AD27" i="1" s="1"/>
  <c r="R26" i="1"/>
  <c r="R25" i="1"/>
  <c r="AD25" i="1" s="1"/>
  <c r="R24" i="1"/>
  <c r="R22" i="1"/>
  <c r="AD22" i="1" s="1"/>
  <c r="R21" i="1"/>
  <c r="AD21" i="1" s="1"/>
  <c r="R20" i="1"/>
  <c r="R19" i="1"/>
  <c r="AD19" i="1" s="1"/>
  <c r="R16" i="1"/>
  <c r="R15" i="1"/>
  <c r="AD15" i="1" s="1"/>
  <c r="R14" i="1"/>
  <c r="R13" i="1"/>
  <c r="AD13" i="1" s="1"/>
  <c r="R12" i="1"/>
  <c r="R11" i="1"/>
  <c r="AD11" i="1" s="1"/>
  <c r="R9" i="1"/>
  <c r="AD9" i="1" s="1"/>
  <c r="R8" i="1"/>
  <c r="R7" i="1"/>
  <c r="AD7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8" i="1"/>
  <c r="AD12" i="1"/>
  <c r="AD14" i="1"/>
  <c r="AD16" i="1"/>
  <c r="AD20" i="1"/>
  <c r="AD24" i="1"/>
  <c r="AD26" i="1"/>
  <c r="AD28" i="1"/>
  <c r="AD29" i="1"/>
  <c r="AD33" i="1"/>
  <c r="AD34" i="1"/>
  <c r="AD36" i="1"/>
  <c r="AD40" i="1"/>
  <c r="AD42" i="1"/>
  <c r="AD43" i="1"/>
  <c r="AD47" i="1"/>
  <c r="AD49" i="1"/>
  <c r="AD51" i="1"/>
  <c r="AD53" i="1"/>
  <c r="AD65" i="1"/>
  <c r="AD67" i="1"/>
  <c r="AD71" i="1"/>
  <c r="AD73" i="1"/>
  <c r="AD77" i="1"/>
  <c r="AD81" i="1"/>
  <c r="AD83" i="1"/>
  <c r="AD87" i="1"/>
  <c r="AD91" i="1"/>
  <c r="AD97" i="1"/>
  <c r="AD99" i="1"/>
  <c r="AD101" i="1"/>
  <c r="AD102" i="1"/>
  <c r="AD103" i="1"/>
  <c r="S5" i="1"/>
  <c r="AE5" i="1" l="1"/>
  <c r="Q94" i="1"/>
  <c r="R94" i="1" s="1"/>
  <c r="AD94" i="1" s="1"/>
  <c r="Q92" i="1"/>
  <c r="R92" i="1" s="1"/>
  <c r="AD92" i="1" s="1"/>
  <c r="Q85" i="1"/>
  <c r="R85" i="1" s="1"/>
  <c r="AD85" i="1" s="1"/>
  <c r="Q84" i="1"/>
  <c r="R84" i="1" s="1"/>
  <c r="AD84" i="1" s="1"/>
  <c r="Q82" i="1"/>
  <c r="R82" i="1" s="1"/>
  <c r="AD82" i="1" s="1"/>
  <c r="Q80" i="1"/>
  <c r="R80" i="1" s="1"/>
  <c r="AD80" i="1" s="1"/>
  <c r="Q78" i="1"/>
  <c r="R78" i="1" s="1"/>
  <c r="AD78" i="1" s="1"/>
  <c r="Q75" i="1"/>
  <c r="R75" i="1" s="1"/>
  <c r="AD75" i="1" s="1"/>
  <c r="Q64" i="1"/>
  <c r="R64" i="1" s="1"/>
  <c r="AD64" i="1" s="1"/>
  <c r="Q54" i="1"/>
  <c r="R54" i="1" s="1"/>
  <c r="AD54" i="1" s="1"/>
  <c r="Q50" i="1"/>
  <c r="R50" i="1" s="1"/>
  <c r="AD50" i="1" s="1"/>
  <c r="Q44" i="1"/>
  <c r="R44" i="1" s="1"/>
  <c r="AD44" i="1" s="1"/>
  <c r="Q38" i="1"/>
  <c r="R38" i="1" s="1"/>
  <c r="AD38" i="1" s="1"/>
  <c r="Q37" i="1"/>
  <c r="R37" i="1" s="1"/>
  <c r="AD37" i="1" s="1"/>
  <c r="Q32" i="1"/>
  <c r="R32" i="1" s="1"/>
  <c r="AD32" i="1" s="1"/>
  <c r="Q31" i="1"/>
  <c r="R31" i="1" s="1"/>
  <c r="AD31" i="1" s="1"/>
  <c r="Q30" i="1"/>
  <c r="R30" i="1" s="1"/>
  <c r="AD30" i="1" s="1"/>
  <c r="Q23" i="1"/>
  <c r="R23" i="1" s="1"/>
  <c r="AD23" i="1" s="1"/>
  <c r="Q18" i="1"/>
  <c r="R18" i="1" s="1"/>
  <c r="AD18" i="1" s="1"/>
  <c r="Q10" i="1"/>
  <c r="R10" i="1" s="1"/>
  <c r="AD10" i="1" s="1"/>
  <c r="Q6" i="1"/>
  <c r="R6" i="1" s="1"/>
  <c r="AD6" i="1" s="1"/>
  <c r="O6" i="1" l="1"/>
  <c r="V6" i="1" s="1"/>
  <c r="E62" i="1"/>
  <c r="O62" i="1" s="1"/>
  <c r="F62" i="1"/>
  <c r="F56" i="1"/>
  <c r="O7" i="1"/>
  <c r="O8" i="1"/>
  <c r="P8" i="1" s="1"/>
  <c r="O9" i="1"/>
  <c r="P9" i="1" s="1"/>
  <c r="O10" i="1"/>
  <c r="V10" i="1" s="1"/>
  <c r="O11" i="1"/>
  <c r="O12" i="1"/>
  <c r="P12" i="1" s="1"/>
  <c r="O13" i="1"/>
  <c r="P13" i="1" s="1"/>
  <c r="O14" i="1"/>
  <c r="O15" i="1"/>
  <c r="P15" i="1" s="1"/>
  <c r="O16" i="1"/>
  <c r="P16" i="1" s="1"/>
  <c r="O17" i="1"/>
  <c r="P17" i="1" s="1"/>
  <c r="Q17" i="1" s="1"/>
  <c r="R17" i="1" s="1"/>
  <c r="AD17" i="1" s="1"/>
  <c r="O18" i="1"/>
  <c r="V18" i="1" s="1"/>
  <c r="O19" i="1"/>
  <c r="P19" i="1" s="1"/>
  <c r="O20" i="1"/>
  <c r="O21" i="1"/>
  <c r="P21" i="1" s="1"/>
  <c r="O22" i="1"/>
  <c r="O23" i="1"/>
  <c r="V23" i="1" s="1"/>
  <c r="O24" i="1"/>
  <c r="P24" i="1" s="1"/>
  <c r="O25" i="1"/>
  <c r="O26" i="1"/>
  <c r="P26" i="1" s="1"/>
  <c r="O27" i="1"/>
  <c r="O28" i="1"/>
  <c r="V28" i="1" s="1"/>
  <c r="O29" i="1"/>
  <c r="P29" i="1" s="1"/>
  <c r="O30" i="1"/>
  <c r="V30" i="1" s="1"/>
  <c r="O31" i="1"/>
  <c r="V31" i="1" s="1"/>
  <c r="O32" i="1"/>
  <c r="V32" i="1" s="1"/>
  <c r="O33" i="1"/>
  <c r="V33" i="1" s="1"/>
  <c r="O34" i="1"/>
  <c r="P34" i="1" s="1"/>
  <c r="O35" i="1"/>
  <c r="O36" i="1"/>
  <c r="P36" i="1" s="1"/>
  <c r="O37" i="1"/>
  <c r="V37" i="1" s="1"/>
  <c r="O38" i="1"/>
  <c r="V38" i="1" s="1"/>
  <c r="O39" i="1"/>
  <c r="P39" i="1" s="1"/>
  <c r="O40" i="1"/>
  <c r="V40" i="1" s="1"/>
  <c r="O41" i="1"/>
  <c r="P41" i="1" s="1"/>
  <c r="O42" i="1"/>
  <c r="V42" i="1" s="1"/>
  <c r="O43" i="1"/>
  <c r="O44" i="1"/>
  <c r="V44" i="1" s="1"/>
  <c r="O45" i="1"/>
  <c r="O46" i="1"/>
  <c r="P46" i="1" s="1"/>
  <c r="Q46" i="1" s="1"/>
  <c r="R46" i="1" s="1"/>
  <c r="AD46" i="1" s="1"/>
  <c r="O47" i="1"/>
  <c r="P47" i="1" s="1"/>
  <c r="O48" i="1"/>
  <c r="P48" i="1" s="1"/>
  <c r="O49" i="1"/>
  <c r="O50" i="1"/>
  <c r="V50" i="1" s="1"/>
  <c r="O51" i="1"/>
  <c r="O53" i="1"/>
  <c r="V53" i="1" s="1"/>
  <c r="O54" i="1"/>
  <c r="V54" i="1" s="1"/>
  <c r="O55" i="1"/>
  <c r="O56" i="1"/>
  <c r="O57" i="1"/>
  <c r="O58" i="1"/>
  <c r="P58" i="1" s="1"/>
  <c r="O59" i="1"/>
  <c r="P59" i="1" s="1"/>
  <c r="O60" i="1"/>
  <c r="O61" i="1"/>
  <c r="P61" i="1" s="1"/>
  <c r="O63" i="1"/>
  <c r="O64" i="1"/>
  <c r="V64" i="1" s="1"/>
  <c r="O65" i="1"/>
  <c r="V65" i="1" s="1"/>
  <c r="O66" i="1"/>
  <c r="P66" i="1" s="1"/>
  <c r="Q66" i="1" s="1"/>
  <c r="R66" i="1" s="1"/>
  <c r="AD66" i="1" s="1"/>
  <c r="O67" i="1"/>
  <c r="V67" i="1" s="1"/>
  <c r="O68" i="1"/>
  <c r="O69" i="1"/>
  <c r="O70" i="1"/>
  <c r="O71" i="1"/>
  <c r="P71" i="1" s="1"/>
  <c r="O72" i="1"/>
  <c r="P72" i="1" s="1"/>
  <c r="O73" i="1"/>
  <c r="O74" i="1"/>
  <c r="P74" i="1" s="1"/>
  <c r="O75" i="1"/>
  <c r="V75" i="1" s="1"/>
  <c r="O76" i="1"/>
  <c r="P76" i="1" s="1"/>
  <c r="O77" i="1"/>
  <c r="V77" i="1" s="1"/>
  <c r="O78" i="1"/>
  <c r="V78" i="1" s="1"/>
  <c r="O79" i="1"/>
  <c r="O80" i="1"/>
  <c r="V80" i="1" s="1"/>
  <c r="O81" i="1"/>
  <c r="V81" i="1" s="1"/>
  <c r="O82" i="1"/>
  <c r="V82" i="1" s="1"/>
  <c r="O83" i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O90" i="1"/>
  <c r="P90" i="1" s="1"/>
  <c r="Q90" i="1" s="1"/>
  <c r="R90" i="1" s="1"/>
  <c r="AD90" i="1" s="1"/>
  <c r="O91" i="1"/>
  <c r="P91" i="1" s="1"/>
  <c r="O92" i="1"/>
  <c r="V92" i="1" s="1"/>
  <c r="O93" i="1"/>
  <c r="O94" i="1"/>
  <c r="V94" i="1" s="1"/>
  <c r="O95" i="1"/>
  <c r="P95" i="1" s="1"/>
  <c r="Q95" i="1" s="1"/>
  <c r="R95" i="1" s="1"/>
  <c r="AD95" i="1" s="1"/>
  <c r="O96" i="1"/>
  <c r="P96" i="1" s="1"/>
  <c r="Q96" i="1" s="1"/>
  <c r="R96" i="1" s="1"/>
  <c r="AD96" i="1" s="1"/>
  <c r="O97" i="1"/>
  <c r="W97" i="1" s="1"/>
  <c r="O98" i="1"/>
  <c r="W98" i="1" s="1"/>
  <c r="O99" i="1"/>
  <c r="W99" i="1" s="1"/>
  <c r="O100" i="1"/>
  <c r="O101" i="1"/>
  <c r="O102" i="1"/>
  <c r="W102" i="1" s="1"/>
  <c r="O103" i="1"/>
  <c r="W103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95" i="1" l="1"/>
  <c r="V91" i="1"/>
  <c r="V71" i="1"/>
  <c r="V58" i="1"/>
  <c r="V47" i="1"/>
  <c r="V41" i="1"/>
  <c r="V39" i="1"/>
  <c r="V29" i="1"/>
  <c r="V21" i="1"/>
  <c r="V19" i="1"/>
  <c r="V17" i="1"/>
  <c r="V15" i="1"/>
  <c r="V13" i="1"/>
  <c r="V9" i="1"/>
  <c r="V96" i="1"/>
  <c r="V90" i="1"/>
  <c r="V88" i="1"/>
  <c r="V86" i="1"/>
  <c r="V76" i="1"/>
  <c r="V74" i="1"/>
  <c r="V72" i="1"/>
  <c r="V66" i="1"/>
  <c r="V61" i="1"/>
  <c r="V59" i="1"/>
  <c r="V48" i="1"/>
  <c r="V46" i="1"/>
  <c r="V36" i="1"/>
  <c r="V34" i="1"/>
  <c r="V26" i="1"/>
  <c r="V24" i="1"/>
  <c r="V16" i="1"/>
  <c r="V12" i="1"/>
  <c r="V8" i="1"/>
  <c r="V56" i="1"/>
  <c r="W17" i="1"/>
  <c r="P20" i="1"/>
  <c r="P57" i="1"/>
  <c r="P68" i="1"/>
  <c r="P70" i="1"/>
  <c r="P98" i="1"/>
  <c r="Q98" i="1" s="1"/>
  <c r="R98" i="1" s="1"/>
  <c r="AD98" i="1" s="1"/>
  <c r="P62" i="1"/>
  <c r="Q62" i="1" s="1"/>
  <c r="R62" i="1" s="1"/>
  <c r="AD62" i="1" s="1"/>
  <c r="W101" i="1"/>
  <c r="P101" i="1"/>
  <c r="W95" i="1"/>
  <c r="W93" i="1"/>
  <c r="P93" i="1"/>
  <c r="Q93" i="1" s="1"/>
  <c r="R93" i="1" s="1"/>
  <c r="AD93" i="1" s="1"/>
  <c r="P89" i="1"/>
  <c r="Q89" i="1" s="1"/>
  <c r="R89" i="1" s="1"/>
  <c r="AD89" i="1" s="1"/>
  <c r="P87" i="1"/>
  <c r="P83" i="1"/>
  <c r="P79" i="1"/>
  <c r="P73" i="1"/>
  <c r="P69" i="1"/>
  <c r="Q69" i="1" s="1"/>
  <c r="R69" i="1" s="1"/>
  <c r="AD69" i="1" s="1"/>
  <c r="P63" i="1"/>
  <c r="Q63" i="1" s="1"/>
  <c r="R63" i="1" s="1"/>
  <c r="AD63" i="1" s="1"/>
  <c r="P60" i="1"/>
  <c r="P56" i="1"/>
  <c r="P51" i="1"/>
  <c r="P49" i="1"/>
  <c r="P45" i="1"/>
  <c r="P43" i="1"/>
  <c r="P35" i="1"/>
  <c r="P27" i="1"/>
  <c r="P25" i="1"/>
  <c r="W100" i="1"/>
  <c r="P100" i="1"/>
  <c r="W96" i="1"/>
  <c r="W94" i="1"/>
  <c r="P14" i="1"/>
  <c r="P22" i="1"/>
  <c r="P55" i="1"/>
  <c r="P7" i="1"/>
  <c r="P11" i="1"/>
  <c r="E5" i="1"/>
  <c r="F5" i="1"/>
  <c r="K62" i="1"/>
  <c r="K5" i="1" s="1"/>
  <c r="W6" i="1"/>
  <c r="V102" i="1"/>
  <c r="V103" i="1"/>
  <c r="V99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5" i="1"/>
  <c r="W13" i="1"/>
  <c r="W11" i="1"/>
  <c r="W9" i="1"/>
  <c r="W7" i="1"/>
  <c r="O5" i="1"/>
  <c r="R5" i="1" l="1"/>
  <c r="V7" i="1"/>
  <c r="Q5" i="1"/>
  <c r="V22" i="1"/>
  <c r="V100" i="1"/>
  <c r="V25" i="1"/>
  <c r="V35" i="1"/>
  <c r="V45" i="1"/>
  <c r="V51" i="1"/>
  <c r="V60" i="1"/>
  <c r="V69" i="1"/>
  <c r="V79" i="1"/>
  <c r="V87" i="1"/>
  <c r="V93" i="1"/>
  <c r="V98" i="1"/>
  <c r="V68" i="1"/>
  <c r="V20" i="1"/>
  <c r="V11" i="1"/>
  <c r="V55" i="1"/>
  <c r="V14" i="1"/>
  <c r="V27" i="1"/>
  <c r="V43" i="1"/>
  <c r="V49" i="1"/>
  <c r="V63" i="1"/>
  <c r="V73" i="1"/>
  <c r="V83" i="1"/>
  <c r="V89" i="1"/>
  <c r="V101" i="1"/>
  <c r="V70" i="1"/>
  <c r="V57" i="1"/>
  <c r="V62" i="1"/>
  <c r="P5" i="1"/>
  <c r="AD5" i="1" l="1"/>
</calcChain>
</file>

<file path=xl/sharedStrings.xml><?xml version="1.0" encoding="utf-8"?>
<sst xmlns="http://schemas.openxmlformats.org/spreadsheetml/2006/main" count="385" uniqueCount="166">
  <si>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</si>
  <si>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</si>
  <si>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</si>
  <si>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</si>
  <si>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</si>
  <si>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</si>
  <si>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</si>
  <si>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</si>
  <si>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</si>
  <si>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</si>
  <si>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</si>
  <si>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</si>
  <si>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</si>
  <si>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</si>
  <si>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</si>
  <si>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</si>
  <si>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</si>
  <si>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</si>
  <si>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</si>
  <si>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</si>
  <si>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</si>
  <si>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</si>
  <si>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</si>
  <si>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</si>
  <si>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</si>
  <si>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</si>
  <si>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</si>
  <si>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</si>
  <si>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</si>
  <si>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</si>
  <si>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</si>
  <si>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</si>
  <si>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</si>
  <si>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</si>
  <si>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</si>
  <si>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</si>
  <si>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</si>
  <si>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</si>
  <si>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</si>
  <si>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</si>
  <si>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</si>
  <si>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</si>
  <si>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</si>
  <si>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</si>
  <si>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</si>
  <si>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</si>
  <si>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</si>
  <si>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</si>
  <si>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</si>
  <si>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</si>
  <si>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</si>
  <si>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</si>
  <si>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</si>
  <si>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</si>
  <si>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</si>
  <si>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</si>
  <si>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</si>
  <si>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</si>
  <si>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</si>
  <si>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</si>
  <si>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</si>
  <si>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</si>
  <si>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</si>
  <si>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</si>
  <si>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</si>
  <si>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</si>
  <si>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</si>
  <si>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</si>
  <si>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</si>
  <si>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</si>
  <si>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</si>
  <si>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</si>
  <si>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</si>
  <si>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</si>
  <si>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</si>
  <si>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</si>
  <si>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</si>
  <si>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</si>
  <si>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</si>
  <si>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</si>
  <si>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</si>
  <si>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</si>
  <si>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</si>
  <si>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</si>
  <si>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</si>
  <si>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</si>
  <si>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</si>
  <si>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</si>
  <si>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</si>
  <si>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</si>
  <si>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</si>
  <si>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</si>
  <si>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</si>
  <si>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</si>
  <si>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</si>
  <si>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</si>
  <si>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</si>
  <si>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</si>
  <si>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</si>
  <si>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</si>
  <si>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</si>
  <si>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</si>
  <si>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</si>
  <si>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</si>
  <si>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</si>
  <si>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</si>
  <si>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</si>
  <si>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</si>
  <si>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</si>
  <si>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</si>
  <si>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</si>
  <si>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</si>
  <si>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</si>
  <si>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</si>
  <si>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</si>
  <si>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</si>
  <si>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</si>
  <si>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</si>
  <si>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</si>
  <si>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</si>
  <si>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</si>
  <si>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</si>
  <si>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</si>
  <si>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</si>
  <si>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</si>
  <si>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</si>
  <si>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</si>
  <si>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</si>
  <si>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</si>
  <si>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</si>
  <si>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</si>
  <si>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</si>
  <si>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</si>
  <si>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</si>
  <si>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</si>
  <si>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</si>
  <si>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</si>
  <si>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</si>
  <si>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</si>
  <si>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</si>
  <si>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</si>
  <si>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</si>
  <si>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</si>
  <si>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</si>
  <si>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</si>
  <si>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</si>
  <si>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</si>
  <si>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</si>
  <si>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вместо 6865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</si>
  <si>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</si>
  <si>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26,10,24 и 28,10,24 завод не отгрузил</t>
  </si>
  <si>
    <t>29,10,24 в уценку 45шт.</t>
  </si>
  <si>
    <t>нужно увеличить продажи / 09,10,24 в уценку 47шт. / 02,10,24 в уценку 20шт.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</si>
  <si>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17,09,24 39,7кг перемещено в уценку</t>
    </r>
  </si>
  <si>
    <t>29,10,24 в уценку 71шт.</t>
  </si>
  <si>
    <t>02,11,24 завод не отгрузит</t>
  </si>
  <si>
    <t>нужно увеличить продажи / новинка / 02,11,24 заавод отгрузит 66 шт. вместо 270 шт.</t>
  </si>
  <si>
    <t>Грация</t>
  </si>
  <si>
    <t>итого</t>
  </si>
  <si>
    <t>06,11,24 Зверев уменьшил заказ</t>
  </si>
  <si>
    <t>заказ</t>
  </si>
  <si>
    <t>09,11,</t>
  </si>
  <si>
    <t>11,11,</t>
  </si>
  <si>
    <t>ротация на 6608</t>
  </si>
  <si>
    <t>вместо 6607</t>
  </si>
  <si>
    <t>6608 С ГОВЯДИНОЙ ОРИГИН. сар б/о мгс 1*3_45с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</si>
</sst>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1" fillId="4" borderId="2" xfId="1" applyNumberFormat="1" applyFill="1" applyBorder="1"/>
    <xf numFmtId="164" fontId="1" fillId="7" borderId="2" xfId="1" applyNumberFormat="1" applyFill="1" applyBorder="1"/>
    <xf numFmtId="164" fontId="1" fillId="4" borderId="1" xfId="1" applyNumberFormat="1" applyFill="1"/>
    <xf numFmtId="164" fontId="1" fillId="0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U54" sqref="U54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15" width="6.140625" customWidth="1"/>
    <col min="16" max="19" width="6.7109375" customWidth="1"/>
    <col min="20" max="20" width="7" customWidth="1"/>
    <col min="21" max="21" width="26.140625" customWidth="1"/>
    <col min="22" max="23" width="4.85546875" customWidth="1"/>
    <col min="24" max="28" width="6.140625" customWidth="1"/>
    <col min="29" max="29" width="42.285156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160</v>
      </c>
      <c r="S3" s="3" t="s">
        <v>160</v>
      </c>
      <c r="T3" s="10" t="s">
        <v>16</v>
      </c>
      <c r="U3" s="10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161</v>
      </c>
      <c r="S4" s="1" t="s">
        <v>162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161</v>
      </c>
      <c r="AE4" s="1" t="s">
        <v>162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13803.154999999997</v>
      </c>
      <c r="F5" s="4">
        <f>SUM(F6:F499)</f>
        <v>14305.441000000001</v>
      </c>
      <c r="G5" s="6"/>
      <c r="H5" s="1"/>
      <c r="I5" s="1"/>
      <c r="J5" s="4">
        <f t="shared" ref="J5:T5" si="0">SUM(J6:J499)</f>
        <v>14387.884999999998</v>
      </c>
      <c r="K5" s="4">
        <f t="shared" si="0"/>
        <v>-584.7299999999999</v>
      </c>
      <c r="L5" s="4">
        <f t="shared" si="0"/>
        <v>0</v>
      </c>
      <c r="M5" s="4">
        <f t="shared" si="0"/>
        <v>0</v>
      </c>
      <c r="N5" s="4">
        <f t="shared" si="0"/>
        <v>6281</v>
      </c>
      <c r="O5" s="4">
        <f t="shared" si="0"/>
        <v>2760.6309999999994</v>
      </c>
      <c r="P5" s="4">
        <f t="shared" si="0"/>
        <v>16876.127199999995</v>
      </c>
      <c r="Q5" s="4">
        <f t="shared" si="0"/>
        <v>18619</v>
      </c>
      <c r="R5" s="4">
        <f t="shared" si="0"/>
        <v>11849</v>
      </c>
      <c r="S5" s="4">
        <f t="shared" ref="S5" si="1">SUM(S6:S499)</f>
        <v>6770</v>
      </c>
      <c r="T5" s="4">
        <f t="shared" si="0"/>
        <v>15761</v>
      </c>
      <c r="U5" s="1"/>
      <c r="V5" s="1"/>
      <c r="W5" s="1"/>
      <c r="X5" s="4">
        <f>SUM(X6:X499)</f>
        <v>2098.0939999999991</v>
      </c>
      <c r="Y5" s="4">
        <f>SUM(Y6:Y499)</f>
        <v>2594.1373999999983</v>
      </c>
      <c r="Z5" s="4">
        <f>SUM(Z6:Z499)</f>
        <v>2443.2937999999999</v>
      </c>
      <c r="AA5" s="4">
        <f>SUM(AA6:AA499)</f>
        <v>1937.8550000000007</v>
      </c>
      <c r="AB5" s="4">
        <f>SUM(AB6:AB499)</f>
        <v>2299.3269999999998</v>
      </c>
      <c r="AC5" s="1"/>
      <c r="AD5" s="4">
        <f>SUM(AD6:AD499)</f>
        <v>5635.5599999999995</v>
      </c>
      <c r="AE5" s="4">
        <f>SUM(AE6:AE499)</f>
        <v>3005.1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277</v>
      </c>
      <c r="D6" s="1">
        <v>1</v>
      </c>
      <c r="E6" s="1">
        <v>196</v>
      </c>
      <c r="F6" s="1">
        <v>-1</v>
      </c>
      <c r="G6" s="6">
        <v>0.4</v>
      </c>
      <c r="H6" s="1">
        <v>60</v>
      </c>
      <c r="I6" s="1" t="s">
        <v>32</v>
      </c>
      <c r="J6" s="1">
        <v>317</v>
      </c>
      <c r="K6" s="1">
        <f t="shared" ref="K6:K37" si="2">E6-J6</f>
        <v>-121</v>
      </c>
      <c r="L6" s="1"/>
      <c r="M6" s="1"/>
      <c r="N6" s="1">
        <v>542</v>
      </c>
      <c r="O6" s="1">
        <f t="shared" ref="O6:O37" si="3">E6/5</f>
        <v>39.200000000000003</v>
      </c>
      <c r="P6" s="5">
        <v>240</v>
      </c>
      <c r="Q6" s="5">
        <f>ROUND(P6,0)</f>
        <v>240</v>
      </c>
      <c r="R6" s="5">
        <f>Q6-S6</f>
        <v>240</v>
      </c>
      <c r="S6" s="5"/>
      <c r="T6" s="5"/>
      <c r="U6" s="1"/>
      <c r="V6" s="1">
        <f>(F6+N6+Q6)/O6</f>
        <v>19.923469387755102</v>
      </c>
      <c r="W6" s="1">
        <f>(F6+N6)/O6</f>
        <v>13.801020408163264</v>
      </c>
      <c r="X6" s="1">
        <v>64.400000000000006</v>
      </c>
      <c r="Y6" s="1">
        <v>63.302999999999997</v>
      </c>
      <c r="Z6" s="1">
        <v>59.8</v>
      </c>
      <c r="AA6" s="1">
        <v>49.4</v>
      </c>
      <c r="AB6" s="1">
        <v>66.2</v>
      </c>
      <c r="AC6" s="9" t="s">
        <v>150</v>
      </c>
      <c r="AD6" s="1">
        <f>R6*G6</f>
        <v>96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113.94499999999999</v>
      </c>
      <c r="D7" s="1"/>
      <c r="E7" s="1">
        <v>44.481999999999999</v>
      </c>
      <c r="F7" s="1">
        <v>67.953000000000003</v>
      </c>
      <c r="G7" s="6">
        <v>1</v>
      </c>
      <c r="H7" s="1">
        <v>120</v>
      </c>
      <c r="I7" s="1" t="s">
        <v>32</v>
      </c>
      <c r="J7" s="1">
        <v>39.1</v>
      </c>
      <c r="K7" s="1">
        <f t="shared" si="2"/>
        <v>5.3819999999999979</v>
      </c>
      <c r="L7" s="1"/>
      <c r="M7" s="1"/>
      <c r="N7" s="1">
        <v>0</v>
      </c>
      <c r="O7" s="1">
        <f t="shared" si="3"/>
        <v>8.8963999999999999</v>
      </c>
      <c r="P7" s="5">
        <f t="shared" ref="P7:P27" si="4">13*O7-N7-F7</f>
        <v>47.700199999999995</v>
      </c>
      <c r="Q7" s="5">
        <v>200</v>
      </c>
      <c r="R7" s="5">
        <f t="shared" ref="R7:R27" si="5">Q7-S7</f>
        <v>100</v>
      </c>
      <c r="S7" s="5">
        <v>100</v>
      </c>
      <c r="T7" s="23">
        <v>200</v>
      </c>
      <c r="U7" s="25" t="s">
        <v>157</v>
      </c>
      <c r="V7" s="1">
        <f t="shared" ref="V7:V27" si="6">(F7+N7+Q7)/O7</f>
        <v>30.119261723843351</v>
      </c>
      <c r="W7" s="1">
        <f t="shared" ref="W7:W71" si="7">(F7+N7)/O7</f>
        <v>7.6382581718447913</v>
      </c>
      <c r="X7" s="1">
        <v>4.1869999999999994</v>
      </c>
      <c r="Y7" s="1">
        <v>4.9116</v>
      </c>
      <c r="Z7" s="1">
        <v>1.7096</v>
      </c>
      <c r="AA7" s="1">
        <v>1.6020000000000001</v>
      </c>
      <c r="AB7" s="1">
        <v>2.327</v>
      </c>
      <c r="AC7" s="1"/>
      <c r="AD7" s="1">
        <f t="shared" ref="AD7:AD71" si="8">R7*G7</f>
        <v>100</v>
      </c>
      <c r="AE7" s="1">
        <f t="shared" ref="AE7:AE71" si="9">S7*G7</f>
        <v>100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410.36599999999999</v>
      </c>
      <c r="D8" s="1">
        <v>195.91499999999999</v>
      </c>
      <c r="E8" s="1">
        <v>168.67099999999999</v>
      </c>
      <c r="F8" s="1">
        <v>384.90600000000001</v>
      </c>
      <c r="G8" s="6">
        <v>1</v>
      </c>
      <c r="H8" s="1">
        <v>45</v>
      </c>
      <c r="I8" s="1" t="s">
        <v>37</v>
      </c>
      <c r="J8" s="1">
        <v>165</v>
      </c>
      <c r="K8" s="1">
        <f t="shared" si="2"/>
        <v>3.6709999999999923</v>
      </c>
      <c r="L8" s="1"/>
      <c r="M8" s="1"/>
      <c r="N8" s="1">
        <v>0</v>
      </c>
      <c r="O8" s="1">
        <f t="shared" si="3"/>
        <v>33.734200000000001</v>
      </c>
      <c r="P8" s="5">
        <f>14*O8-N8-F8</f>
        <v>87.372800000000041</v>
      </c>
      <c r="Q8" s="5">
        <v>120</v>
      </c>
      <c r="R8" s="5">
        <f t="shared" si="5"/>
        <v>120</v>
      </c>
      <c r="S8" s="5"/>
      <c r="T8" s="5">
        <v>120</v>
      </c>
      <c r="U8" s="1"/>
      <c r="V8" s="1">
        <f t="shared" si="6"/>
        <v>14.967184637548836</v>
      </c>
      <c r="W8" s="1">
        <f t="shared" si="7"/>
        <v>11.409963775634223</v>
      </c>
      <c r="X8" s="1">
        <v>32.721800000000002</v>
      </c>
      <c r="Y8" s="1">
        <v>44.197000000000003</v>
      </c>
      <c r="Z8" s="1">
        <v>39.761000000000003</v>
      </c>
      <c r="AA8" s="1">
        <v>33.464599999999997</v>
      </c>
      <c r="AB8" s="1">
        <v>38.176200000000001</v>
      </c>
      <c r="AC8" s="1"/>
      <c r="AD8" s="1">
        <f t="shared" si="8"/>
        <v>120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583.96500000000003</v>
      </c>
      <c r="D9" s="1">
        <v>374.471</v>
      </c>
      <c r="E9" s="1">
        <v>462.983</v>
      </c>
      <c r="F9" s="1">
        <v>381.32400000000001</v>
      </c>
      <c r="G9" s="6">
        <v>1</v>
      </c>
      <c r="H9" s="1">
        <v>60</v>
      </c>
      <c r="I9" s="1" t="s">
        <v>39</v>
      </c>
      <c r="J9" s="1">
        <v>441.2</v>
      </c>
      <c r="K9" s="1">
        <f t="shared" si="2"/>
        <v>21.783000000000015</v>
      </c>
      <c r="L9" s="1"/>
      <c r="M9" s="1"/>
      <c r="N9" s="1">
        <v>410</v>
      </c>
      <c r="O9" s="1">
        <f t="shared" si="3"/>
        <v>92.596599999999995</v>
      </c>
      <c r="P9" s="5">
        <f>14*O9-N9-F9</f>
        <v>505.02839999999998</v>
      </c>
      <c r="Q9" s="5">
        <v>600</v>
      </c>
      <c r="R9" s="5">
        <f t="shared" si="5"/>
        <v>200</v>
      </c>
      <c r="S9" s="5">
        <v>400</v>
      </c>
      <c r="T9" s="5">
        <v>600</v>
      </c>
      <c r="U9" s="1"/>
      <c r="V9" s="1">
        <f t="shared" si="6"/>
        <v>15.025648889916045</v>
      </c>
      <c r="W9" s="1">
        <f t="shared" si="7"/>
        <v>8.5459293321785044</v>
      </c>
      <c r="X9" s="1">
        <v>82.292400000000001</v>
      </c>
      <c r="Y9" s="1">
        <v>72.989400000000003</v>
      </c>
      <c r="Z9" s="1">
        <v>64.098200000000006</v>
      </c>
      <c r="AA9" s="1">
        <v>57.488</v>
      </c>
      <c r="AB9" s="1">
        <v>70.645200000000003</v>
      </c>
      <c r="AC9" s="1"/>
      <c r="AD9" s="1">
        <f t="shared" si="8"/>
        <v>200</v>
      </c>
      <c r="AE9" s="1">
        <f t="shared" si="9"/>
        <v>400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59.863999999999997</v>
      </c>
      <c r="D10" s="1">
        <v>28.506</v>
      </c>
      <c r="E10" s="1">
        <v>11.066000000000001</v>
      </c>
      <c r="F10" s="1">
        <v>55.686</v>
      </c>
      <c r="G10" s="6">
        <v>1</v>
      </c>
      <c r="H10" s="1">
        <v>120</v>
      </c>
      <c r="I10" s="1" t="s">
        <v>32</v>
      </c>
      <c r="J10" s="1">
        <v>18.5</v>
      </c>
      <c r="K10" s="1">
        <f t="shared" si="2"/>
        <v>-7.4339999999999993</v>
      </c>
      <c r="L10" s="1"/>
      <c r="M10" s="1"/>
      <c r="N10" s="1">
        <v>20</v>
      </c>
      <c r="O10" s="1">
        <f t="shared" si="3"/>
        <v>2.2132000000000001</v>
      </c>
      <c r="P10" s="5"/>
      <c r="Q10" s="5">
        <f t="shared" ref="Q10:Q23" si="10">ROUND(P10,0)</f>
        <v>0</v>
      </c>
      <c r="R10" s="5">
        <f t="shared" si="5"/>
        <v>0</v>
      </c>
      <c r="S10" s="5"/>
      <c r="T10" s="5"/>
      <c r="U10" s="1"/>
      <c r="V10" s="1">
        <f t="shared" si="6"/>
        <v>34.197542020603656</v>
      </c>
      <c r="W10" s="1">
        <f t="shared" si="7"/>
        <v>34.197542020603656</v>
      </c>
      <c r="X10" s="1">
        <v>4.6726000000000001</v>
      </c>
      <c r="Y10" s="1">
        <v>5.8296000000000001</v>
      </c>
      <c r="Z10" s="1">
        <v>1.6319999999999999</v>
      </c>
      <c r="AA10" s="1">
        <v>2.0331999999999999</v>
      </c>
      <c r="AB10" s="1">
        <v>2.2452000000000001</v>
      </c>
      <c r="AC10" s="18" t="s">
        <v>35</v>
      </c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73.369</v>
      </c>
      <c r="D11" s="1">
        <v>21.361000000000001</v>
      </c>
      <c r="E11" s="1">
        <v>70.242000000000004</v>
      </c>
      <c r="F11" s="1">
        <v>20.425000000000001</v>
      </c>
      <c r="G11" s="6">
        <v>1</v>
      </c>
      <c r="H11" s="1">
        <v>60</v>
      </c>
      <c r="I11" s="1" t="s">
        <v>32</v>
      </c>
      <c r="J11" s="1">
        <v>72.400000000000006</v>
      </c>
      <c r="K11" s="1">
        <f t="shared" si="2"/>
        <v>-2.1580000000000013</v>
      </c>
      <c r="L11" s="1"/>
      <c r="M11" s="1"/>
      <c r="N11" s="1">
        <v>70</v>
      </c>
      <c r="O11" s="1">
        <f t="shared" si="3"/>
        <v>14.048400000000001</v>
      </c>
      <c r="P11" s="5">
        <f t="shared" si="4"/>
        <v>92.204200000000029</v>
      </c>
      <c r="Q11" s="5">
        <v>110</v>
      </c>
      <c r="R11" s="5">
        <f t="shared" si="5"/>
        <v>110</v>
      </c>
      <c r="S11" s="5"/>
      <c r="T11" s="5">
        <v>120</v>
      </c>
      <c r="U11" s="1"/>
      <c r="V11" s="1">
        <f t="shared" si="6"/>
        <v>14.266749238347428</v>
      </c>
      <c r="W11" s="1">
        <f t="shared" si="7"/>
        <v>6.4366760627544766</v>
      </c>
      <c r="X11" s="1">
        <v>11.358599999999999</v>
      </c>
      <c r="Y11" s="1">
        <v>9.4207999999999998</v>
      </c>
      <c r="Z11" s="1">
        <v>11.3774</v>
      </c>
      <c r="AA11" s="1">
        <v>10.803599999999999</v>
      </c>
      <c r="AB11" s="1">
        <v>3.2456</v>
      </c>
      <c r="AC11" s="1" t="s">
        <v>42</v>
      </c>
      <c r="AD11" s="1">
        <f t="shared" si="8"/>
        <v>110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34</v>
      </c>
      <c r="C12" s="1">
        <v>196.62</v>
      </c>
      <c r="D12" s="1">
        <v>20.16</v>
      </c>
      <c r="E12" s="1">
        <v>85.968000000000004</v>
      </c>
      <c r="F12" s="1">
        <v>93.668000000000006</v>
      </c>
      <c r="G12" s="6">
        <v>1</v>
      </c>
      <c r="H12" s="1">
        <v>60</v>
      </c>
      <c r="I12" s="1" t="s">
        <v>39</v>
      </c>
      <c r="J12" s="1">
        <v>80.8</v>
      </c>
      <c r="K12" s="1">
        <f t="shared" si="2"/>
        <v>5.1680000000000064</v>
      </c>
      <c r="L12" s="1"/>
      <c r="M12" s="1"/>
      <c r="N12" s="1">
        <v>10</v>
      </c>
      <c r="O12" s="1">
        <f t="shared" si="3"/>
        <v>17.1936</v>
      </c>
      <c r="P12" s="5">
        <f t="shared" ref="P12:P13" si="11">14*O12-N12-F12</f>
        <v>137.04239999999999</v>
      </c>
      <c r="Q12" s="5">
        <v>150</v>
      </c>
      <c r="R12" s="5">
        <f t="shared" si="5"/>
        <v>150</v>
      </c>
      <c r="S12" s="5"/>
      <c r="T12" s="5">
        <v>150</v>
      </c>
      <c r="U12" s="1"/>
      <c r="V12" s="1">
        <f t="shared" si="6"/>
        <v>14.753629257398101</v>
      </c>
      <c r="W12" s="1">
        <f t="shared" si="7"/>
        <v>6.0294528196538248</v>
      </c>
      <c r="X12" s="1">
        <v>13.9434</v>
      </c>
      <c r="Y12" s="1">
        <v>16.265599999999999</v>
      </c>
      <c r="Z12" s="1">
        <v>16.5032</v>
      </c>
      <c r="AA12" s="1">
        <v>11.8588</v>
      </c>
      <c r="AB12" s="1">
        <v>15.650399999999999</v>
      </c>
      <c r="AC12" s="1"/>
      <c r="AD12" s="1">
        <f t="shared" si="8"/>
        <v>150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34</v>
      </c>
      <c r="C13" s="1">
        <v>553.10699999999997</v>
      </c>
      <c r="D13" s="1">
        <v>422.45100000000002</v>
      </c>
      <c r="E13" s="1">
        <v>353.81799999999998</v>
      </c>
      <c r="F13" s="1">
        <v>492.43200000000002</v>
      </c>
      <c r="G13" s="6">
        <v>1</v>
      </c>
      <c r="H13" s="1">
        <v>60</v>
      </c>
      <c r="I13" s="1" t="s">
        <v>39</v>
      </c>
      <c r="J13" s="1">
        <v>358.5</v>
      </c>
      <c r="K13" s="1">
        <f t="shared" si="2"/>
        <v>-4.6820000000000164</v>
      </c>
      <c r="L13" s="1"/>
      <c r="M13" s="1"/>
      <c r="N13" s="1">
        <v>300</v>
      </c>
      <c r="O13" s="1">
        <f t="shared" si="3"/>
        <v>70.763599999999997</v>
      </c>
      <c r="P13" s="5">
        <f t="shared" si="11"/>
        <v>198.25839999999994</v>
      </c>
      <c r="Q13" s="5">
        <v>270</v>
      </c>
      <c r="R13" s="5">
        <f t="shared" si="5"/>
        <v>270</v>
      </c>
      <c r="S13" s="5"/>
      <c r="T13" s="5">
        <v>270</v>
      </c>
      <c r="U13" s="1"/>
      <c r="V13" s="1">
        <f t="shared" si="6"/>
        <v>15.013820664861596</v>
      </c>
      <c r="W13" s="1">
        <f t="shared" si="7"/>
        <v>11.198299690801486</v>
      </c>
      <c r="X13" s="1">
        <v>74.763000000000005</v>
      </c>
      <c r="Y13" s="1">
        <v>69.010599999999997</v>
      </c>
      <c r="Z13" s="1">
        <v>47.639400000000002</v>
      </c>
      <c r="AA13" s="1">
        <v>45.179400000000001</v>
      </c>
      <c r="AB13" s="1">
        <v>45.138399999999997</v>
      </c>
      <c r="AC13" s="1"/>
      <c r="AD13" s="1">
        <f t="shared" si="8"/>
        <v>270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263</v>
      </c>
      <c r="D14" s="1"/>
      <c r="E14" s="1">
        <v>101</v>
      </c>
      <c r="F14" s="1">
        <v>152</v>
      </c>
      <c r="G14" s="6">
        <v>0.25</v>
      </c>
      <c r="H14" s="1">
        <v>120</v>
      </c>
      <c r="I14" s="1" t="s">
        <v>32</v>
      </c>
      <c r="J14" s="1">
        <v>101</v>
      </c>
      <c r="K14" s="1">
        <f t="shared" si="2"/>
        <v>0</v>
      </c>
      <c r="L14" s="1"/>
      <c r="M14" s="1"/>
      <c r="N14" s="1">
        <v>90</v>
      </c>
      <c r="O14" s="1">
        <f t="shared" si="3"/>
        <v>20.2</v>
      </c>
      <c r="P14" s="5">
        <f t="shared" si="4"/>
        <v>20.599999999999966</v>
      </c>
      <c r="Q14" s="5">
        <v>60</v>
      </c>
      <c r="R14" s="5">
        <f t="shared" si="5"/>
        <v>60</v>
      </c>
      <c r="S14" s="5"/>
      <c r="T14" s="5">
        <v>60</v>
      </c>
      <c r="U14" s="1"/>
      <c r="V14" s="1">
        <f t="shared" si="6"/>
        <v>14.950495049504951</v>
      </c>
      <c r="W14" s="1">
        <f t="shared" si="7"/>
        <v>11.98019801980198</v>
      </c>
      <c r="X14" s="1">
        <v>19.8</v>
      </c>
      <c r="Y14" s="1">
        <v>23</v>
      </c>
      <c r="Z14" s="1">
        <v>31.4</v>
      </c>
      <c r="AA14" s="1">
        <v>28.8</v>
      </c>
      <c r="AB14" s="1">
        <v>24.6</v>
      </c>
      <c r="AC14" s="1"/>
      <c r="AD14" s="1">
        <f t="shared" si="8"/>
        <v>15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429.60599999999999</v>
      </c>
      <c r="D15" s="1">
        <v>218.131</v>
      </c>
      <c r="E15" s="1">
        <v>239.76900000000001</v>
      </c>
      <c r="F15" s="1">
        <v>366.916</v>
      </c>
      <c r="G15" s="6">
        <v>1</v>
      </c>
      <c r="H15" s="1">
        <v>45</v>
      </c>
      <c r="I15" s="1" t="s">
        <v>37</v>
      </c>
      <c r="J15" s="1">
        <v>234.8</v>
      </c>
      <c r="K15" s="1">
        <f t="shared" si="2"/>
        <v>4.9689999999999941</v>
      </c>
      <c r="L15" s="1"/>
      <c r="M15" s="1"/>
      <c r="N15" s="1">
        <v>0</v>
      </c>
      <c r="O15" s="1">
        <f t="shared" si="3"/>
        <v>47.953800000000001</v>
      </c>
      <c r="P15" s="5">
        <f>14*O15-N15-F15</f>
        <v>304.43720000000002</v>
      </c>
      <c r="Q15" s="5">
        <v>350</v>
      </c>
      <c r="R15" s="5">
        <f t="shared" si="5"/>
        <v>200</v>
      </c>
      <c r="S15" s="5">
        <v>150</v>
      </c>
      <c r="T15" s="5">
        <v>350</v>
      </c>
      <c r="U15" s="1"/>
      <c r="V15" s="1">
        <f t="shared" si="6"/>
        <v>14.950139509277678</v>
      </c>
      <c r="W15" s="1">
        <f t="shared" si="7"/>
        <v>7.6514478518907776</v>
      </c>
      <c r="X15" s="1">
        <v>43.655799999999999</v>
      </c>
      <c r="Y15" s="1">
        <v>55.1248</v>
      </c>
      <c r="Z15" s="1">
        <v>46.633000000000003</v>
      </c>
      <c r="AA15" s="1">
        <v>40.189799999999998</v>
      </c>
      <c r="AB15" s="1">
        <v>44.481400000000001</v>
      </c>
      <c r="AC15" s="1"/>
      <c r="AD15" s="1">
        <f t="shared" si="8"/>
        <v>200</v>
      </c>
      <c r="AE15" s="1">
        <f t="shared" si="9"/>
        <v>150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287.709</v>
      </c>
      <c r="D16" s="1">
        <v>153.166</v>
      </c>
      <c r="E16" s="1">
        <v>176.32400000000001</v>
      </c>
      <c r="F16" s="1">
        <v>248.15600000000001</v>
      </c>
      <c r="G16" s="6">
        <v>1</v>
      </c>
      <c r="H16" s="1">
        <v>60</v>
      </c>
      <c r="I16" s="1" t="s">
        <v>32</v>
      </c>
      <c r="J16" s="1">
        <v>169.6</v>
      </c>
      <c r="K16" s="1">
        <f t="shared" si="2"/>
        <v>6.724000000000018</v>
      </c>
      <c r="L16" s="1"/>
      <c r="M16" s="1"/>
      <c r="N16" s="1">
        <v>0</v>
      </c>
      <c r="O16" s="1">
        <f t="shared" si="3"/>
        <v>35.264800000000001</v>
      </c>
      <c r="P16" s="5">
        <f t="shared" si="4"/>
        <v>210.28640000000001</v>
      </c>
      <c r="Q16" s="5">
        <v>250</v>
      </c>
      <c r="R16" s="5">
        <f t="shared" si="5"/>
        <v>150</v>
      </c>
      <c r="S16" s="5">
        <v>100</v>
      </c>
      <c r="T16" s="5">
        <v>280</v>
      </c>
      <c r="U16" s="1"/>
      <c r="V16" s="1">
        <f t="shared" si="6"/>
        <v>14.126154125360133</v>
      </c>
      <c r="W16" s="1">
        <f t="shared" si="7"/>
        <v>7.0369320115242395</v>
      </c>
      <c r="X16" s="1">
        <v>14.9674</v>
      </c>
      <c r="Y16" s="1">
        <v>30.235800000000001</v>
      </c>
      <c r="Z16" s="1">
        <v>24.455200000000001</v>
      </c>
      <c r="AA16" s="1">
        <v>15.8682</v>
      </c>
      <c r="AB16" s="1">
        <v>22.671399999999998</v>
      </c>
      <c r="AC16" s="1"/>
      <c r="AD16" s="1">
        <f t="shared" si="8"/>
        <v>150</v>
      </c>
      <c r="AE16" s="1">
        <f t="shared" si="9"/>
        <v>100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359</v>
      </c>
      <c r="D17" s="1">
        <v>115</v>
      </c>
      <c r="E17" s="1">
        <v>198</v>
      </c>
      <c r="F17" s="1">
        <v>200</v>
      </c>
      <c r="G17" s="6">
        <v>0.25</v>
      </c>
      <c r="H17" s="1">
        <v>120</v>
      </c>
      <c r="I17" s="1" t="s">
        <v>32</v>
      </c>
      <c r="J17" s="1">
        <v>197</v>
      </c>
      <c r="K17" s="1">
        <f t="shared" si="2"/>
        <v>1</v>
      </c>
      <c r="L17" s="1"/>
      <c r="M17" s="1"/>
      <c r="N17" s="22">
        <v>150</v>
      </c>
      <c r="O17" s="1">
        <f t="shared" si="3"/>
        <v>39.6</v>
      </c>
      <c r="P17" s="5">
        <f>13*O17-F17</f>
        <v>314.80000000000007</v>
      </c>
      <c r="Q17" s="5">
        <f t="shared" si="10"/>
        <v>315</v>
      </c>
      <c r="R17" s="5">
        <f t="shared" si="5"/>
        <v>315</v>
      </c>
      <c r="S17" s="5"/>
      <c r="T17" s="26"/>
      <c r="U17" s="1"/>
      <c r="V17" s="1">
        <f>(F17+Q17)/O17</f>
        <v>13.005050505050505</v>
      </c>
      <c r="W17" s="1">
        <f>(F17)/O17</f>
        <v>5.0505050505050502</v>
      </c>
      <c r="X17" s="1">
        <v>35.6</v>
      </c>
      <c r="Y17" s="1">
        <v>39.200000000000003</v>
      </c>
      <c r="Z17" s="1">
        <v>36.520000000000003</v>
      </c>
      <c r="AA17" s="1">
        <v>26.4</v>
      </c>
      <c r="AB17" s="1">
        <v>31.4</v>
      </c>
      <c r="AC17" s="1" t="s">
        <v>155</v>
      </c>
      <c r="AD17" s="1">
        <f t="shared" si="8"/>
        <v>78.75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84</v>
      </c>
      <c r="D18" s="1"/>
      <c r="E18" s="1">
        <v>7</v>
      </c>
      <c r="F18" s="1">
        <v>74</v>
      </c>
      <c r="G18" s="6">
        <v>0.4</v>
      </c>
      <c r="H18" s="1">
        <v>60</v>
      </c>
      <c r="I18" s="1" t="s">
        <v>32</v>
      </c>
      <c r="J18" s="1">
        <v>8</v>
      </c>
      <c r="K18" s="1">
        <f t="shared" si="2"/>
        <v>-1</v>
      </c>
      <c r="L18" s="1"/>
      <c r="M18" s="1"/>
      <c r="N18" s="1">
        <v>0</v>
      </c>
      <c r="O18" s="1">
        <f t="shared" si="3"/>
        <v>1.4</v>
      </c>
      <c r="P18" s="5"/>
      <c r="Q18" s="5">
        <f t="shared" si="10"/>
        <v>0</v>
      </c>
      <c r="R18" s="5">
        <f t="shared" si="5"/>
        <v>0</v>
      </c>
      <c r="S18" s="5"/>
      <c r="T18" s="5"/>
      <c r="U18" s="1"/>
      <c r="V18" s="1">
        <f t="shared" si="6"/>
        <v>52.857142857142861</v>
      </c>
      <c r="W18" s="1">
        <f t="shared" si="7"/>
        <v>52.857142857142861</v>
      </c>
      <c r="X18" s="1">
        <v>1.4</v>
      </c>
      <c r="Y18" s="1">
        <v>6.6</v>
      </c>
      <c r="Z18" s="1">
        <v>5.2</v>
      </c>
      <c r="AA18" s="1">
        <v>1.6</v>
      </c>
      <c r="AB18" s="1">
        <v>4</v>
      </c>
      <c r="AC18" s="21" t="s">
        <v>84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34</v>
      </c>
      <c r="C19" s="1">
        <v>446.892</v>
      </c>
      <c r="D19" s="1">
        <v>234.541</v>
      </c>
      <c r="E19" s="1">
        <v>211.92400000000001</v>
      </c>
      <c r="F19" s="1">
        <v>430.25400000000002</v>
      </c>
      <c r="G19" s="6">
        <v>1</v>
      </c>
      <c r="H19" s="1">
        <v>45</v>
      </c>
      <c r="I19" s="1" t="s">
        <v>37</v>
      </c>
      <c r="J19" s="1">
        <v>203.1</v>
      </c>
      <c r="K19" s="1">
        <f t="shared" si="2"/>
        <v>8.8240000000000123</v>
      </c>
      <c r="L19" s="1"/>
      <c r="M19" s="1"/>
      <c r="N19" s="1">
        <v>0</v>
      </c>
      <c r="O19" s="1">
        <f t="shared" si="3"/>
        <v>42.384799999999998</v>
      </c>
      <c r="P19" s="5">
        <f>14*O19-N19-F19</f>
        <v>163.13319999999999</v>
      </c>
      <c r="Q19" s="5">
        <v>200</v>
      </c>
      <c r="R19" s="5">
        <f t="shared" si="5"/>
        <v>200</v>
      </c>
      <c r="S19" s="5"/>
      <c r="T19" s="5">
        <v>210</v>
      </c>
      <c r="U19" s="1"/>
      <c r="V19" s="1">
        <f t="shared" si="6"/>
        <v>14.86981181933146</v>
      </c>
      <c r="W19" s="1">
        <f t="shared" si="7"/>
        <v>10.151139087597441</v>
      </c>
      <c r="X19" s="1">
        <v>44.28</v>
      </c>
      <c r="Y19" s="1">
        <v>53.200200000000002</v>
      </c>
      <c r="Z19" s="1">
        <v>44.764200000000002</v>
      </c>
      <c r="AA19" s="1">
        <v>41.542400000000001</v>
      </c>
      <c r="AB19" s="1">
        <v>37.406599999999997</v>
      </c>
      <c r="AC19" s="1"/>
      <c r="AD19" s="1">
        <f t="shared" si="8"/>
        <v>200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163</v>
      </c>
      <c r="D20" s="1">
        <v>128</v>
      </c>
      <c r="E20" s="1">
        <v>157</v>
      </c>
      <c r="F20" s="1">
        <v>78</v>
      </c>
      <c r="G20" s="6">
        <v>0.12</v>
      </c>
      <c r="H20" s="1">
        <v>60</v>
      </c>
      <c r="I20" s="1" t="s">
        <v>32</v>
      </c>
      <c r="J20" s="1">
        <v>153</v>
      </c>
      <c r="K20" s="1">
        <f t="shared" si="2"/>
        <v>4</v>
      </c>
      <c r="L20" s="1"/>
      <c r="M20" s="1"/>
      <c r="N20" s="1">
        <v>20</v>
      </c>
      <c r="O20" s="1">
        <f t="shared" si="3"/>
        <v>31.4</v>
      </c>
      <c r="P20" s="5">
        <f>12*O20-N20-F20</f>
        <v>278.79999999999995</v>
      </c>
      <c r="Q20" s="5">
        <v>450</v>
      </c>
      <c r="R20" s="5">
        <f t="shared" si="5"/>
        <v>250</v>
      </c>
      <c r="S20" s="5">
        <v>200</v>
      </c>
      <c r="T20" s="23">
        <v>450</v>
      </c>
      <c r="U20" s="25" t="s">
        <v>157</v>
      </c>
      <c r="V20" s="1">
        <f t="shared" si="6"/>
        <v>17.452229299363058</v>
      </c>
      <c r="W20" s="1">
        <f t="shared" si="7"/>
        <v>3.121019108280255</v>
      </c>
      <c r="X20" s="1">
        <v>18</v>
      </c>
      <c r="Y20" s="1">
        <v>20</v>
      </c>
      <c r="Z20" s="1">
        <v>12.4</v>
      </c>
      <c r="AA20" s="1">
        <v>6.2</v>
      </c>
      <c r="AB20" s="1">
        <v>13</v>
      </c>
      <c r="AC20" s="1"/>
      <c r="AD20" s="1">
        <f t="shared" si="8"/>
        <v>30</v>
      </c>
      <c r="AE20" s="1">
        <f t="shared" si="9"/>
        <v>24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200.59700000000001</v>
      </c>
      <c r="D21" s="1"/>
      <c r="E21" s="1">
        <v>65.569000000000003</v>
      </c>
      <c r="F21" s="1">
        <v>124.98</v>
      </c>
      <c r="G21" s="6">
        <v>1</v>
      </c>
      <c r="H21" s="1">
        <v>45</v>
      </c>
      <c r="I21" s="1" t="s">
        <v>37</v>
      </c>
      <c r="J21" s="1">
        <v>66</v>
      </c>
      <c r="K21" s="1">
        <f t="shared" si="2"/>
        <v>-0.43099999999999739</v>
      </c>
      <c r="L21" s="1"/>
      <c r="M21" s="1"/>
      <c r="N21" s="1">
        <v>20</v>
      </c>
      <c r="O21" s="1">
        <f t="shared" si="3"/>
        <v>13.113800000000001</v>
      </c>
      <c r="P21" s="5">
        <f>14*O21-N21-F21</f>
        <v>38.61320000000002</v>
      </c>
      <c r="Q21" s="5">
        <v>50</v>
      </c>
      <c r="R21" s="5">
        <f t="shared" si="5"/>
        <v>50</v>
      </c>
      <c r="S21" s="5"/>
      <c r="T21" s="5">
        <v>50</v>
      </c>
      <c r="U21" s="1"/>
      <c r="V21" s="1">
        <f t="shared" si="6"/>
        <v>14.868306669310192</v>
      </c>
      <c r="W21" s="1">
        <f t="shared" si="7"/>
        <v>11.05552928975583</v>
      </c>
      <c r="X21" s="1">
        <v>13.911</v>
      </c>
      <c r="Y21" s="1">
        <v>16.102599999999999</v>
      </c>
      <c r="Z21" s="1">
        <v>19.601600000000001</v>
      </c>
      <c r="AA21" s="1">
        <v>11.1212</v>
      </c>
      <c r="AB21" s="1">
        <v>14.433199999999999</v>
      </c>
      <c r="AC21" s="1"/>
      <c r="AD21" s="1">
        <f t="shared" si="8"/>
        <v>50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302</v>
      </c>
      <c r="D22" s="1">
        <v>272</v>
      </c>
      <c r="E22" s="1">
        <v>232</v>
      </c>
      <c r="F22" s="1">
        <v>289</v>
      </c>
      <c r="G22" s="6">
        <v>0.25</v>
      </c>
      <c r="H22" s="1">
        <v>120</v>
      </c>
      <c r="I22" s="1" t="s">
        <v>32</v>
      </c>
      <c r="J22" s="1">
        <v>232</v>
      </c>
      <c r="K22" s="1">
        <f t="shared" si="2"/>
        <v>0</v>
      </c>
      <c r="L22" s="1"/>
      <c r="M22" s="1"/>
      <c r="N22" s="1">
        <v>150</v>
      </c>
      <c r="O22" s="1">
        <f t="shared" si="3"/>
        <v>46.4</v>
      </c>
      <c r="P22" s="5">
        <f t="shared" si="4"/>
        <v>164.19999999999993</v>
      </c>
      <c r="Q22" s="5">
        <v>400</v>
      </c>
      <c r="R22" s="5">
        <f t="shared" si="5"/>
        <v>200</v>
      </c>
      <c r="S22" s="5">
        <v>200</v>
      </c>
      <c r="T22" s="23">
        <v>400</v>
      </c>
      <c r="U22" s="25" t="s">
        <v>157</v>
      </c>
      <c r="V22" s="1">
        <f t="shared" si="6"/>
        <v>18.081896551724139</v>
      </c>
      <c r="W22" s="1">
        <f t="shared" si="7"/>
        <v>9.4612068965517242</v>
      </c>
      <c r="X22" s="1">
        <v>38</v>
      </c>
      <c r="Y22" s="1">
        <v>49</v>
      </c>
      <c r="Z22" s="1">
        <v>28.4</v>
      </c>
      <c r="AA22" s="1">
        <v>18.8</v>
      </c>
      <c r="AB22" s="1">
        <v>30</v>
      </c>
      <c r="AC22" s="1"/>
      <c r="AD22" s="1">
        <f t="shared" si="8"/>
        <v>50</v>
      </c>
      <c r="AE22" s="1">
        <f t="shared" si="9"/>
        <v>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34</v>
      </c>
      <c r="C23" s="1">
        <v>53.345999999999997</v>
      </c>
      <c r="D23" s="1"/>
      <c r="E23" s="1">
        <v>5.7489999999999997</v>
      </c>
      <c r="F23" s="1">
        <v>38.26</v>
      </c>
      <c r="G23" s="6">
        <v>1</v>
      </c>
      <c r="H23" s="1">
        <v>120</v>
      </c>
      <c r="I23" s="1" t="s">
        <v>32</v>
      </c>
      <c r="J23" s="1">
        <v>6</v>
      </c>
      <c r="K23" s="1">
        <f t="shared" si="2"/>
        <v>-0.25100000000000033</v>
      </c>
      <c r="L23" s="1"/>
      <c r="M23" s="1"/>
      <c r="N23" s="1">
        <v>20</v>
      </c>
      <c r="O23" s="1">
        <f t="shared" si="3"/>
        <v>1.1497999999999999</v>
      </c>
      <c r="P23" s="5"/>
      <c r="Q23" s="5">
        <f t="shared" si="10"/>
        <v>0</v>
      </c>
      <c r="R23" s="5">
        <f t="shared" si="5"/>
        <v>0</v>
      </c>
      <c r="S23" s="5"/>
      <c r="T23" s="5"/>
      <c r="U23" s="1"/>
      <c r="V23" s="1">
        <f t="shared" si="6"/>
        <v>50.669681683771088</v>
      </c>
      <c r="W23" s="1">
        <f t="shared" si="7"/>
        <v>50.669681683771088</v>
      </c>
      <c r="X23" s="1">
        <v>3.5626000000000002</v>
      </c>
      <c r="Y23" s="1">
        <v>3.9232</v>
      </c>
      <c r="Z23" s="1">
        <v>1.7083999999999999</v>
      </c>
      <c r="AA23" s="1">
        <v>1.2072000000000001</v>
      </c>
      <c r="AB23" s="1">
        <v>3.3908</v>
      </c>
      <c r="AC23" s="18" t="s">
        <v>35</v>
      </c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72</v>
      </c>
      <c r="E24" s="1">
        <v>104</v>
      </c>
      <c r="F24" s="1">
        <v>213</v>
      </c>
      <c r="G24" s="6">
        <v>0.4</v>
      </c>
      <c r="H24" s="1">
        <v>45</v>
      </c>
      <c r="I24" s="1" t="s">
        <v>32</v>
      </c>
      <c r="J24" s="1">
        <v>118</v>
      </c>
      <c r="K24" s="1">
        <f t="shared" si="2"/>
        <v>-14</v>
      </c>
      <c r="L24" s="1"/>
      <c r="M24" s="1"/>
      <c r="N24" s="1">
        <v>0</v>
      </c>
      <c r="O24" s="1">
        <f t="shared" si="3"/>
        <v>20.8</v>
      </c>
      <c r="P24" s="5">
        <f t="shared" si="4"/>
        <v>57.400000000000034</v>
      </c>
      <c r="Q24" s="5">
        <v>80</v>
      </c>
      <c r="R24" s="5">
        <f t="shared" si="5"/>
        <v>80</v>
      </c>
      <c r="S24" s="5"/>
      <c r="T24" s="5">
        <v>100</v>
      </c>
      <c r="U24" s="1"/>
      <c r="V24" s="1">
        <f t="shared" si="6"/>
        <v>14.086538461538462</v>
      </c>
      <c r="W24" s="1">
        <f t="shared" si="7"/>
        <v>10.240384615384615</v>
      </c>
      <c r="X24" s="1">
        <v>21.4</v>
      </c>
      <c r="Y24" s="1">
        <v>30.8</v>
      </c>
      <c r="Z24" s="1">
        <v>31.4</v>
      </c>
      <c r="AA24" s="1">
        <v>19</v>
      </c>
      <c r="AB24" s="1">
        <v>22.8</v>
      </c>
      <c r="AC24" s="1"/>
      <c r="AD24" s="1">
        <f t="shared" si="8"/>
        <v>32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120.794</v>
      </c>
      <c r="D25" s="1">
        <v>41.040999999999997</v>
      </c>
      <c r="E25" s="1">
        <v>83.763000000000005</v>
      </c>
      <c r="F25" s="1">
        <v>43.073999999999998</v>
      </c>
      <c r="G25" s="6">
        <v>1</v>
      </c>
      <c r="H25" s="1">
        <v>45</v>
      </c>
      <c r="I25" s="1" t="s">
        <v>32</v>
      </c>
      <c r="J25" s="1">
        <v>98</v>
      </c>
      <c r="K25" s="1">
        <f t="shared" si="2"/>
        <v>-14.236999999999995</v>
      </c>
      <c r="L25" s="1"/>
      <c r="M25" s="1"/>
      <c r="N25" s="1">
        <v>120</v>
      </c>
      <c r="O25" s="1">
        <f t="shared" si="3"/>
        <v>16.752600000000001</v>
      </c>
      <c r="P25" s="5">
        <f t="shared" si="4"/>
        <v>54.709800000000016</v>
      </c>
      <c r="Q25" s="5">
        <v>80</v>
      </c>
      <c r="R25" s="5">
        <f t="shared" si="5"/>
        <v>80</v>
      </c>
      <c r="S25" s="5"/>
      <c r="T25" s="5">
        <v>90</v>
      </c>
      <c r="U25" s="1"/>
      <c r="V25" s="1">
        <f t="shared" si="6"/>
        <v>14.509628356195456</v>
      </c>
      <c r="W25" s="1">
        <f t="shared" si="7"/>
        <v>9.7342502059381832</v>
      </c>
      <c r="X25" s="1">
        <v>17.848600000000001</v>
      </c>
      <c r="Y25" s="1">
        <v>15.654999999999999</v>
      </c>
      <c r="Z25" s="1">
        <v>13.9718</v>
      </c>
      <c r="AA25" s="1">
        <v>12.3132</v>
      </c>
      <c r="AB25" s="1">
        <v>11.5022</v>
      </c>
      <c r="AC25" s="1"/>
      <c r="AD25" s="1">
        <f t="shared" si="8"/>
        <v>80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303.803</v>
      </c>
      <c r="D26" s="1">
        <v>216.93299999999999</v>
      </c>
      <c r="E26" s="1">
        <v>264.99799999999999</v>
      </c>
      <c r="F26" s="1">
        <v>206.79499999999999</v>
      </c>
      <c r="G26" s="6">
        <v>1</v>
      </c>
      <c r="H26" s="1">
        <v>60</v>
      </c>
      <c r="I26" s="1" t="s">
        <v>39</v>
      </c>
      <c r="J26" s="1">
        <v>252.185</v>
      </c>
      <c r="K26" s="1">
        <f t="shared" si="2"/>
        <v>12.812999999999988</v>
      </c>
      <c r="L26" s="1"/>
      <c r="M26" s="1"/>
      <c r="N26" s="1">
        <v>100</v>
      </c>
      <c r="O26" s="1">
        <f t="shared" si="3"/>
        <v>52.999600000000001</v>
      </c>
      <c r="P26" s="5">
        <f>14*O26-N26-F26</f>
        <v>435.19940000000008</v>
      </c>
      <c r="Q26" s="5">
        <v>550</v>
      </c>
      <c r="R26" s="5">
        <f t="shared" si="5"/>
        <v>250</v>
      </c>
      <c r="S26" s="5">
        <v>300</v>
      </c>
      <c r="T26" s="23">
        <v>550</v>
      </c>
      <c r="U26" s="25" t="s">
        <v>157</v>
      </c>
      <c r="V26" s="1">
        <f t="shared" si="6"/>
        <v>16.166065404267201</v>
      </c>
      <c r="W26" s="1">
        <f t="shared" si="7"/>
        <v>5.7886285934233461</v>
      </c>
      <c r="X26" s="1">
        <v>38.6646</v>
      </c>
      <c r="Y26" s="1">
        <v>39.282600000000002</v>
      </c>
      <c r="Z26" s="1">
        <v>29.8856</v>
      </c>
      <c r="AA26" s="1">
        <v>34.752800000000001</v>
      </c>
      <c r="AB26" s="1">
        <v>32.165399999999998</v>
      </c>
      <c r="AC26" s="1"/>
      <c r="AD26" s="1">
        <f t="shared" si="8"/>
        <v>250</v>
      </c>
      <c r="AE26" s="1">
        <f t="shared" si="9"/>
        <v>300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260</v>
      </c>
      <c r="D27" s="1">
        <v>205</v>
      </c>
      <c r="E27" s="1">
        <v>190</v>
      </c>
      <c r="F27" s="1">
        <v>203</v>
      </c>
      <c r="G27" s="6">
        <v>0.22</v>
      </c>
      <c r="H27" s="1">
        <v>120</v>
      </c>
      <c r="I27" s="1" t="s">
        <v>32</v>
      </c>
      <c r="J27" s="1">
        <v>194</v>
      </c>
      <c r="K27" s="1">
        <f t="shared" si="2"/>
        <v>-4</v>
      </c>
      <c r="L27" s="1"/>
      <c r="M27" s="1"/>
      <c r="N27" s="1">
        <v>90</v>
      </c>
      <c r="O27" s="1">
        <f t="shared" si="3"/>
        <v>38</v>
      </c>
      <c r="P27" s="5">
        <f t="shared" si="4"/>
        <v>201</v>
      </c>
      <c r="Q27" s="5">
        <v>300</v>
      </c>
      <c r="R27" s="5">
        <f t="shared" si="5"/>
        <v>150</v>
      </c>
      <c r="S27" s="5">
        <v>150</v>
      </c>
      <c r="T27" s="5">
        <v>300</v>
      </c>
      <c r="U27" s="1"/>
      <c r="V27" s="1">
        <f t="shared" si="6"/>
        <v>15.605263157894736</v>
      </c>
      <c r="W27" s="1">
        <f t="shared" si="7"/>
        <v>7.7105263157894735</v>
      </c>
      <c r="X27" s="1">
        <v>34</v>
      </c>
      <c r="Y27" s="1">
        <v>39</v>
      </c>
      <c r="Z27" s="1">
        <v>24</v>
      </c>
      <c r="AA27" s="1">
        <v>15.699199999999999</v>
      </c>
      <c r="AB27" s="1">
        <v>22.4</v>
      </c>
      <c r="AC27" s="1"/>
      <c r="AD27" s="1">
        <f t="shared" si="8"/>
        <v>33</v>
      </c>
      <c r="AE27" s="1">
        <f t="shared" si="9"/>
        <v>33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59</v>
      </c>
      <c r="B28" s="11" t="s">
        <v>34</v>
      </c>
      <c r="C28" s="11">
        <v>86.94</v>
      </c>
      <c r="D28" s="11"/>
      <c r="E28" s="11">
        <v>-1.3380000000000001</v>
      </c>
      <c r="F28" s="11"/>
      <c r="G28" s="12">
        <v>0</v>
      </c>
      <c r="H28" s="11">
        <v>60</v>
      </c>
      <c r="I28" s="11" t="s">
        <v>60</v>
      </c>
      <c r="J28" s="11">
        <v>2.4</v>
      </c>
      <c r="K28" s="11">
        <f t="shared" si="2"/>
        <v>-3.738</v>
      </c>
      <c r="L28" s="11"/>
      <c r="M28" s="11"/>
      <c r="N28" s="11"/>
      <c r="O28" s="11">
        <f t="shared" si="3"/>
        <v>-0.2676</v>
      </c>
      <c r="P28" s="13"/>
      <c r="Q28" s="13"/>
      <c r="R28" s="13"/>
      <c r="S28" s="13"/>
      <c r="T28" s="13"/>
      <c r="U28" s="11"/>
      <c r="V28" s="11">
        <f t="shared" ref="V28:V67" si="12">(F28+N28+P28)/O28</f>
        <v>0</v>
      </c>
      <c r="W28" s="11">
        <f t="shared" si="7"/>
        <v>0</v>
      </c>
      <c r="X28" s="11">
        <v>-0.26</v>
      </c>
      <c r="Y28" s="11">
        <v>2.4232</v>
      </c>
      <c r="Z28" s="11">
        <v>2.4283999999999999</v>
      </c>
      <c r="AA28" s="11">
        <v>3.2345999999999999</v>
      </c>
      <c r="AB28" s="11">
        <v>2.9586000000000001</v>
      </c>
      <c r="AC28" s="14" t="s">
        <v>110</v>
      </c>
      <c r="AD28" s="11">
        <f t="shared" si="8"/>
        <v>0</v>
      </c>
      <c r="AE28" s="1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45</v>
      </c>
      <c r="D29" s="1">
        <v>7</v>
      </c>
      <c r="E29" s="1">
        <v>36</v>
      </c>
      <c r="F29" s="1">
        <v>5</v>
      </c>
      <c r="G29" s="6">
        <v>0.33</v>
      </c>
      <c r="H29" s="1">
        <v>45</v>
      </c>
      <c r="I29" s="1" t="s">
        <v>32</v>
      </c>
      <c r="J29" s="1">
        <v>43</v>
      </c>
      <c r="K29" s="1">
        <f t="shared" si="2"/>
        <v>-7</v>
      </c>
      <c r="L29" s="1"/>
      <c r="M29" s="1"/>
      <c r="N29" s="1">
        <v>10</v>
      </c>
      <c r="O29" s="1">
        <f t="shared" si="3"/>
        <v>7.2</v>
      </c>
      <c r="P29" s="5">
        <f>11*O29-N29-F29</f>
        <v>64.2</v>
      </c>
      <c r="Q29" s="5">
        <v>75</v>
      </c>
      <c r="R29" s="5">
        <f t="shared" ref="R29:R32" si="13">Q29-S29</f>
        <v>75</v>
      </c>
      <c r="S29" s="5"/>
      <c r="T29" s="5">
        <v>90</v>
      </c>
      <c r="U29" s="1"/>
      <c r="V29" s="1">
        <f t="shared" ref="V29:V32" si="14">(F29+N29+Q29)/O29</f>
        <v>12.5</v>
      </c>
      <c r="W29" s="1">
        <f t="shared" si="7"/>
        <v>2.0833333333333335</v>
      </c>
      <c r="X29" s="1">
        <v>3.4</v>
      </c>
      <c r="Y29" s="1">
        <v>3.6</v>
      </c>
      <c r="Z29" s="1">
        <v>3</v>
      </c>
      <c r="AA29" s="1">
        <v>6.2</v>
      </c>
      <c r="AB29" s="1">
        <v>7.8</v>
      </c>
      <c r="AC29" s="1"/>
      <c r="AD29" s="1">
        <f t="shared" si="8"/>
        <v>24.75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34</v>
      </c>
      <c r="C30" s="1">
        <v>210.88499999999999</v>
      </c>
      <c r="D30" s="1">
        <v>3.8519999999999999</v>
      </c>
      <c r="E30" s="1">
        <v>52.421999999999997</v>
      </c>
      <c r="F30" s="1">
        <v>117.10899999999999</v>
      </c>
      <c r="G30" s="6">
        <v>1</v>
      </c>
      <c r="H30" s="1">
        <v>45</v>
      </c>
      <c r="I30" s="1" t="s">
        <v>37</v>
      </c>
      <c r="J30" s="1">
        <v>59</v>
      </c>
      <c r="K30" s="1">
        <f t="shared" si="2"/>
        <v>-6.578000000000003</v>
      </c>
      <c r="L30" s="1"/>
      <c r="M30" s="1"/>
      <c r="N30" s="1">
        <v>70</v>
      </c>
      <c r="O30" s="1">
        <f t="shared" si="3"/>
        <v>10.484399999999999</v>
      </c>
      <c r="P30" s="5"/>
      <c r="Q30" s="5">
        <f t="shared" ref="Q30:Q32" si="15">ROUND(P30,0)</f>
        <v>0</v>
      </c>
      <c r="R30" s="5">
        <f t="shared" si="13"/>
        <v>0</v>
      </c>
      <c r="S30" s="5"/>
      <c r="T30" s="5"/>
      <c r="U30" s="1"/>
      <c r="V30" s="1">
        <f t="shared" si="14"/>
        <v>17.846419442218917</v>
      </c>
      <c r="W30" s="1">
        <f t="shared" si="7"/>
        <v>17.846419442218917</v>
      </c>
      <c r="X30" s="1">
        <v>17.554400000000001</v>
      </c>
      <c r="Y30" s="1">
        <v>18.3996</v>
      </c>
      <c r="Z30" s="1">
        <v>18.244399999999999</v>
      </c>
      <c r="AA30" s="1">
        <v>16.066800000000001</v>
      </c>
      <c r="AB30" s="1">
        <v>17.944400000000002</v>
      </c>
      <c r="AC30" s="18" t="s">
        <v>35</v>
      </c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92</v>
      </c>
      <c r="D31" s="1">
        <v>42</v>
      </c>
      <c r="E31" s="1">
        <v>59</v>
      </c>
      <c r="F31" s="1">
        <v>40</v>
      </c>
      <c r="G31" s="6">
        <v>0.3</v>
      </c>
      <c r="H31" s="1">
        <v>45</v>
      </c>
      <c r="I31" s="1" t="s">
        <v>32</v>
      </c>
      <c r="J31" s="1">
        <v>95</v>
      </c>
      <c r="K31" s="1">
        <f t="shared" si="2"/>
        <v>-36</v>
      </c>
      <c r="L31" s="1"/>
      <c r="M31" s="1"/>
      <c r="N31" s="1">
        <v>145</v>
      </c>
      <c r="O31" s="1">
        <f t="shared" si="3"/>
        <v>11.8</v>
      </c>
      <c r="P31" s="5">
        <v>30</v>
      </c>
      <c r="Q31" s="5">
        <f t="shared" si="15"/>
        <v>30</v>
      </c>
      <c r="R31" s="5">
        <f t="shared" si="13"/>
        <v>30</v>
      </c>
      <c r="S31" s="5"/>
      <c r="T31" s="26"/>
      <c r="U31" s="1"/>
      <c r="V31" s="1">
        <f t="shared" si="14"/>
        <v>18.220338983050848</v>
      </c>
      <c r="W31" s="1">
        <f t="shared" si="7"/>
        <v>15.677966101694913</v>
      </c>
      <c r="X31" s="1">
        <v>19.399999999999999</v>
      </c>
      <c r="Y31" s="1">
        <v>15.8</v>
      </c>
      <c r="Z31" s="1">
        <v>12.4</v>
      </c>
      <c r="AA31" s="1">
        <v>19</v>
      </c>
      <c r="AB31" s="1">
        <v>18.600000000000001</v>
      </c>
      <c r="AC31" s="1"/>
      <c r="AD31" s="1">
        <f t="shared" si="8"/>
        <v>9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112</v>
      </c>
      <c r="D32" s="1">
        <v>1</v>
      </c>
      <c r="E32" s="1">
        <v>25</v>
      </c>
      <c r="F32" s="1">
        <v>82</v>
      </c>
      <c r="G32" s="6">
        <v>0.09</v>
      </c>
      <c r="H32" s="1">
        <v>45</v>
      </c>
      <c r="I32" s="1" t="s">
        <v>32</v>
      </c>
      <c r="J32" s="1">
        <v>48</v>
      </c>
      <c r="K32" s="1">
        <f t="shared" si="2"/>
        <v>-23</v>
      </c>
      <c r="L32" s="1"/>
      <c r="M32" s="1"/>
      <c r="N32" s="1">
        <v>0</v>
      </c>
      <c r="O32" s="1">
        <f t="shared" si="3"/>
        <v>5</v>
      </c>
      <c r="P32" s="5"/>
      <c r="Q32" s="5">
        <f t="shared" si="15"/>
        <v>0</v>
      </c>
      <c r="R32" s="5">
        <f t="shared" si="13"/>
        <v>0</v>
      </c>
      <c r="S32" s="5"/>
      <c r="T32" s="5"/>
      <c r="U32" s="1"/>
      <c r="V32" s="1">
        <f t="shared" si="14"/>
        <v>16.399999999999999</v>
      </c>
      <c r="W32" s="1">
        <f t="shared" si="7"/>
        <v>16.399999999999999</v>
      </c>
      <c r="X32" s="1">
        <v>2.2000000000000002</v>
      </c>
      <c r="Y32" s="1">
        <v>6.8</v>
      </c>
      <c r="Z32" s="1">
        <v>11.6</v>
      </c>
      <c r="AA32" s="1">
        <v>8</v>
      </c>
      <c r="AB32" s="1">
        <v>8.4</v>
      </c>
      <c r="AC32" s="18" t="s">
        <v>35</v>
      </c>
      <c r="AD32" s="1">
        <f t="shared" si="8"/>
        <v>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65</v>
      </c>
      <c r="B33" s="11" t="s">
        <v>31</v>
      </c>
      <c r="C33" s="11"/>
      <c r="D33" s="11">
        <v>3</v>
      </c>
      <c r="E33" s="11">
        <v>3</v>
      </c>
      <c r="F33" s="11"/>
      <c r="G33" s="12">
        <v>0</v>
      </c>
      <c r="H33" s="11" t="e">
        <v>#N/A</v>
      </c>
      <c r="I33" s="11" t="s">
        <v>60</v>
      </c>
      <c r="J33" s="11">
        <v>3</v>
      </c>
      <c r="K33" s="11">
        <f t="shared" si="2"/>
        <v>0</v>
      </c>
      <c r="L33" s="11"/>
      <c r="M33" s="11"/>
      <c r="N33" s="11"/>
      <c r="O33" s="11">
        <f t="shared" si="3"/>
        <v>0.6</v>
      </c>
      <c r="P33" s="13"/>
      <c r="Q33" s="13"/>
      <c r="R33" s="13"/>
      <c r="S33" s="13"/>
      <c r="T33" s="13"/>
      <c r="U33" s="11"/>
      <c r="V33" s="11">
        <f t="shared" si="12"/>
        <v>0</v>
      </c>
      <c r="W33" s="11">
        <f t="shared" si="7"/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/>
      <c r="AD33" s="11">
        <f t="shared" si="8"/>
        <v>0</v>
      </c>
      <c r="AE33" s="1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34</v>
      </c>
      <c r="C34" s="1">
        <v>217.161</v>
      </c>
      <c r="D34" s="1"/>
      <c r="E34" s="1">
        <v>123.678</v>
      </c>
      <c r="F34" s="1">
        <v>60.320999999999998</v>
      </c>
      <c r="G34" s="6">
        <v>1</v>
      </c>
      <c r="H34" s="1">
        <v>45</v>
      </c>
      <c r="I34" s="1" t="s">
        <v>37</v>
      </c>
      <c r="J34" s="1">
        <v>122</v>
      </c>
      <c r="K34" s="1">
        <f t="shared" si="2"/>
        <v>1.6779999999999973</v>
      </c>
      <c r="L34" s="1"/>
      <c r="M34" s="1"/>
      <c r="N34" s="1">
        <v>90</v>
      </c>
      <c r="O34" s="1">
        <f t="shared" si="3"/>
        <v>24.735599999999998</v>
      </c>
      <c r="P34" s="5">
        <f>14*O34-N34-F34</f>
        <v>195.97739999999996</v>
      </c>
      <c r="Q34" s="5">
        <v>220</v>
      </c>
      <c r="R34" s="5">
        <f t="shared" ref="R34:R39" si="16">Q34-S34</f>
        <v>220</v>
      </c>
      <c r="S34" s="5"/>
      <c r="T34" s="5">
        <v>220</v>
      </c>
      <c r="U34" s="1"/>
      <c r="V34" s="1">
        <f t="shared" ref="V34:V39" si="17">(F34+N34+Q34)/O34</f>
        <v>14.971175148369154</v>
      </c>
      <c r="W34" s="1">
        <f t="shared" si="7"/>
        <v>6.0771115315577555</v>
      </c>
      <c r="X34" s="1">
        <v>19.044599999999999</v>
      </c>
      <c r="Y34" s="1">
        <v>18.7026</v>
      </c>
      <c r="Z34" s="1">
        <v>24.834599999999998</v>
      </c>
      <c r="AA34" s="1">
        <v>24.3782</v>
      </c>
      <c r="AB34" s="1">
        <v>19.5764</v>
      </c>
      <c r="AC34" s="1"/>
      <c r="AD34" s="1">
        <f t="shared" si="8"/>
        <v>220</v>
      </c>
      <c r="AE34" s="1">
        <f t="shared" si="9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220</v>
      </c>
      <c r="D35" s="1"/>
      <c r="E35" s="1">
        <v>89</v>
      </c>
      <c r="F35" s="1">
        <v>116</v>
      </c>
      <c r="G35" s="6">
        <v>0.4</v>
      </c>
      <c r="H35" s="1">
        <v>60</v>
      </c>
      <c r="I35" s="1" t="s">
        <v>32</v>
      </c>
      <c r="J35" s="1">
        <v>89</v>
      </c>
      <c r="K35" s="1">
        <f t="shared" si="2"/>
        <v>0</v>
      </c>
      <c r="L35" s="1"/>
      <c r="M35" s="1"/>
      <c r="N35" s="1">
        <v>0</v>
      </c>
      <c r="O35" s="1">
        <f t="shared" si="3"/>
        <v>17.8</v>
      </c>
      <c r="P35" s="5">
        <f t="shared" ref="P35" si="18">13*O35-N35-F35</f>
        <v>115.4</v>
      </c>
      <c r="Q35" s="5">
        <v>135</v>
      </c>
      <c r="R35" s="5">
        <f t="shared" si="16"/>
        <v>135</v>
      </c>
      <c r="S35" s="5"/>
      <c r="T35" s="5">
        <v>150</v>
      </c>
      <c r="U35" s="1"/>
      <c r="V35" s="1">
        <f t="shared" si="17"/>
        <v>14.101123595505618</v>
      </c>
      <c r="W35" s="1">
        <f t="shared" si="7"/>
        <v>6.5168539325842696</v>
      </c>
      <c r="X35" s="1">
        <v>7.2</v>
      </c>
      <c r="Y35" s="1">
        <v>5.8</v>
      </c>
      <c r="Z35" s="1">
        <v>18.4724</v>
      </c>
      <c r="AA35" s="1">
        <v>8</v>
      </c>
      <c r="AB35" s="1">
        <v>8.8000000000000007</v>
      </c>
      <c r="AC35" s="1" t="s">
        <v>42</v>
      </c>
      <c r="AD35" s="1">
        <f t="shared" si="8"/>
        <v>54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648</v>
      </c>
      <c r="D36" s="1">
        <v>296</v>
      </c>
      <c r="E36" s="1">
        <v>418</v>
      </c>
      <c r="F36" s="1">
        <v>446</v>
      </c>
      <c r="G36" s="6">
        <v>0.4</v>
      </c>
      <c r="H36" s="1">
        <v>60</v>
      </c>
      <c r="I36" s="1" t="s">
        <v>39</v>
      </c>
      <c r="J36" s="1">
        <v>413</v>
      </c>
      <c r="K36" s="1">
        <f t="shared" si="2"/>
        <v>5</v>
      </c>
      <c r="L36" s="1"/>
      <c r="M36" s="1"/>
      <c r="N36" s="1">
        <v>200</v>
      </c>
      <c r="O36" s="1">
        <f t="shared" si="3"/>
        <v>83.6</v>
      </c>
      <c r="P36" s="5">
        <f>14*O36-N36-F36</f>
        <v>524.39999999999986</v>
      </c>
      <c r="Q36" s="5">
        <v>600</v>
      </c>
      <c r="R36" s="5">
        <f t="shared" si="16"/>
        <v>300</v>
      </c>
      <c r="S36" s="5">
        <v>300</v>
      </c>
      <c r="T36" s="5">
        <v>650</v>
      </c>
      <c r="U36" s="1"/>
      <c r="V36" s="1">
        <f t="shared" si="17"/>
        <v>14.904306220095695</v>
      </c>
      <c r="W36" s="1">
        <f t="shared" si="7"/>
        <v>7.7272727272727275</v>
      </c>
      <c r="X36" s="1">
        <v>74.2</v>
      </c>
      <c r="Y36" s="1">
        <v>80.8</v>
      </c>
      <c r="Z36" s="1">
        <v>73.599999999999994</v>
      </c>
      <c r="AA36" s="1">
        <v>66.2</v>
      </c>
      <c r="AB36" s="1">
        <v>63.8</v>
      </c>
      <c r="AC36" s="1"/>
      <c r="AD36" s="1">
        <f t="shared" si="8"/>
        <v>120</v>
      </c>
      <c r="AE36" s="1">
        <f t="shared" si="9"/>
        <v>120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90</v>
      </c>
      <c r="D37" s="1"/>
      <c r="E37" s="1">
        <v>20</v>
      </c>
      <c r="F37" s="1">
        <v>63</v>
      </c>
      <c r="G37" s="6">
        <v>0.5</v>
      </c>
      <c r="H37" s="1">
        <v>60</v>
      </c>
      <c r="I37" s="1" t="s">
        <v>32</v>
      </c>
      <c r="J37" s="1">
        <v>22</v>
      </c>
      <c r="K37" s="1">
        <f t="shared" si="2"/>
        <v>-2</v>
      </c>
      <c r="L37" s="1"/>
      <c r="M37" s="1"/>
      <c r="N37" s="1">
        <v>0</v>
      </c>
      <c r="O37" s="1">
        <f t="shared" si="3"/>
        <v>4</v>
      </c>
      <c r="P37" s="5"/>
      <c r="Q37" s="5">
        <f t="shared" ref="Q37:Q38" si="19">ROUND(P37,0)</f>
        <v>0</v>
      </c>
      <c r="R37" s="5">
        <f t="shared" si="16"/>
        <v>0</v>
      </c>
      <c r="S37" s="5"/>
      <c r="T37" s="5"/>
      <c r="U37" s="1"/>
      <c r="V37" s="1">
        <f t="shared" si="17"/>
        <v>15.75</v>
      </c>
      <c r="W37" s="1">
        <f t="shared" si="7"/>
        <v>15.75</v>
      </c>
      <c r="X37" s="1">
        <v>4</v>
      </c>
      <c r="Y37" s="1">
        <v>7.6</v>
      </c>
      <c r="Z37" s="1">
        <v>7.4</v>
      </c>
      <c r="AA37" s="1">
        <v>3.6</v>
      </c>
      <c r="AB37" s="1">
        <v>5.4</v>
      </c>
      <c r="AC37" s="18" t="s">
        <v>35</v>
      </c>
      <c r="AD37" s="1">
        <f t="shared" si="8"/>
        <v>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49</v>
      </c>
      <c r="D38" s="1"/>
      <c r="E38" s="1">
        <v>10</v>
      </c>
      <c r="F38" s="1">
        <v>30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ref="K38:K69" si="20">E38-J38</f>
        <v>-7</v>
      </c>
      <c r="L38" s="1"/>
      <c r="M38" s="1"/>
      <c r="N38" s="1">
        <v>0</v>
      </c>
      <c r="O38" s="1">
        <f t="shared" ref="O38:O70" si="21">E38/5</f>
        <v>2</v>
      </c>
      <c r="P38" s="5"/>
      <c r="Q38" s="5">
        <f t="shared" si="19"/>
        <v>0</v>
      </c>
      <c r="R38" s="5">
        <f t="shared" si="16"/>
        <v>0</v>
      </c>
      <c r="S38" s="5"/>
      <c r="T38" s="5"/>
      <c r="U38" s="1"/>
      <c r="V38" s="1">
        <f t="shared" si="17"/>
        <v>15</v>
      </c>
      <c r="W38" s="1">
        <f t="shared" si="7"/>
        <v>15</v>
      </c>
      <c r="X38" s="1">
        <v>1.8</v>
      </c>
      <c r="Y38" s="1">
        <v>4.4000000000000004</v>
      </c>
      <c r="Z38" s="1">
        <v>1.4</v>
      </c>
      <c r="AA38" s="1">
        <v>2.2000000000000002</v>
      </c>
      <c r="AB38" s="1">
        <v>2.6</v>
      </c>
      <c r="AC38" s="18" t="s">
        <v>35</v>
      </c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782</v>
      </c>
      <c r="D39" s="1">
        <v>64</v>
      </c>
      <c r="E39" s="1">
        <v>352</v>
      </c>
      <c r="F39" s="1">
        <v>434</v>
      </c>
      <c r="G39" s="6">
        <v>0.4</v>
      </c>
      <c r="H39" s="1">
        <v>60</v>
      </c>
      <c r="I39" s="1" t="s">
        <v>39</v>
      </c>
      <c r="J39" s="1">
        <v>357</v>
      </c>
      <c r="K39" s="1">
        <f t="shared" si="20"/>
        <v>-5</v>
      </c>
      <c r="L39" s="1"/>
      <c r="M39" s="1"/>
      <c r="N39" s="1">
        <v>100</v>
      </c>
      <c r="O39" s="1">
        <f t="shared" si="21"/>
        <v>70.400000000000006</v>
      </c>
      <c r="P39" s="5">
        <f>14*O39-N39-F39</f>
        <v>451.60000000000014</v>
      </c>
      <c r="Q39" s="5">
        <v>520</v>
      </c>
      <c r="R39" s="5">
        <f t="shared" si="16"/>
        <v>270</v>
      </c>
      <c r="S39" s="5">
        <v>250</v>
      </c>
      <c r="T39" s="5">
        <v>520</v>
      </c>
      <c r="U39" s="1"/>
      <c r="V39" s="1">
        <f t="shared" si="17"/>
        <v>14.971590909090908</v>
      </c>
      <c r="W39" s="1">
        <f t="shared" si="7"/>
        <v>7.5852272727272725</v>
      </c>
      <c r="X39" s="1">
        <v>32.200000000000003</v>
      </c>
      <c r="Y39" s="1">
        <v>60.6</v>
      </c>
      <c r="Z39" s="1">
        <v>91</v>
      </c>
      <c r="AA39" s="1">
        <v>73.400000000000006</v>
      </c>
      <c r="AB39" s="1">
        <v>75.8</v>
      </c>
      <c r="AC39" s="1"/>
      <c r="AD39" s="1">
        <f t="shared" si="8"/>
        <v>108</v>
      </c>
      <c r="AE39" s="1">
        <f t="shared" si="9"/>
        <v>100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72</v>
      </c>
      <c r="B40" s="11" t="s">
        <v>31</v>
      </c>
      <c r="C40" s="11">
        <v>-6</v>
      </c>
      <c r="D40" s="11"/>
      <c r="E40" s="11"/>
      <c r="F40" s="20">
        <v>-6</v>
      </c>
      <c r="G40" s="12">
        <v>0</v>
      </c>
      <c r="H40" s="11" t="e">
        <v>#N/A</v>
      </c>
      <c r="I40" s="11" t="s">
        <v>60</v>
      </c>
      <c r="J40" s="11"/>
      <c r="K40" s="11">
        <f t="shared" si="20"/>
        <v>0</v>
      </c>
      <c r="L40" s="11"/>
      <c r="M40" s="11"/>
      <c r="N40" s="11"/>
      <c r="O40" s="11">
        <f t="shared" si="21"/>
        <v>0</v>
      </c>
      <c r="P40" s="13"/>
      <c r="Q40" s="13"/>
      <c r="R40" s="13"/>
      <c r="S40" s="13"/>
      <c r="T40" s="13"/>
      <c r="U40" s="11"/>
      <c r="V40" s="11" t="e">
        <f t="shared" si="12"/>
        <v>#DIV/0!</v>
      </c>
      <c r="W40" s="11" t="e">
        <f t="shared" si="7"/>
        <v>#DIV/0!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 t="s">
        <v>73</v>
      </c>
      <c r="AD40" s="11">
        <f t="shared" si="8"/>
        <v>0</v>
      </c>
      <c r="AE40" s="1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1412</v>
      </c>
      <c r="D41" s="1"/>
      <c r="E41" s="1">
        <v>939</v>
      </c>
      <c r="F41" s="1">
        <v>376</v>
      </c>
      <c r="G41" s="6">
        <v>0.4</v>
      </c>
      <c r="H41" s="1">
        <v>60</v>
      </c>
      <c r="I41" s="1" t="s">
        <v>32</v>
      </c>
      <c r="J41" s="1">
        <v>974</v>
      </c>
      <c r="K41" s="1">
        <f t="shared" si="20"/>
        <v>-35</v>
      </c>
      <c r="L41" s="1"/>
      <c r="M41" s="1"/>
      <c r="N41" s="1">
        <v>33</v>
      </c>
      <c r="O41" s="1">
        <f t="shared" si="21"/>
        <v>187.8</v>
      </c>
      <c r="P41" s="5">
        <f>12*O41-N41-F41</f>
        <v>1844.6000000000004</v>
      </c>
      <c r="Q41" s="5">
        <v>900</v>
      </c>
      <c r="R41" s="5">
        <f t="shared" ref="R41:R51" si="22">Q41-S41</f>
        <v>450</v>
      </c>
      <c r="S41" s="5">
        <v>450</v>
      </c>
      <c r="T41" s="24">
        <v>900</v>
      </c>
      <c r="U41" s="1"/>
      <c r="V41" s="1">
        <f t="shared" ref="V41:V51" si="23">(F41+N41+Q41)/O41</f>
        <v>6.9701810436634712</v>
      </c>
      <c r="W41" s="1">
        <f t="shared" si="7"/>
        <v>2.1778487752928646</v>
      </c>
      <c r="X41" s="1">
        <v>103.4</v>
      </c>
      <c r="Y41" s="1">
        <v>119.6</v>
      </c>
      <c r="Z41" s="1">
        <v>182.8</v>
      </c>
      <c r="AA41" s="1">
        <v>55.6</v>
      </c>
      <c r="AB41" s="1">
        <v>90.4</v>
      </c>
      <c r="AC41" s="1" t="s">
        <v>159</v>
      </c>
      <c r="AD41" s="1">
        <f t="shared" si="8"/>
        <v>180</v>
      </c>
      <c r="AE41" s="1">
        <f t="shared" si="9"/>
        <v>180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>
        <v>230</v>
      </c>
      <c r="D42" s="1">
        <v>60</v>
      </c>
      <c r="E42" s="1">
        <v>79</v>
      </c>
      <c r="F42" s="1">
        <v>187</v>
      </c>
      <c r="G42" s="6">
        <v>0.1</v>
      </c>
      <c r="H42" s="1">
        <v>45</v>
      </c>
      <c r="I42" s="1" t="s">
        <v>32</v>
      </c>
      <c r="J42" s="1">
        <v>83</v>
      </c>
      <c r="K42" s="1">
        <f t="shared" si="20"/>
        <v>-4</v>
      </c>
      <c r="L42" s="1"/>
      <c r="M42" s="1"/>
      <c r="N42" s="1">
        <v>20</v>
      </c>
      <c r="O42" s="1">
        <f t="shared" si="21"/>
        <v>15.8</v>
      </c>
      <c r="P42" s="5"/>
      <c r="Q42" s="5">
        <v>20</v>
      </c>
      <c r="R42" s="5">
        <f t="shared" si="22"/>
        <v>20</v>
      </c>
      <c r="S42" s="5"/>
      <c r="T42" s="5">
        <v>30</v>
      </c>
      <c r="U42" s="1"/>
      <c r="V42" s="1">
        <f t="shared" si="23"/>
        <v>14.367088607594937</v>
      </c>
      <c r="W42" s="1">
        <f t="shared" si="7"/>
        <v>13.101265822784809</v>
      </c>
      <c r="X42" s="1">
        <v>20.399999999999999</v>
      </c>
      <c r="Y42" s="1">
        <v>27.2</v>
      </c>
      <c r="Z42" s="1">
        <v>30.8</v>
      </c>
      <c r="AA42" s="1">
        <v>23.6</v>
      </c>
      <c r="AB42" s="1">
        <v>45.8</v>
      </c>
      <c r="AC42" s="1"/>
      <c r="AD42" s="1">
        <f t="shared" si="8"/>
        <v>2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163</v>
      </c>
      <c r="D43" s="1">
        <v>70</v>
      </c>
      <c r="E43" s="1">
        <v>106</v>
      </c>
      <c r="F43" s="1">
        <v>96</v>
      </c>
      <c r="G43" s="6">
        <v>0.1</v>
      </c>
      <c r="H43" s="1">
        <v>60</v>
      </c>
      <c r="I43" s="1" t="s">
        <v>32</v>
      </c>
      <c r="J43" s="1">
        <v>103</v>
      </c>
      <c r="K43" s="1">
        <f t="shared" si="20"/>
        <v>3</v>
      </c>
      <c r="L43" s="1"/>
      <c r="M43" s="1"/>
      <c r="N43" s="1">
        <v>110</v>
      </c>
      <c r="O43" s="1">
        <f t="shared" si="21"/>
        <v>21.2</v>
      </c>
      <c r="P43" s="5">
        <f t="shared" ref="P43:P51" si="24">13*O43-N43-F43</f>
        <v>69.599999999999966</v>
      </c>
      <c r="Q43" s="5">
        <v>90</v>
      </c>
      <c r="R43" s="5">
        <f t="shared" si="22"/>
        <v>90</v>
      </c>
      <c r="S43" s="5"/>
      <c r="T43" s="5">
        <v>110</v>
      </c>
      <c r="U43" s="1"/>
      <c r="V43" s="1">
        <f t="shared" si="23"/>
        <v>13.962264150943398</v>
      </c>
      <c r="W43" s="1">
        <f t="shared" si="7"/>
        <v>9.7169811320754729</v>
      </c>
      <c r="X43" s="1">
        <v>23.6</v>
      </c>
      <c r="Y43" s="1">
        <v>23.4</v>
      </c>
      <c r="Z43" s="1">
        <v>20</v>
      </c>
      <c r="AA43" s="1">
        <v>12.2</v>
      </c>
      <c r="AB43" s="1">
        <v>10.6</v>
      </c>
      <c r="AC43" s="1"/>
      <c r="AD43" s="1">
        <f t="shared" si="8"/>
        <v>9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31</v>
      </c>
      <c r="C44" s="1">
        <v>233</v>
      </c>
      <c r="D44" s="1">
        <v>179</v>
      </c>
      <c r="E44" s="1">
        <v>94</v>
      </c>
      <c r="F44" s="1">
        <v>306</v>
      </c>
      <c r="G44" s="6">
        <v>0.1</v>
      </c>
      <c r="H44" s="1">
        <v>60</v>
      </c>
      <c r="I44" s="1" t="s">
        <v>32</v>
      </c>
      <c r="J44" s="1">
        <v>92</v>
      </c>
      <c r="K44" s="1">
        <f t="shared" si="20"/>
        <v>2</v>
      </c>
      <c r="L44" s="1"/>
      <c r="M44" s="1"/>
      <c r="N44" s="1">
        <v>0</v>
      </c>
      <c r="O44" s="1">
        <f t="shared" si="21"/>
        <v>18.8</v>
      </c>
      <c r="P44" s="5"/>
      <c r="Q44" s="5">
        <f t="shared" ref="Q44:Q50" si="25">ROUND(P44,0)</f>
        <v>0</v>
      </c>
      <c r="R44" s="5">
        <f t="shared" si="22"/>
        <v>0</v>
      </c>
      <c r="S44" s="5"/>
      <c r="T44" s="5"/>
      <c r="U44" s="1"/>
      <c r="V44" s="1">
        <f t="shared" si="23"/>
        <v>16.276595744680851</v>
      </c>
      <c r="W44" s="1">
        <f t="shared" si="7"/>
        <v>16.276595744680851</v>
      </c>
      <c r="X44" s="1">
        <v>12.4</v>
      </c>
      <c r="Y44" s="1">
        <v>30.2</v>
      </c>
      <c r="Z44" s="1">
        <v>20</v>
      </c>
      <c r="AA44" s="1">
        <v>19.399999999999999</v>
      </c>
      <c r="AB44" s="1">
        <v>19.2</v>
      </c>
      <c r="AC44" s="18" t="s">
        <v>35</v>
      </c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31</v>
      </c>
      <c r="C45" s="1">
        <v>182</v>
      </c>
      <c r="D45" s="1">
        <v>228</v>
      </c>
      <c r="E45" s="1">
        <v>163</v>
      </c>
      <c r="F45" s="1">
        <v>225</v>
      </c>
      <c r="G45" s="6">
        <v>0.4</v>
      </c>
      <c r="H45" s="1">
        <v>45</v>
      </c>
      <c r="I45" s="1" t="s">
        <v>32</v>
      </c>
      <c r="J45" s="1">
        <v>179</v>
      </c>
      <c r="K45" s="1">
        <f t="shared" si="20"/>
        <v>-16</v>
      </c>
      <c r="L45" s="1"/>
      <c r="M45" s="1"/>
      <c r="N45" s="1">
        <v>70</v>
      </c>
      <c r="O45" s="1">
        <f t="shared" si="21"/>
        <v>32.6</v>
      </c>
      <c r="P45" s="5">
        <f t="shared" si="24"/>
        <v>128.80000000000001</v>
      </c>
      <c r="Q45" s="5">
        <v>300</v>
      </c>
      <c r="R45" s="5">
        <f t="shared" si="22"/>
        <v>150</v>
      </c>
      <c r="S45" s="5">
        <v>150</v>
      </c>
      <c r="T45" s="23">
        <v>300</v>
      </c>
      <c r="U45" s="25" t="s">
        <v>157</v>
      </c>
      <c r="V45" s="1">
        <f t="shared" si="23"/>
        <v>18.251533742331286</v>
      </c>
      <c r="W45" s="1">
        <f t="shared" si="7"/>
        <v>9.0490797546012267</v>
      </c>
      <c r="X45" s="1">
        <v>18.2</v>
      </c>
      <c r="Y45" s="1">
        <v>41.6</v>
      </c>
      <c r="Z45" s="1">
        <v>23.4</v>
      </c>
      <c r="AA45" s="1">
        <v>28</v>
      </c>
      <c r="AB45" s="1">
        <v>39.6</v>
      </c>
      <c r="AC45" s="1"/>
      <c r="AD45" s="1">
        <f t="shared" si="8"/>
        <v>60</v>
      </c>
      <c r="AE45" s="1">
        <f t="shared" si="9"/>
        <v>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31</v>
      </c>
      <c r="C46" s="1">
        <v>82</v>
      </c>
      <c r="D46" s="1">
        <v>42</v>
      </c>
      <c r="E46" s="1">
        <v>78</v>
      </c>
      <c r="F46" s="1">
        <v>36</v>
      </c>
      <c r="G46" s="6">
        <v>0.3</v>
      </c>
      <c r="H46" s="1" t="e">
        <v>#N/A</v>
      </c>
      <c r="I46" s="1" t="s">
        <v>32</v>
      </c>
      <c r="J46" s="1">
        <v>79</v>
      </c>
      <c r="K46" s="1">
        <f t="shared" si="20"/>
        <v>-1</v>
      </c>
      <c r="L46" s="1"/>
      <c r="M46" s="1"/>
      <c r="N46" s="22">
        <v>66</v>
      </c>
      <c r="O46" s="1">
        <f t="shared" si="21"/>
        <v>15.6</v>
      </c>
      <c r="P46" s="5">
        <f>13*O46-F46</f>
        <v>166.79999999999998</v>
      </c>
      <c r="Q46" s="5">
        <f t="shared" si="25"/>
        <v>167</v>
      </c>
      <c r="R46" s="5">
        <f t="shared" si="22"/>
        <v>167</v>
      </c>
      <c r="S46" s="5"/>
      <c r="T46" s="5">
        <v>130</v>
      </c>
      <c r="U46" s="1"/>
      <c r="V46" s="1">
        <f>(F46+Q46)/O46</f>
        <v>13.012820512820513</v>
      </c>
      <c r="W46" s="1">
        <f t="shared" si="7"/>
        <v>6.5384615384615383</v>
      </c>
      <c r="X46" s="1">
        <v>27.6</v>
      </c>
      <c r="Y46" s="1">
        <v>17.600000000000001</v>
      </c>
      <c r="Z46" s="1">
        <v>0</v>
      </c>
      <c r="AA46" s="1">
        <v>0</v>
      </c>
      <c r="AB46" s="1">
        <v>0</v>
      </c>
      <c r="AC46" s="19" t="s">
        <v>156</v>
      </c>
      <c r="AD46" s="1">
        <f t="shared" si="8"/>
        <v>50.1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34</v>
      </c>
      <c r="C47" s="1">
        <v>206.34200000000001</v>
      </c>
      <c r="D47" s="1">
        <v>199.26599999999999</v>
      </c>
      <c r="E47" s="1">
        <v>143.864</v>
      </c>
      <c r="F47" s="1">
        <v>253.74799999999999</v>
      </c>
      <c r="G47" s="6">
        <v>1</v>
      </c>
      <c r="H47" s="1">
        <v>60</v>
      </c>
      <c r="I47" s="1" t="s">
        <v>39</v>
      </c>
      <c r="J47" s="1">
        <v>143.5</v>
      </c>
      <c r="K47" s="1">
        <f t="shared" si="20"/>
        <v>0.36400000000000432</v>
      </c>
      <c r="L47" s="1"/>
      <c r="M47" s="1"/>
      <c r="N47" s="1">
        <v>0</v>
      </c>
      <c r="O47" s="1">
        <f t="shared" si="21"/>
        <v>28.7728</v>
      </c>
      <c r="P47" s="5">
        <f>14*O47-N47-F47</f>
        <v>149.07120000000003</v>
      </c>
      <c r="Q47" s="5">
        <v>180</v>
      </c>
      <c r="R47" s="5">
        <f t="shared" si="22"/>
        <v>180</v>
      </c>
      <c r="S47" s="5"/>
      <c r="T47" s="5">
        <v>180</v>
      </c>
      <c r="U47" s="1"/>
      <c r="V47" s="1">
        <f t="shared" si="23"/>
        <v>15.074931880108991</v>
      </c>
      <c r="W47" s="1">
        <f t="shared" si="7"/>
        <v>8.8190235222154261</v>
      </c>
      <c r="X47" s="1">
        <v>19.067399999999999</v>
      </c>
      <c r="Y47" s="1">
        <v>32.550199999999997</v>
      </c>
      <c r="Z47" s="1">
        <v>16.758600000000001</v>
      </c>
      <c r="AA47" s="1">
        <v>19.363199999999999</v>
      </c>
      <c r="AB47" s="1">
        <v>25.235199999999999</v>
      </c>
      <c r="AC47" s="1"/>
      <c r="AD47" s="1">
        <f t="shared" si="8"/>
        <v>180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34</v>
      </c>
      <c r="C48" s="1">
        <v>238.93799999999999</v>
      </c>
      <c r="D48" s="1">
        <v>50.816000000000003</v>
      </c>
      <c r="E48" s="1">
        <v>105.054</v>
      </c>
      <c r="F48" s="1">
        <v>168.072</v>
      </c>
      <c r="G48" s="6">
        <v>1</v>
      </c>
      <c r="H48" s="1">
        <v>45</v>
      </c>
      <c r="I48" s="1" t="s">
        <v>32</v>
      </c>
      <c r="J48" s="1">
        <v>112</v>
      </c>
      <c r="K48" s="1">
        <f t="shared" si="20"/>
        <v>-6.945999999999998</v>
      </c>
      <c r="L48" s="1"/>
      <c r="M48" s="1"/>
      <c r="N48" s="1">
        <v>50</v>
      </c>
      <c r="O48" s="1">
        <f t="shared" si="21"/>
        <v>21.0108</v>
      </c>
      <c r="P48" s="5">
        <f t="shared" si="24"/>
        <v>55.068399999999997</v>
      </c>
      <c r="Q48" s="5">
        <v>80</v>
      </c>
      <c r="R48" s="5">
        <f t="shared" si="22"/>
        <v>80</v>
      </c>
      <c r="S48" s="5"/>
      <c r="T48" s="5">
        <v>100</v>
      </c>
      <c r="U48" s="1"/>
      <c r="V48" s="1">
        <f t="shared" si="23"/>
        <v>14.186608791669046</v>
      </c>
      <c r="W48" s="1">
        <f t="shared" si="7"/>
        <v>10.379043158756449</v>
      </c>
      <c r="X48" s="1">
        <v>22.975999999999999</v>
      </c>
      <c r="Y48" s="1">
        <v>27.830200000000001</v>
      </c>
      <c r="Z48" s="1">
        <v>31.272600000000001</v>
      </c>
      <c r="AA48" s="1">
        <v>25.635000000000002</v>
      </c>
      <c r="AB48" s="1">
        <v>15.682600000000001</v>
      </c>
      <c r="AC48" s="1"/>
      <c r="AD48" s="1">
        <f t="shared" si="8"/>
        <v>80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165.38200000000001</v>
      </c>
      <c r="D49" s="1"/>
      <c r="E49" s="1">
        <v>56.573999999999998</v>
      </c>
      <c r="F49" s="1">
        <v>93.837999999999994</v>
      </c>
      <c r="G49" s="6">
        <v>1</v>
      </c>
      <c r="H49" s="1">
        <v>45</v>
      </c>
      <c r="I49" s="1" t="s">
        <v>32</v>
      </c>
      <c r="J49" s="1">
        <v>57</v>
      </c>
      <c r="K49" s="1">
        <f t="shared" si="20"/>
        <v>-0.42600000000000193</v>
      </c>
      <c r="L49" s="1"/>
      <c r="M49" s="1"/>
      <c r="N49" s="1">
        <v>40</v>
      </c>
      <c r="O49" s="1">
        <f t="shared" si="21"/>
        <v>11.3148</v>
      </c>
      <c r="P49" s="5">
        <f t="shared" si="24"/>
        <v>13.254400000000004</v>
      </c>
      <c r="Q49" s="5">
        <v>25</v>
      </c>
      <c r="R49" s="5">
        <f t="shared" si="22"/>
        <v>25</v>
      </c>
      <c r="S49" s="5"/>
      <c r="T49" s="5">
        <v>40</v>
      </c>
      <c r="U49" s="1"/>
      <c r="V49" s="1">
        <f t="shared" si="23"/>
        <v>14.038074026938169</v>
      </c>
      <c r="W49" s="1">
        <f t="shared" si="7"/>
        <v>11.828578498957118</v>
      </c>
      <c r="X49" s="1">
        <v>13.532400000000001</v>
      </c>
      <c r="Y49" s="1">
        <v>10.852</v>
      </c>
      <c r="Z49" s="1">
        <v>18.223400000000002</v>
      </c>
      <c r="AA49" s="1">
        <v>13.666</v>
      </c>
      <c r="AB49" s="1">
        <v>15.6562</v>
      </c>
      <c r="AC49" s="1"/>
      <c r="AD49" s="1">
        <f t="shared" si="8"/>
        <v>25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31</v>
      </c>
      <c r="C50" s="1">
        <v>45</v>
      </c>
      <c r="D50" s="1"/>
      <c r="E50" s="1">
        <v>-1</v>
      </c>
      <c r="F50" s="1"/>
      <c r="G50" s="6">
        <v>0.09</v>
      </c>
      <c r="H50" s="1">
        <v>45</v>
      </c>
      <c r="I50" s="1" t="s">
        <v>32</v>
      </c>
      <c r="J50" s="1">
        <v>5</v>
      </c>
      <c r="K50" s="1">
        <f t="shared" si="20"/>
        <v>-6</v>
      </c>
      <c r="L50" s="1"/>
      <c r="M50" s="1"/>
      <c r="N50" s="1">
        <v>0</v>
      </c>
      <c r="O50" s="1">
        <f t="shared" si="21"/>
        <v>-0.2</v>
      </c>
      <c r="P50" s="5">
        <v>10</v>
      </c>
      <c r="Q50" s="5">
        <f t="shared" si="25"/>
        <v>10</v>
      </c>
      <c r="R50" s="5">
        <f t="shared" si="22"/>
        <v>10</v>
      </c>
      <c r="S50" s="5"/>
      <c r="T50" s="5"/>
      <c r="U50" s="1"/>
      <c r="V50" s="1">
        <f t="shared" si="23"/>
        <v>-50</v>
      </c>
      <c r="W50" s="1">
        <f t="shared" si="7"/>
        <v>0</v>
      </c>
      <c r="X50" s="1">
        <v>-0.4</v>
      </c>
      <c r="Y50" s="1">
        <v>1.6</v>
      </c>
      <c r="Z50" s="1">
        <v>1</v>
      </c>
      <c r="AA50" s="1">
        <v>3.6</v>
      </c>
      <c r="AB50" s="1">
        <v>1.2</v>
      </c>
      <c r="AC50" s="9" t="s">
        <v>151</v>
      </c>
      <c r="AD50" s="1">
        <f t="shared" si="8"/>
        <v>0.89999999999999991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7" t="s">
        <v>85</v>
      </c>
      <c r="B51" s="27" t="s">
        <v>34</v>
      </c>
      <c r="C51" s="27">
        <v>168.33</v>
      </c>
      <c r="D51" s="27"/>
      <c r="E51" s="27">
        <v>57.195999999999998</v>
      </c>
      <c r="F51" s="27">
        <v>90.186999999999998</v>
      </c>
      <c r="G51" s="28">
        <v>0</v>
      </c>
      <c r="H51" s="27">
        <v>45</v>
      </c>
      <c r="I51" s="27" t="s">
        <v>60</v>
      </c>
      <c r="J51" s="27">
        <v>57</v>
      </c>
      <c r="K51" s="27">
        <f t="shared" si="20"/>
        <v>0.19599999999999795</v>
      </c>
      <c r="L51" s="27"/>
      <c r="M51" s="27"/>
      <c r="N51" s="27">
        <v>45</v>
      </c>
      <c r="O51" s="27">
        <f t="shared" si="21"/>
        <v>11.4392</v>
      </c>
      <c r="P51" s="29">
        <f t="shared" si="24"/>
        <v>13.522599999999997</v>
      </c>
      <c r="Q51" s="29">
        <v>25</v>
      </c>
      <c r="R51" s="29">
        <f t="shared" si="22"/>
        <v>25</v>
      </c>
      <c r="S51" s="29"/>
      <c r="T51" s="29">
        <v>36</v>
      </c>
      <c r="U51" s="27"/>
      <c r="V51" s="27">
        <f t="shared" si="23"/>
        <v>14.003339394363243</v>
      </c>
      <c r="W51" s="27">
        <f t="shared" si="7"/>
        <v>11.81787187915239</v>
      </c>
      <c r="X51" s="27">
        <v>13.667999999999999</v>
      </c>
      <c r="Y51" s="27">
        <v>12.031000000000001</v>
      </c>
      <c r="Z51" s="27">
        <v>18.538799999999998</v>
      </c>
      <c r="AA51" s="27">
        <v>12.897600000000001</v>
      </c>
      <c r="AB51" s="27">
        <v>16.870200000000001</v>
      </c>
      <c r="AC51" s="27" t="s">
        <v>163</v>
      </c>
      <c r="AD51" s="27">
        <f t="shared" si="8"/>
        <v>0</v>
      </c>
      <c r="AE51" s="27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165</v>
      </c>
      <c r="B52" s="1" t="s">
        <v>34</v>
      </c>
      <c r="C52" s="1"/>
      <c r="D52" s="1"/>
      <c r="E52" s="1"/>
      <c r="F52" s="1"/>
      <c r="G52" s="6">
        <v>1</v>
      </c>
      <c r="H52" s="1">
        <v>45</v>
      </c>
      <c r="I52" s="1" t="s">
        <v>32</v>
      </c>
      <c r="J52" s="1"/>
      <c r="K52" s="1"/>
      <c r="L52" s="1"/>
      <c r="M52" s="1"/>
      <c r="N52" s="1"/>
      <c r="O52" s="1">
        <f t="shared" si="21"/>
        <v>0</v>
      </c>
      <c r="P52" s="5"/>
      <c r="Q52" s="5"/>
      <c r="R52" s="5"/>
      <c r="S52" s="5"/>
      <c r="T52" s="5"/>
      <c r="U52" s="1"/>
      <c r="V52" s="1" t="e">
        <f t="shared" ref="V52" si="26">(F52+N52+Q52)/O52</f>
        <v>#DIV/0!</v>
      </c>
      <c r="W52" s="1" t="e">
        <f t="shared" ref="W52" si="27">(F52+N52)/O52</f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 t="s">
        <v>164</v>
      </c>
      <c r="AD52" s="1">
        <f t="shared" ref="AD52" si="28">R52*G52</f>
        <v>0</v>
      </c>
      <c r="AE52" s="1">
        <f t="shared" ref="AE52" si="29">S52*G52</f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1" t="s">
        <v>86</v>
      </c>
      <c r="B53" s="11" t="s">
        <v>31</v>
      </c>
      <c r="C53" s="11">
        <v>-6</v>
      </c>
      <c r="D53" s="11">
        <v>8</v>
      </c>
      <c r="E53" s="20">
        <v>3</v>
      </c>
      <c r="F53" s="20">
        <v>-1</v>
      </c>
      <c r="G53" s="12">
        <v>0</v>
      </c>
      <c r="H53" s="11" t="e">
        <v>#N/A</v>
      </c>
      <c r="I53" s="11" t="s">
        <v>60</v>
      </c>
      <c r="J53" s="11">
        <v>3</v>
      </c>
      <c r="K53" s="11">
        <f t="shared" si="20"/>
        <v>0</v>
      </c>
      <c r="L53" s="11"/>
      <c r="M53" s="11"/>
      <c r="N53" s="11"/>
      <c r="O53" s="11">
        <f t="shared" si="21"/>
        <v>0.6</v>
      </c>
      <c r="P53" s="13"/>
      <c r="Q53" s="13"/>
      <c r="R53" s="13"/>
      <c r="S53" s="13"/>
      <c r="T53" s="13"/>
      <c r="U53" s="11"/>
      <c r="V53" s="11">
        <f t="shared" si="12"/>
        <v>-1.6666666666666667</v>
      </c>
      <c r="W53" s="11">
        <f t="shared" si="7"/>
        <v>-1.6666666666666667</v>
      </c>
      <c r="X53" s="11">
        <v>1.2</v>
      </c>
      <c r="Y53" s="11">
        <v>0</v>
      </c>
      <c r="Z53" s="11">
        <v>0</v>
      </c>
      <c r="AA53" s="11">
        <v>0</v>
      </c>
      <c r="AB53" s="11">
        <v>0</v>
      </c>
      <c r="AC53" s="11" t="s">
        <v>87</v>
      </c>
      <c r="AD53" s="11">
        <f t="shared" si="8"/>
        <v>0</v>
      </c>
      <c r="AE53" s="1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34</v>
      </c>
      <c r="C54" s="1">
        <v>110.371</v>
      </c>
      <c r="D54" s="1">
        <v>98.382999999999996</v>
      </c>
      <c r="E54" s="1">
        <v>30.989000000000001</v>
      </c>
      <c r="F54" s="1">
        <v>155.92500000000001</v>
      </c>
      <c r="G54" s="6">
        <v>1</v>
      </c>
      <c r="H54" s="1">
        <v>45</v>
      </c>
      <c r="I54" s="1" t="s">
        <v>32</v>
      </c>
      <c r="J54" s="1">
        <v>30</v>
      </c>
      <c r="K54" s="1">
        <f t="shared" si="20"/>
        <v>0.98900000000000077</v>
      </c>
      <c r="L54" s="1"/>
      <c r="M54" s="1"/>
      <c r="N54" s="1">
        <v>0</v>
      </c>
      <c r="O54" s="1">
        <f t="shared" si="21"/>
        <v>6.1978</v>
      </c>
      <c r="P54" s="5"/>
      <c r="Q54" s="5">
        <f t="shared" ref="Q54:Q64" si="30">ROUND(P54,0)</f>
        <v>0</v>
      </c>
      <c r="R54" s="5">
        <f t="shared" ref="R54:R64" si="31">Q54-S54</f>
        <v>0</v>
      </c>
      <c r="S54" s="5"/>
      <c r="T54" s="5"/>
      <c r="U54" s="1"/>
      <c r="V54" s="1">
        <f t="shared" ref="V54:V64" si="32">(F54+N54+Q54)/O54</f>
        <v>25.158120623447033</v>
      </c>
      <c r="W54" s="1">
        <f t="shared" si="7"/>
        <v>25.158120623447033</v>
      </c>
      <c r="X54" s="1">
        <v>4.6760000000000002</v>
      </c>
      <c r="Y54" s="1">
        <v>16.254999999999999</v>
      </c>
      <c r="Z54" s="1">
        <v>7.9766000000000004</v>
      </c>
      <c r="AA54" s="1">
        <v>7.7404000000000002</v>
      </c>
      <c r="AB54" s="1">
        <v>9.3361999999999998</v>
      </c>
      <c r="AC54" s="21" t="s">
        <v>84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31</v>
      </c>
      <c r="C55" s="1">
        <v>505</v>
      </c>
      <c r="D55" s="1">
        <v>303</v>
      </c>
      <c r="E55" s="1">
        <v>407</v>
      </c>
      <c r="F55" s="1">
        <v>294</v>
      </c>
      <c r="G55" s="6">
        <v>0.28000000000000003</v>
      </c>
      <c r="H55" s="1">
        <v>45</v>
      </c>
      <c r="I55" s="1" t="s">
        <v>32</v>
      </c>
      <c r="J55" s="1">
        <v>416</v>
      </c>
      <c r="K55" s="1">
        <f t="shared" si="20"/>
        <v>-9</v>
      </c>
      <c r="L55" s="1"/>
      <c r="M55" s="1"/>
      <c r="N55" s="1">
        <v>290</v>
      </c>
      <c r="O55" s="1">
        <f t="shared" si="21"/>
        <v>81.400000000000006</v>
      </c>
      <c r="P55" s="5">
        <f t="shared" ref="P55:P63" si="33">13*O55-N55-F55</f>
        <v>474.20000000000005</v>
      </c>
      <c r="Q55" s="5">
        <v>550</v>
      </c>
      <c r="R55" s="5">
        <f t="shared" si="31"/>
        <v>300</v>
      </c>
      <c r="S55" s="5">
        <v>250</v>
      </c>
      <c r="T55" s="5">
        <v>630</v>
      </c>
      <c r="U55" s="1"/>
      <c r="V55" s="1">
        <f t="shared" si="32"/>
        <v>13.93120393120393</v>
      </c>
      <c r="W55" s="1">
        <f t="shared" si="7"/>
        <v>7.1744471744471738</v>
      </c>
      <c r="X55" s="1">
        <v>71</v>
      </c>
      <c r="Y55" s="1">
        <v>77</v>
      </c>
      <c r="Z55" s="1">
        <v>68.922600000000003</v>
      </c>
      <c r="AA55" s="1">
        <v>63.6</v>
      </c>
      <c r="AB55" s="1">
        <v>73.2</v>
      </c>
      <c r="AC55" s="1"/>
      <c r="AD55" s="1">
        <f t="shared" si="8"/>
        <v>84.000000000000014</v>
      </c>
      <c r="AE55" s="1">
        <f t="shared" si="9"/>
        <v>70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31</v>
      </c>
      <c r="C56" s="1">
        <v>893</v>
      </c>
      <c r="D56" s="1">
        <v>201</v>
      </c>
      <c r="E56" s="1">
        <v>523</v>
      </c>
      <c r="F56" s="20">
        <f>443+F40</f>
        <v>437</v>
      </c>
      <c r="G56" s="6">
        <v>0.35</v>
      </c>
      <c r="H56" s="1">
        <v>45</v>
      </c>
      <c r="I56" s="1" t="s">
        <v>32</v>
      </c>
      <c r="J56" s="1">
        <v>541</v>
      </c>
      <c r="K56" s="1">
        <f t="shared" si="20"/>
        <v>-18</v>
      </c>
      <c r="L56" s="1"/>
      <c r="M56" s="1"/>
      <c r="N56" s="1">
        <v>180</v>
      </c>
      <c r="O56" s="1">
        <f t="shared" si="21"/>
        <v>104.6</v>
      </c>
      <c r="P56" s="5">
        <f t="shared" si="33"/>
        <v>742.8</v>
      </c>
      <c r="Q56" s="5">
        <v>840</v>
      </c>
      <c r="R56" s="5">
        <f t="shared" si="31"/>
        <v>440</v>
      </c>
      <c r="S56" s="5">
        <v>400</v>
      </c>
      <c r="T56" s="5">
        <v>910</v>
      </c>
      <c r="U56" s="1"/>
      <c r="V56" s="1">
        <f t="shared" si="32"/>
        <v>13.929254302103251</v>
      </c>
      <c r="W56" s="1">
        <f t="shared" si="7"/>
        <v>5.8986615678776291</v>
      </c>
      <c r="X56" s="1">
        <v>69.8</v>
      </c>
      <c r="Y56" s="1">
        <v>86.2</v>
      </c>
      <c r="Z56" s="1">
        <v>92.2</v>
      </c>
      <c r="AA56" s="1">
        <v>65.8</v>
      </c>
      <c r="AB56" s="1">
        <v>78.400000000000006</v>
      </c>
      <c r="AC56" s="1" t="s">
        <v>91</v>
      </c>
      <c r="AD56" s="1">
        <f t="shared" si="8"/>
        <v>154</v>
      </c>
      <c r="AE56" s="1">
        <f t="shared" si="9"/>
        <v>140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31</v>
      </c>
      <c r="C57" s="1">
        <v>711</v>
      </c>
      <c r="D57" s="1">
        <v>7</v>
      </c>
      <c r="E57" s="1">
        <v>419</v>
      </c>
      <c r="F57" s="1">
        <v>192</v>
      </c>
      <c r="G57" s="6">
        <v>0.28000000000000003</v>
      </c>
      <c r="H57" s="1">
        <v>45</v>
      </c>
      <c r="I57" s="1" t="s">
        <v>32</v>
      </c>
      <c r="J57" s="1">
        <v>423</v>
      </c>
      <c r="K57" s="1">
        <f t="shared" si="20"/>
        <v>-4</v>
      </c>
      <c r="L57" s="1"/>
      <c r="M57" s="1"/>
      <c r="N57" s="1">
        <v>100</v>
      </c>
      <c r="O57" s="1">
        <f t="shared" si="21"/>
        <v>83.8</v>
      </c>
      <c r="P57" s="5">
        <f>12*O57-N57-F57</f>
        <v>713.59999999999991</v>
      </c>
      <c r="Q57" s="5">
        <v>800</v>
      </c>
      <c r="R57" s="5">
        <f t="shared" si="31"/>
        <v>400</v>
      </c>
      <c r="S57" s="5">
        <v>400</v>
      </c>
      <c r="T57" s="5">
        <v>900</v>
      </c>
      <c r="U57" s="1"/>
      <c r="V57" s="1">
        <f t="shared" si="32"/>
        <v>13.031026252983294</v>
      </c>
      <c r="W57" s="1">
        <f t="shared" si="7"/>
        <v>3.4844868735083532</v>
      </c>
      <c r="X57" s="1">
        <v>56</v>
      </c>
      <c r="Y57" s="1">
        <v>77.2</v>
      </c>
      <c r="Z57" s="1">
        <v>78.400000000000006</v>
      </c>
      <c r="AA57" s="1">
        <v>61</v>
      </c>
      <c r="AB57" s="1">
        <v>74.2</v>
      </c>
      <c r="AC57" s="1"/>
      <c r="AD57" s="1">
        <f t="shared" si="8"/>
        <v>112.00000000000001</v>
      </c>
      <c r="AE57" s="1">
        <f t="shared" si="9"/>
        <v>112.00000000000001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31</v>
      </c>
      <c r="C58" s="1">
        <v>864.05799999999999</v>
      </c>
      <c r="D58" s="1">
        <v>402.94200000000001</v>
      </c>
      <c r="E58" s="1">
        <v>473</v>
      </c>
      <c r="F58" s="1">
        <v>703</v>
      </c>
      <c r="G58" s="6">
        <v>0.35</v>
      </c>
      <c r="H58" s="1">
        <v>45</v>
      </c>
      <c r="I58" s="1" t="s">
        <v>37</v>
      </c>
      <c r="J58" s="1">
        <v>514</v>
      </c>
      <c r="K58" s="1">
        <f t="shared" si="20"/>
        <v>-41</v>
      </c>
      <c r="L58" s="1"/>
      <c r="M58" s="1"/>
      <c r="N58" s="1">
        <v>100</v>
      </c>
      <c r="O58" s="1">
        <f t="shared" si="21"/>
        <v>94.6</v>
      </c>
      <c r="P58" s="5">
        <f t="shared" ref="P58:P59" si="34">14*O58-N58-F58</f>
        <v>521.39999999999986</v>
      </c>
      <c r="Q58" s="5">
        <v>600</v>
      </c>
      <c r="R58" s="5">
        <f t="shared" si="31"/>
        <v>300</v>
      </c>
      <c r="S58" s="5">
        <v>300</v>
      </c>
      <c r="T58" s="5">
        <v>600</v>
      </c>
      <c r="U58" s="1"/>
      <c r="V58" s="1">
        <f t="shared" si="32"/>
        <v>14.830866807610995</v>
      </c>
      <c r="W58" s="1">
        <f t="shared" si="7"/>
        <v>8.4883720930232567</v>
      </c>
      <c r="X58" s="1">
        <v>55.2</v>
      </c>
      <c r="Y58" s="1">
        <v>95.411600000000007</v>
      </c>
      <c r="Z58" s="1">
        <v>80.8</v>
      </c>
      <c r="AA58" s="1">
        <v>56.8</v>
      </c>
      <c r="AB58" s="1">
        <v>82.2</v>
      </c>
      <c r="AC58" s="1"/>
      <c r="AD58" s="1">
        <f t="shared" si="8"/>
        <v>105</v>
      </c>
      <c r="AE58" s="1">
        <f t="shared" si="9"/>
        <v>105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31</v>
      </c>
      <c r="C59" s="1">
        <v>765</v>
      </c>
      <c r="D59" s="1">
        <v>272</v>
      </c>
      <c r="E59" s="1">
        <v>553</v>
      </c>
      <c r="F59" s="1">
        <v>389</v>
      </c>
      <c r="G59" s="6">
        <v>0.35</v>
      </c>
      <c r="H59" s="1">
        <v>45</v>
      </c>
      <c r="I59" s="1" t="s">
        <v>37</v>
      </c>
      <c r="J59" s="1">
        <v>566</v>
      </c>
      <c r="K59" s="1">
        <f t="shared" si="20"/>
        <v>-13</v>
      </c>
      <c r="L59" s="1"/>
      <c r="M59" s="1"/>
      <c r="N59" s="1">
        <v>150</v>
      </c>
      <c r="O59" s="1">
        <f t="shared" si="21"/>
        <v>110.6</v>
      </c>
      <c r="P59" s="5">
        <f t="shared" si="34"/>
        <v>1009.3999999999999</v>
      </c>
      <c r="Q59" s="5">
        <v>1120</v>
      </c>
      <c r="R59" s="5">
        <f t="shared" si="31"/>
        <v>620</v>
      </c>
      <c r="S59" s="5">
        <v>500</v>
      </c>
      <c r="T59" s="5">
        <v>1120</v>
      </c>
      <c r="U59" s="1"/>
      <c r="V59" s="1">
        <f t="shared" si="32"/>
        <v>15</v>
      </c>
      <c r="W59" s="1">
        <f t="shared" si="7"/>
        <v>4.8734177215189876</v>
      </c>
      <c r="X59" s="1">
        <v>73</v>
      </c>
      <c r="Y59" s="1">
        <v>87.8</v>
      </c>
      <c r="Z59" s="1">
        <v>85.6</v>
      </c>
      <c r="AA59" s="1">
        <v>65.599999999999994</v>
      </c>
      <c r="AB59" s="1">
        <v>86.4</v>
      </c>
      <c r="AC59" s="1"/>
      <c r="AD59" s="1">
        <f t="shared" si="8"/>
        <v>217</v>
      </c>
      <c r="AE59" s="1">
        <f t="shared" si="9"/>
        <v>175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31</v>
      </c>
      <c r="C60" s="1">
        <v>185</v>
      </c>
      <c r="D60" s="1">
        <v>152</v>
      </c>
      <c r="E60" s="1">
        <v>121</v>
      </c>
      <c r="F60" s="1">
        <v>181</v>
      </c>
      <c r="G60" s="6">
        <v>0.28000000000000003</v>
      </c>
      <c r="H60" s="1">
        <v>45</v>
      </c>
      <c r="I60" s="1" t="s">
        <v>32</v>
      </c>
      <c r="J60" s="1">
        <v>125</v>
      </c>
      <c r="K60" s="1">
        <f t="shared" si="20"/>
        <v>-4</v>
      </c>
      <c r="L60" s="1"/>
      <c r="M60" s="1"/>
      <c r="N60" s="1">
        <v>50</v>
      </c>
      <c r="O60" s="1">
        <f t="shared" si="21"/>
        <v>24.2</v>
      </c>
      <c r="P60" s="5">
        <f t="shared" si="33"/>
        <v>83.599999999999966</v>
      </c>
      <c r="Q60" s="5">
        <v>110</v>
      </c>
      <c r="R60" s="5">
        <f t="shared" si="31"/>
        <v>110</v>
      </c>
      <c r="S60" s="5"/>
      <c r="T60" s="5">
        <v>130</v>
      </c>
      <c r="U60" s="1"/>
      <c r="V60" s="1">
        <f t="shared" si="32"/>
        <v>14.090909090909092</v>
      </c>
      <c r="W60" s="1">
        <f t="shared" si="7"/>
        <v>9.545454545454545</v>
      </c>
      <c r="X60" s="1">
        <v>19.8</v>
      </c>
      <c r="Y60" s="1">
        <v>26.6</v>
      </c>
      <c r="Z60" s="1">
        <v>18.2</v>
      </c>
      <c r="AA60" s="1">
        <v>17.8</v>
      </c>
      <c r="AB60" s="1">
        <v>21.4</v>
      </c>
      <c r="AC60" s="1"/>
      <c r="AD60" s="1">
        <f t="shared" si="8"/>
        <v>30.800000000000004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31</v>
      </c>
      <c r="C61" s="1">
        <v>856</v>
      </c>
      <c r="D61" s="1">
        <v>400</v>
      </c>
      <c r="E61" s="1">
        <v>626</v>
      </c>
      <c r="F61" s="1">
        <v>476</v>
      </c>
      <c r="G61" s="6">
        <v>0.41</v>
      </c>
      <c r="H61" s="1">
        <v>45</v>
      </c>
      <c r="I61" s="1" t="s">
        <v>32</v>
      </c>
      <c r="J61" s="1">
        <v>647</v>
      </c>
      <c r="K61" s="1">
        <f t="shared" si="20"/>
        <v>-21</v>
      </c>
      <c r="L61" s="1"/>
      <c r="M61" s="1"/>
      <c r="N61" s="1">
        <v>450</v>
      </c>
      <c r="O61" s="1">
        <f t="shared" si="21"/>
        <v>125.2</v>
      </c>
      <c r="P61" s="5">
        <f t="shared" si="33"/>
        <v>701.60000000000014</v>
      </c>
      <c r="Q61" s="5">
        <v>830</v>
      </c>
      <c r="R61" s="5">
        <f t="shared" si="31"/>
        <v>430</v>
      </c>
      <c r="S61" s="5">
        <v>400</v>
      </c>
      <c r="T61" s="5">
        <v>952</v>
      </c>
      <c r="U61" s="1"/>
      <c r="V61" s="1">
        <f t="shared" si="32"/>
        <v>14.025559105431309</v>
      </c>
      <c r="W61" s="1">
        <f t="shared" si="7"/>
        <v>7.3961661341853038</v>
      </c>
      <c r="X61" s="1">
        <v>114.6</v>
      </c>
      <c r="Y61" s="1">
        <v>123.6</v>
      </c>
      <c r="Z61" s="1">
        <v>110.6</v>
      </c>
      <c r="AA61" s="1">
        <v>97.6</v>
      </c>
      <c r="AB61" s="1">
        <v>135.4</v>
      </c>
      <c r="AC61" s="1"/>
      <c r="AD61" s="1">
        <f t="shared" si="8"/>
        <v>176.29999999999998</v>
      </c>
      <c r="AE61" s="1">
        <f t="shared" si="9"/>
        <v>164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31</v>
      </c>
      <c r="C62" s="1">
        <v>1042</v>
      </c>
      <c r="D62" s="1">
        <v>400</v>
      </c>
      <c r="E62" s="20">
        <f>592+E53+E99+E102</f>
        <v>603</v>
      </c>
      <c r="F62" s="20">
        <f>743+F53+F99</f>
        <v>738</v>
      </c>
      <c r="G62" s="6">
        <v>0.41</v>
      </c>
      <c r="H62" s="1">
        <v>45</v>
      </c>
      <c r="I62" s="1" t="s">
        <v>37</v>
      </c>
      <c r="J62" s="1">
        <v>611</v>
      </c>
      <c r="K62" s="1">
        <f t="shared" si="20"/>
        <v>-8</v>
      </c>
      <c r="L62" s="1"/>
      <c r="M62" s="1"/>
      <c r="N62" s="1">
        <v>100</v>
      </c>
      <c r="O62" s="1">
        <f t="shared" si="21"/>
        <v>120.6</v>
      </c>
      <c r="P62" s="5">
        <f>14*O62-N62-F62</f>
        <v>850.39999999999986</v>
      </c>
      <c r="Q62" s="5">
        <f t="shared" si="30"/>
        <v>850</v>
      </c>
      <c r="R62" s="5">
        <f t="shared" si="31"/>
        <v>450</v>
      </c>
      <c r="S62" s="5">
        <v>400</v>
      </c>
      <c r="T62" s="5"/>
      <c r="U62" s="1"/>
      <c r="V62" s="1">
        <f t="shared" si="32"/>
        <v>13.996683250414595</v>
      </c>
      <c r="W62" s="1">
        <f t="shared" si="7"/>
        <v>6.9485903814262029</v>
      </c>
      <c r="X62" s="1">
        <v>77</v>
      </c>
      <c r="Y62" s="1">
        <v>117.6</v>
      </c>
      <c r="Z62" s="1">
        <v>109.8</v>
      </c>
      <c r="AA62" s="1">
        <v>83.4</v>
      </c>
      <c r="AB62" s="1">
        <v>121</v>
      </c>
      <c r="AC62" s="1" t="s">
        <v>98</v>
      </c>
      <c r="AD62" s="1">
        <f t="shared" si="8"/>
        <v>184.5</v>
      </c>
      <c r="AE62" s="1">
        <f t="shared" si="9"/>
        <v>164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743</v>
      </c>
      <c r="D63" s="1">
        <v>260</v>
      </c>
      <c r="E63" s="1">
        <v>453</v>
      </c>
      <c r="F63" s="1">
        <v>448</v>
      </c>
      <c r="G63" s="6">
        <v>0.41</v>
      </c>
      <c r="H63" s="1">
        <v>45</v>
      </c>
      <c r="I63" s="1" t="s">
        <v>32</v>
      </c>
      <c r="J63" s="1">
        <v>460</v>
      </c>
      <c r="K63" s="1">
        <f t="shared" si="20"/>
        <v>-7</v>
      </c>
      <c r="L63" s="1"/>
      <c r="M63" s="1"/>
      <c r="N63" s="1">
        <v>30</v>
      </c>
      <c r="O63" s="1">
        <f t="shared" si="21"/>
        <v>90.6</v>
      </c>
      <c r="P63" s="5">
        <f t="shared" si="33"/>
        <v>699.8</v>
      </c>
      <c r="Q63" s="5">
        <f t="shared" si="30"/>
        <v>700</v>
      </c>
      <c r="R63" s="5">
        <f t="shared" si="31"/>
        <v>350</v>
      </c>
      <c r="S63" s="5">
        <v>350</v>
      </c>
      <c r="T63" s="5"/>
      <c r="U63" s="1"/>
      <c r="V63" s="1">
        <f t="shared" si="32"/>
        <v>13.002207505518765</v>
      </c>
      <c r="W63" s="1">
        <f t="shared" si="7"/>
        <v>5.2759381898454754</v>
      </c>
      <c r="X63" s="1">
        <v>47.6</v>
      </c>
      <c r="Y63" s="1">
        <v>78.599999999999994</v>
      </c>
      <c r="Z63" s="1">
        <v>79.8</v>
      </c>
      <c r="AA63" s="1">
        <v>63.8</v>
      </c>
      <c r="AB63" s="1">
        <v>80.599999999999994</v>
      </c>
      <c r="AC63" s="1"/>
      <c r="AD63" s="1">
        <f t="shared" si="8"/>
        <v>143.5</v>
      </c>
      <c r="AE63" s="1">
        <f t="shared" si="9"/>
        <v>143.5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31</v>
      </c>
      <c r="C64" s="1">
        <v>30</v>
      </c>
      <c r="D64" s="1">
        <v>10</v>
      </c>
      <c r="E64" s="1">
        <v>7</v>
      </c>
      <c r="F64" s="1">
        <v>23</v>
      </c>
      <c r="G64" s="6">
        <v>0.4</v>
      </c>
      <c r="H64" s="1">
        <v>30</v>
      </c>
      <c r="I64" s="1" t="s">
        <v>32</v>
      </c>
      <c r="J64" s="1">
        <v>23</v>
      </c>
      <c r="K64" s="1">
        <f t="shared" si="20"/>
        <v>-16</v>
      </c>
      <c r="L64" s="1"/>
      <c r="M64" s="1"/>
      <c r="N64" s="1">
        <v>0</v>
      </c>
      <c r="O64" s="1">
        <f t="shared" si="21"/>
        <v>1.4</v>
      </c>
      <c r="P64" s="5"/>
      <c r="Q64" s="5">
        <f t="shared" si="30"/>
        <v>0</v>
      </c>
      <c r="R64" s="5">
        <f t="shared" si="31"/>
        <v>0</v>
      </c>
      <c r="S64" s="5"/>
      <c r="T64" s="5"/>
      <c r="U64" s="1"/>
      <c r="V64" s="1">
        <f t="shared" si="32"/>
        <v>16.428571428571431</v>
      </c>
      <c r="W64" s="1">
        <f t="shared" si="7"/>
        <v>16.428571428571431</v>
      </c>
      <c r="X64" s="1">
        <v>1.6</v>
      </c>
      <c r="Y64" s="1">
        <v>1.8</v>
      </c>
      <c r="Z64" s="1">
        <v>-4.8</v>
      </c>
      <c r="AA64" s="1">
        <v>7.2</v>
      </c>
      <c r="AB64" s="1">
        <v>5.6</v>
      </c>
      <c r="AC64" s="19" t="s">
        <v>152</v>
      </c>
      <c r="AD64" s="1">
        <f t="shared" si="8"/>
        <v>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101</v>
      </c>
      <c r="B65" s="15" t="s">
        <v>34</v>
      </c>
      <c r="C65" s="15"/>
      <c r="D65" s="15"/>
      <c r="E65" s="15"/>
      <c r="F65" s="15"/>
      <c r="G65" s="16">
        <v>0</v>
      </c>
      <c r="H65" s="15">
        <v>30</v>
      </c>
      <c r="I65" s="15" t="s">
        <v>32</v>
      </c>
      <c r="J65" s="15"/>
      <c r="K65" s="15">
        <f t="shared" si="20"/>
        <v>0</v>
      </c>
      <c r="L65" s="15"/>
      <c r="M65" s="15"/>
      <c r="N65" s="15"/>
      <c r="O65" s="15">
        <f t="shared" si="21"/>
        <v>0</v>
      </c>
      <c r="P65" s="17"/>
      <c r="Q65" s="17"/>
      <c r="R65" s="17"/>
      <c r="S65" s="17"/>
      <c r="T65" s="17"/>
      <c r="U65" s="15"/>
      <c r="V65" s="15" t="e">
        <f t="shared" si="12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102</v>
      </c>
      <c r="AD65" s="15">
        <f t="shared" si="8"/>
        <v>0</v>
      </c>
      <c r="AE65" s="15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31</v>
      </c>
      <c r="C66" s="1">
        <v>165</v>
      </c>
      <c r="D66" s="1"/>
      <c r="E66" s="1">
        <v>79</v>
      </c>
      <c r="F66" s="1">
        <v>32</v>
      </c>
      <c r="G66" s="6">
        <v>0.41</v>
      </c>
      <c r="H66" s="1">
        <v>45</v>
      </c>
      <c r="I66" s="1" t="s">
        <v>32</v>
      </c>
      <c r="J66" s="1">
        <v>94</v>
      </c>
      <c r="K66" s="1">
        <f t="shared" si="20"/>
        <v>-15</v>
      </c>
      <c r="L66" s="1"/>
      <c r="M66" s="1"/>
      <c r="N66" s="1">
        <v>48</v>
      </c>
      <c r="O66" s="1">
        <f t="shared" si="21"/>
        <v>15.8</v>
      </c>
      <c r="P66" s="5">
        <f>13*O66-N66-F66</f>
        <v>125.4</v>
      </c>
      <c r="Q66" s="5">
        <f>ROUND(P66,0)</f>
        <v>125</v>
      </c>
      <c r="R66" s="5">
        <f>Q66-S66</f>
        <v>125</v>
      </c>
      <c r="S66" s="5"/>
      <c r="T66" s="5"/>
      <c r="U66" s="1"/>
      <c r="V66" s="1">
        <f>(F66+N66+Q66)/O66</f>
        <v>12.974683544303797</v>
      </c>
      <c r="W66" s="1">
        <f t="shared" si="7"/>
        <v>5.0632911392405058</v>
      </c>
      <c r="X66" s="1">
        <v>12.6</v>
      </c>
      <c r="Y66" s="1">
        <v>7</v>
      </c>
      <c r="Z66" s="1">
        <v>17.600000000000001</v>
      </c>
      <c r="AA66" s="1">
        <v>6.4</v>
      </c>
      <c r="AB66" s="1">
        <v>17.600000000000001</v>
      </c>
      <c r="AC66" s="1"/>
      <c r="AD66" s="1">
        <f t="shared" si="8"/>
        <v>51.25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104</v>
      </c>
      <c r="B67" s="15" t="s">
        <v>34</v>
      </c>
      <c r="C67" s="15">
        <v>21.152999999999999</v>
      </c>
      <c r="D67" s="15">
        <v>3.504</v>
      </c>
      <c r="E67" s="15">
        <v>2.0859999999999999</v>
      </c>
      <c r="F67" s="15">
        <v>17.399999999999999</v>
      </c>
      <c r="G67" s="16">
        <v>0</v>
      </c>
      <c r="H67" s="15">
        <v>45</v>
      </c>
      <c r="I67" s="15" t="s">
        <v>32</v>
      </c>
      <c r="J67" s="15">
        <v>2</v>
      </c>
      <c r="K67" s="15">
        <f t="shared" si="20"/>
        <v>8.5999999999999854E-2</v>
      </c>
      <c r="L67" s="15"/>
      <c r="M67" s="15"/>
      <c r="N67" s="15"/>
      <c r="O67" s="15">
        <f t="shared" si="21"/>
        <v>0.41719999999999996</v>
      </c>
      <c r="P67" s="17"/>
      <c r="Q67" s="17"/>
      <c r="R67" s="17"/>
      <c r="S67" s="17"/>
      <c r="T67" s="17"/>
      <c r="U67" s="15"/>
      <c r="V67" s="15">
        <f t="shared" si="12"/>
        <v>41.706615532118889</v>
      </c>
      <c r="W67" s="15">
        <f t="shared" si="7"/>
        <v>41.706615532118889</v>
      </c>
      <c r="X67" s="15">
        <v>0.41760000000000003</v>
      </c>
      <c r="Y67" s="15">
        <v>1.8422000000000001</v>
      </c>
      <c r="Z67" s="15">
        <v>2.0724</v>
      </c>
      <c r="AA67" s="15">
        <v>1.8358000000000001</v>
      </c>
      <c r="AB67" s="15">
        <v>0.84</v>
      </c>
      <c r="AC67" s="19" t="s">
        <v>149</v>
      </c>
      <c r="AD67" s="15">
        <f t="shared" si="8"/>
        <v>0</v>
      </c>
      <c r="AE67" s="15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31</v>
      </c>
      <c r="C68" s="1">
        <v>359</v>
      </c>
      <c r="D68" s="1"/>
      <c r="E68" s="1">
        <v>249</v>
      </c>
      <c r="F68" s="1">
        <v>64</v>
      </c>
      <c r="G68" s="6">
        <v>0.36</v>
      </c>
      <c r="H68" s="1">
        <v>45</v>
      </c>
      <c r="I68" s="1" t="s">
        <v>32</v>
      </c>
      <c r="J68" s="1">
        <v>248</v>
      </c>
      <c r="K68" s="1">
        <f t="shared" si="20"/>
        <v>1</v>
      </c>
      <c r="L68" s="1"/>
      <c r="M68" s="1"/>
      <c r="N68" s="1">
        <v>20</v>
      </c>
      <c r="O68" s="1">
        <f t="shared" si="21"/>
        <v>49.8</v>
      </c>
      <c r="P68" s="5">
        <f>11*O68-N68-F68</f>
        <v>463.79999999999995</v>
      </c>
      <c r="Q68" s="5">
        <v>500</v>
      </c>
      <c r="R68" s="5">
        <f t="shared" ref="R68:R76" si="35">Q68-S68</f>
        <v>250</v>
      </c>
      <c r="S68" s="5">
        <v>250</v>
      </c>
      <c r="T68" s="5">
        <v>500</v>
      </c>
      <c r="U68" s="1"/>
      <c r="V68" s="1">
        <f t="shared" ref="V68:V76" si="36">(F68+N68+Q68)/O68</f>
        <v>11.726907630522089</v>
      </c>
      <c r="W68" s="1">
        <f t="shared" si="7"/>
        <v>1.6867469879518073</v>
      </c>
      <c r="X68" s="1">
        <v>17.8</v>
      </c>
      <c r="Y68" s="1">
        <v>26.6</v>
      </c>
      <c r="Z68" s="1">
        <v>44.4</v>
      </c>
      <c r="AA68" s="1">
        <v>13.4</v>
      </c>
      <c r="AB68" s="1">
        <v>18.8</v>
      </c>
      <c r="AC68" s="1"/>
      <c r="AD68" s="1">
        <f t="shared" si="8"/>
        <v>90</v>
      </c>
      <c r="AE68" s="1">
        <f t="shared" si="9"/>
        <v>90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34</v>
      </c>
      <c r="C69" s="1">
        <v>18.411000000000001</v>
      </c>
      <c r="D69" s="1"/>
      <c r="E69" s="1">
        <v>9.7899999999999991</v>
      </c>
      <c r="F69" s="1">
        <v>7.5570000000000004</v>
      </c>
      <c r="G69" s="6">
        <v>1</v>
      </c>
      <c r="H69" s="1">
        <v>45</v>
      </c>
      <c r="I69" s="1" t="s">
        <v>32</v>
      </c>
      <c r="J69" s="1">
        <v>14</v>
      </c>
      <c r="K69" s="1">
        <f t="shared" si="20"/>
        <v>-4.2100000000000009</v>
      </c>
      <c r="L69" s="1"/>
      <c r="M69" s="1"/>
      <c r="N69" s="1">
        <v>5</v>
      </c>
      <c r="O69" s="1">
        <f t="shared" si="21"/>
        <v>1.9579999999999997</v>
      </c>
      <c r="P69" s="5">
        <f t="shared" ref="P69:P76" si="37">13*O69-N69-F69</f>
        <v>12.896999999999997</v>
      </c>
      <c r="Q69" s="5">
        <f t="shared" ref="Q69:Q75" si="38">ROUND(P69,0)</f>
        <v>13</v>
      </c>
      <c r="R69" s="5">
        <f t="shared" si="35"/>
        <v>13</v>
      </c>
      <c r="S69" s="5"/>
      <c r="T69" s="5"/>
      <c r="U69" s="1"/>
      <c r="V69" s="1">
        <f t="shared" si="36"/>
        <v>13.052604698672118</v>
      </c>
      <c r="W69" s="1">
        <f t="shared" si="7"/>
        <v>6.4131767109295206</v>
      </c>
      <c r="X69" s="1">
        <v>1.5138</v>
      </c>
      <c r="Y69" s="1">
        <v>1.7496</v>
      </c>
      <c r="Z69" s="1">
        <v>1.532</v>
      </c>
      <c r="AA69" s="1">
        <v>0.85940000000000005</v>
      </c>
      <c r="AB69" s="1">
        <v>0.42059999999999997</v>
      </c>
      <c r="AC69" s="1"/>
      <c r="AD69" s="1">
        <f t="shared" si="8"/>
        <v>13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31</v>
      </c>
      <c r="C70" s="1">
        <v>93</v>
      </c>
      <c r="D70" s="1">
        <v>4</v>
      </c>
      <c r="E70" s="1">
        <v>58</v>
      </c>
      <c r="F70" s="1">
        <v>10</v>
      </c>
      <c r="G70" s="6">
        <v>0.41</v>
      </c>
      <c r="H70" s="1">
        <v>45</v>
      </c>
      <c r="I70" s="1" t="s">
        <v>32</v>
      </c>
      <c r="J70" s="1">
        <v>87</v>
      </c>
      <c r="K70" s="1">
        <f t="shared" ref="K70:K100" si="39">E70-J70</f>
        <v>-29</v>
      </c>
      <c r="L70" s="1"/>
      <c r="M70" s="1"/>
      <c r="N70" s="1">
        <v>0</v>
      </c>
      <c r="O70" s="1">
        <f t="shared" si="21"/>
        <v>11.6</v>
      </c>
      <c r="P70" s="5">
        <f>8*O70-N70-F70</f>
        <v>82.8</v>
      </c>
      <c r="Q70" s="5">
        <v>110</v>
      </c>
      <c r="R70" s="5">
        <f t="shared" si="35"/>
        <v>110</v>
      </c>
      <c r="S70" s="5"/>
      <c r="T70" s="5">
        <v>140</v>
      </c>
      <c r="U70" s="1"/>
      <c r="V70" s="1">
        <f t="shared" si="36"/>
        <v>10.344827586206897</v>
      </c>
      <c r="W70" s="1">
        <f t="shared" si="7"/>
        <v>0.86206896551724144</v>
      </c>
      <c r="X70" s="1">
        <v>1</v>
      </c>
      <c r="Y70" s="1">
        <v>2.6</v>
      </c>
      <c r="Z70" s="1">
        <v>7.4</v>
      </c>
      <c r="AA70" s="1">
        <v>7.2</v>
      </c>
      <c r="AB70" s="1">
        <v>6</v>
      </c>
      <c r="AC70" s="1"/>
      <c r="AD70" s="1">
        <f t="shared" si="8"/>
        <v>45.099999999999994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31</v>
      </c>
      <c r="C71" s="1">
        <v>42</v>
      </c>
      <c r="D71" s="1">
        <v>2</v>
      </c>
      <c r="E71" s="1">
        <v>36</v>
      </c>
      <c r="F71" s="1"/>
      <c r="G71" s="6">
        <v>0.41</v>
      </c>
      <c r="H71" s="1">
        <v>45</v>
      </c>
      <c r="I71" s="1" t="s">
        <v>32</v>
      </c>
      <c r="J71" s="1">
        <v>59</v>
      </c>
      <c r="K71" s="1">
        <f t="shared" si="39"/>
        <v>-23</v>
      </c>
      <c r="L71" s="1"/>
      <c r="M71" s="1"/>
      <c r="N71" s="1">
        <v>0</v>
      </c>
      <c r="O71" s="1">
        <f t="shared" ref="O71:O103" si="40">E71/5</f>
        <v>7.2</v>
      </c>
      <c r="P71" s="5">
        <f>7*O71-N71-F71</f>
        <v>50.4</v>
      </c>
      <c r="Q71" s="5">
        <v>80</v>
      </c>
      <c r="R71" s="5">
        <f t="shared" si="35"/>
        <v>80</v>
      </c>
      <c r="S71" s="5"/>
      <c r="T71" s="5">
        <v>100</v>
      </c>
      <c r="U71" s="1"/>
      <c r="V71" s="1">
        <f t="shared" si="36"/>
        <v>11.111111111111111</v>
      </c>
      <c r="W71" s="1">
        <f t="shared" si="7"/>
        <v>0</v>
      </c>
      <c r="X71" s="1">
        <v>1.2</v>
      </c>
      <c r="Y71" s="1">
        <v>3.2</v>
      </c>
      <c r="Z71" s="1">
        <v>-2.8</v>
      </c>
      <c r="AA71" s="1">
        <v>2.4</v>
      </c>
      <c r="AB71" s="1">
        <v>7.6</v>
      </c>
      <c r="AC71" s="1"/>
      <c r="AD71" s="1">
        <f t="shared" si="8"/>
        <v>32.799999999999997</v>
      </c>
      <c r="AE71" s="1">
        <f t="shared" si="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31</v>
      </c>
      <c r="C72" s="1">
        <v>302</v>
      </c>
      <c r="D72" s="1"/>
      <c r="E72" s="1">
        <v>158</v>
      </c>
      <c r="F72" s="1">
        <v>108</v>
      </c>
      <c r="G72" s="6">
        <v>0.28000000000000003</v>
      </c>
      <c r="H72" s="1">
        <v>45</v>
      </c>
      <c r="I72" s="1" t="s">
        <v>32</v>
      </c>
      <c r="J72" s="1">
        <v>172</v>
      </c>
      <c r="K72" s="1">
        <f t="shared" si="39"/>
        <v>-14</v>
      </c>
      <c r="L72" s="1"/>
      <c r="M72" s="1"/>
      <c r="N72" s="1">
        <v>30</v>
      </c>
      <c r="O72" s="1">
        <f t="shared" si="40"/>
        <v>31.6</v>
      </c>
      <c r="P72" s="5">
        <f t="shared" si="37"/>
        <v>272.8</v>
      </c>
      <c r="Q72" s="5">
        <v>310</v>
      </c>
      <c r="R72" s="5">
        <f t="shared" si="35"/>
        <v>240</v>
      </c>
      <c r="S72" s="5">
        <v>70</v>
      </c>
      <c r="T72" s="5">
        <v>330</v>
      </c>
      <c r="U72" s="1"/>
      <c r="V72" s="1">
        <f t="shared" si="36"/>
        <v>14.177215189873417</v>
      </c>
      <c r="W72" s="1">
        <f t="shared" ref="W72:W103" si="41">(F72+N72)/O72</f>
        <v>4.3670886075949369</v>
      </c>
      <c r="X72" s="1">
        <v>17.600000000000001</v>
      </c>
      <c r="Y72" s="1">
        <v>23</v>
      </c>
      <c r="Z72" s="1">
        <v>28.8</v>
      </c>
      <c r="AA72" s="1">
        <v>20.399999999999999</v>
      </c>
      <c r="AB72" s="1">
        <v>26.2</v>
      </c>
      <c r="AC72" s="1"/>
      <c r="AD72" s="1">
        <f t="shared" ref="AD72:AD103" si="42">R72*G72</f>
        <v>67.2</v>
      </c>
      <c r="AE72" s="1">
        <f t="shared" ref="AE72:AE103" si="43">S72*G72</f>
        <v>19.600000000000001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31</v>
      </c>
      <c r="C73" s="1">
        <v>921</v>
      </c>
      <c r="D73" s="1">
        <v>350</v>
      </c>
      <c r="E73" s="1">
        <v>537</v>
      </c>
      <c r="F73" s="1">
        <v>617</v>
      </c>
      <c r="G73" s="6">
        <v>0.4</v>
      </c>
      <c r="H73" s="1">
        <v>45</v>
      </c>
      <c r="I73" s="1" t="s">
        <v>32</v>
      </c>
      <c r="J73" s="1">
        <v>560</v>
      </c>
      <c r="K73" s="1">
        <f t="shared" si="39"/>
        <v>-23</v>
      </c>
      <c r="L73" s="1"/>
      <c r="M73" s="1"/>
      <c r="N73" s="1">
        <v>80</v>
      </c>
      <c r="O73" s="1">
        <f t="shared" si="40"/>
        <v>107.4</v>
      </c>
      <c r="P73" s="5">
        <f t="shared" si="37"/>
        <v>699.2</v>
      </c>
      <c r="Q73" s="5">
        <v>800</v>
      </c>
      <c r="R73" s="5">
        <f t="shared" si="35"/>
        <v>400</v>
      </c>
      <c r="S73" s="5">
        <v>400</v>
      </c>
      <c r="T73" s="5">
        <v>900</v>
      </c>
      <c r="U73" s="1"/>
      <c r="V73" s="1">
        <f t="shared" si="36"/>
        <v>13.938547486033519</v>
      </c>
      <c r="W73" s="1">
        <f t="shared" si="41"/>
        <v>6.4897579143389192</v>
      </c>
      <c r="X73" s="1">
        <v>80.8</v>
      </c>
      <c r="Y73" s="1">
        <v>110</v>
      </c>
      <c r="Z73" s="1">
        <v>100</v>
      </c>
      <c r="AA73" s="1">
        <v>87.4</v>
      </c>
      <c r="AB73" s="1">
        <v>93.8</v>
      </c>
      <c r="AC73" s="1"/>
      <c r="AD73" s="1">
        <f t="shared" si="42"/>
        <v>160</v>
      </c>
      <c r="AE73" s="1">
        <f t="shared" si="43"/>
        <v>160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31</v>
      </c>
      <c r="C74" s="1">
        <v>53</v>
      </c>
      <c r="D74" s="1"/>
      <c r="E74" s="1">
        <v>40</v>
      </c>
      <c r="F74" s="1">
        <v>8</v>
      </c>
      <c r="G74" s="6">
        <v>0.33</v>
      </c>
      <c r="H74" s="1" t="e">
        <v>#N/A</v>
      </c>
      <c r="I74" s="1" t="s">
        <v>32</v>
      </c>
      <c r="J74" s="1">
        <v>41</v>
      </c>
      <c r="K74" s="1">
        <f t="shared" si="39"/>
        <v>-1</v>
      </c>
      <c r="L74" s="1"/>
      <c r="M74" s="1"/>
      <c r="N74" s="1">
        <v>14</v>
      </c>
      <c r="O74" s="1">
        <f t="shared" si="40"/>
        <v>8</v>
      </c>
      <c r="P74" s="5">
        <f t="shared" si="37"/>
        <v>82</v>
      </c>
      <c r="Q74" s="5">
        <v>90</v>
      </c>
      <c r="R74" s="5">
        <f t="shared" si="35"/>
        <v>90</v>
      </c>
      <c r="S74" s="5"/>
      <c r="T74" s="5">
        <v>90</v>
      </c>
      <c r="U74" s="1"/>
      <c r="V74" s="1">
        <f t="shared" si="36"/>
        <v>14</v>
      </c>
      <c r="W74" s="1">
        <f t="shared" si="41"/>
        <v>2.75</v>
      </c>
      <c r="X74" s="1">
        <v>4.8</v>
      </c>
      <c r="Y74" s="1">
        <v>3.2</v>
      </c>
      <c r="Z74" s="1">
        <v>4.8</v>
      </c>
      <c r="AA74" s="1">
        <v>0</v>
      </c>
      <c r="AB74" s="1">
        <v>0</v>
      </c>
      <c r="AC74" s="1" t="s">
        <v>42</v>
      </c>
      <c r="AD74" s="1">
        <f t="shared" si="42"/>
        <v>29.700000000000003</v>
      </c>
      <c r="AE74" s="1">
        <f t="shared" si="4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34</v>
      </c>
      <c r="C75" s="1">
        <v>18.167999999999999</v>
      </c>
      <c r="D75" s="1">
        <v>2.5459999999999998</v>
      </c>
      <c r="E75" s="1">
        <v>3.3029999999999999</v>
      </c>
      <c r="F75" s="1">
        <v>14.973000000000001</v>
      </c>
      <c r="G75" s="6">
        <v>1</v>
      </c>
      <c r="H75" s="1">
        <v>45</v>
      </c>
      <c r="I75" s="1" t="s">
        <v>32</v>
      </c>
      <c r="J75" s="1">
        <v>3</v>
      </c>
      <c r="K75" s="1">
        <f t="shared" si="39"/>
        <v>0.30299999999999994</v>
      </c>
      <c r="L75" s="1"/>
      <c r="M75" s="1"/>
      <c r="N75" s="1">
        <v>0</v>
      </c>
      <c r="O75" s="1">
        <f t="shared" si="40"/>
        <v>0.66059999999999997</v>
      </c>
      <c r="P75" s="5"/>
      <c r="Q75" s="5">
        <f t="shared" si="38"/>
        <v>0</v>
      </c>
      <c r="R75" s="5">
        <f t="shared" si="35"/>
        <v>0</v>
      </c>
      <c r="S75" s="5"/>
      <c r="T75" s="5"/>
      <c r="U75" s="1"/>
      <c r="V75" s="1">
        <f t="shared" si="36"/>
        <v>22.665758401453228</v>
      </c>
      <c r="W75" s="1">
        <f t="shared" si="41"/>
        <v>22.665758401453228</v>
      </c>
      <c r="X75" s="1">
        <v>0.65639999999999998</v>
      </c>
      <c r="Y75" s="1">
        <v>1.5911999999999999</v>
      </c>
      <c r="Z75" s="1">
        <v>1.2108000000000001</v>
      </c>
      <c r="AA75" s="1">
        <v>-0.1336</v>
      </c>
      <c r="AB75" s="1">
        <v>0</v>
      </c>
      <c r="AC75" s="19" t="s">
        <v>153</v>
      </c>
      <c r="AD75" s="1">
        <f t="shared" si="42"/>
        <v>0</v>
      </c>
      <c r="AE75" s="1">
        <f t="shared" si="4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31</v>
      </c>
      <c r="C76" s="1">
        <v>49</v>
      </c>
      <c r="D76" s="1"/>
      <c r="E76" s="1">
        <v>20</v>
      </c>
      <c r="F76" s="1">
        <v>27</v>
      </c>
      <c r="G76" s="6">
        <v>0.33</v>
      </c>
      <c r="H76" s="1">
        <v>45</v>
      </c>
      <c r="I76" s="1" t="s">
        <v>32</v>
      </c>
      <c r="J76" s="1">
        <v>23</v>
      </c>
      <c r="K76" s="1">
        <f t="shared" si="39"/>
        <v>-3</v>
      </c>
      <c r="L76" s="1"/>
      <c r="M76" s="1"/>
      <c r="N76" s="1">
        <v>0</v>
      </c>
      <c r="O76" s="1">
        <f t="shared" si="40"/>
        <v>4</v>
      </c>
      <c r="P76" s="5">
        <f t="shared" si="37"/>
        <v>25</v>
      </c>
      <c r="Q76" s="5">
        <v>32</v>
      </c>
      <c r="R76" s="5">
        <f t="shared" si="35"/>
        <v>32</v>
      </c>
      <c r="S76" s="5"/>
      <c r="T76" s="5">
        <v>33</v>
      </c>
      <c r="U76" s="1"/>
      <c r="V76" s="1">
        <f t="shared" si="36"/>
        <v>14.75</v>
      </c>
      <c r="W76" s="1">
        <f t="shared" si="41"/>
        <v>6.75</v>
      </c>
      <c r="X76" s="1">
        <v>0.6</v>
      </c>
      <c r="Y76" s="1">
        <v>4.4000000000000004</v>
      </c>
      <c r="Z76" s="1">
        <v>1.4</v>
      </c>
      <c r="AA76" s="1">
        <v>2.8</v>
      </c>
      <c r="AB76" s="1">
        <v>5.6</v>
      </c>
      <c r="AC76" s="1"/>
      <c r="AD76" s="1">
        <f t="shared" si="42"/>
        <v>10.56</v>
      </c>
      <c r="AE76" s="1">
        <f t="shared" si="4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115</v>
      </c>
      <c r="B77" s="15" t="s">
        <v>34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>
        <v>1.2</v>
      </c>
      <c r="K77" s="15">
        <f t="shared" si="39"/>
        <v>-1.2</v>
      </c>
      <c r="L77" s="15"/>
      <c r="M77" s="15"/>
      <c r="N77" s="15"/>
      <c r="O77" s="15">
        <f t="shared" si="40"/>
        <v>0</v>
      </c>
      <c r="P77" s="17"/>
      <c r="Q77" s="17"/>
      <c r="R77" s="17"/>
      <c r="S77" s="17"/>
      <c r="T77" s="17"/>
      <c r="U77" s="15"/>
      <c r="V77" s="15" t="e">
        <f t="shared" ref="V77:V103" si="44">(F77+N77+P77)/O77</f>
        <v>#DIV/0!</v>
      </c>
      <c r="W77" s="15" t="e">
        <f t="shared" si="41"/>
        <v>#DIV/0!</v>
      </c>
      <c r="X77" s="15">
        <v>0.1338</v>
      </c>
      <c r="Y77" s="15">
        <v>0.53759999999999997</v>
      </c>
      <c r="Z77" s="15">
        <v>-0.39100000000000001</v>
      </c>
      <c r="AA77" s="15">
        <v>0</v>
      </c>
      <c r="AB77" s="15">
        <v>1.4E-3</v>
      </c>
      <c r="AC77" s="15" t="s">
        <v>116</v>
      </c>
      <c r="AD77" s="15">
        <f t="shared" si="42"/>
        <v>0</v>
      </c>
      <c r="AE77" s="15">
        <f t="shared" si="4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31</v>
      </c>
      <c r="C78" s="1">
        <v>238</v>
      </c>
      <c r="D78" s="1"/>
      <c r="E78" s="1">
        <v>100</v>
      </c>
      <c r="F78" s="1">
        <v>83</v>
      </c>
      <c r="G78" s="6">
        <v>0.33</v>
      </c>
      <c r="H78" s="1">
        <v>45</v>
      </c>
      <c r="I78" s="1" t="s">
        <v>32</v>
      </c>
      <c r="J78" s="1">
        <v>111</v>
      </c>
      <c r="K78" s="1">
        <f t="shared" si="39"/>
        <v>-11</v>
      </c>
      <c r="L78" s="1"/>
      <c r="M78" s="1"/>
      <c r="N78" s="1">
        <v>250</v>
      </c>
      <c r="O78" s="1">
        <f t="shared" si="40"/>
        <v>20</v>
      </c>
      <c r="P78" s="5"/>
      <c r="Q78" s="5">
        <f t="shared" ref="Q78:Q80" si="45">ROUND(P78,0)</f>
        <v>0</v>
      </c>
      <c r="R78" s="5">
        <f t="shared" ref="R78:R80" si="46">Q78-S78</f>
        <v>0</v>
      </c>
      <c r="S78" s="5"/>
      <c r="T78" s="5"/>
      <c r="U78" s="1"/>
      <c r="V78" s="1">
        <f t="shared" ref="V78:V80" si="47">(F78+N78+Q78)/O78</f>
        <v>16.649999999999999</v>
      </c>
      <c r="W78" s="1">
        <f t="shared" si="41"/>
        <v>16.649999999999999</v>
      </c>
      <c r="X78" s="1">
        <v>31.2</v>
      </c>
      <c r="Y78" s="1">
        <v>17.2</v>
      </c>
      <c r="Z78" s="1">
        <v>32.6</v>
      </c>
      <c r="AA78" s="1">
        <v>20</v>
      </c>
      <c r="AB78" s="1">
        <v>21.4</v>
      </c>
      <c r="AC78" s="1"/>
      <c r="AD78" s="1">
        <f t="shared" si="42"/>
        <v>0</v>
      </c>
      <c r="AE78" s="1">
        <f t="shared" si="4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34</v>
      </c>
      <c r="C79" s="1">
        <v>19.667000000000002</v>
      </c>
      <c r="D79" s="1">
        <v>0.54500000000000004</v>
      </c>
      <c r="E79" s="1">
        <v>7.2919999999999998</v>
      </c>
      <c r="F79" s="1">
        <v>11.608000000000001</v>
      </c>
      <c r="G79" s="6">
        <v>1</v>
      </c>
      <c r="H79" s="1">
        <v>45</v>
      </c>
      <c r="I79" s="1" t="s">
        <v>32</v>
      </c>
      <c r="J79" s="1">
        <v>7.8</v>
      </c>
      <c r="K79" s="1">
        <f t="shared" si="39"/>
        <v>-0.50800000000000001</v>
      </c>
      <c r="L79" s="1"/>
      <c r="M79" s="1"/>
      <c r="N79" s="1">
        <v>0</v>
      </c>
      <c r="O79" s="1">
        <f t="shared" si="40"/>
        <v>1.4583999999999999</v>
      </c>
      <c r="P79" s="5">
        <f t="shared" ref="P79" si="48">13*O79-N79-F79</f>
        <v>7.3511999999999986</v>
      </c>
      <c r="Q79" s="5">
        <v>10</v>
      </c>
      <c r="R79" s="5">
        <f t="shared" si="46"/>
        <v>10</v>
      </c>
      <c r="S79" s="5"/>
      <c r="T79" s="5">
        <v>10</v>
      </c>
      <c r="U79" s="1"/>
      <c r="V79" s="1">
        <f t="shared" si="47"/>
        <v>14.816236972024138</v>
      </c>
      <c r="W79" s="1">
        <f t="shared" si="41"/>
        <v>7.9594075699396605</v>
      </c>
      <c r="X79" s="1">
        <v>0.1318</v>
      </c>
      <c r="Y79" s="1">
        <v>0.89939999999999998</v>
      </c>
      <c r="Z79" s="1">
        <v>1.3544</v>
      </c>
      <c r="AA79" s="1">
        <v>1.0818000000000001</v>
      </c>
      <c r="AB79" s="1">
        <v>1.8815999999999999</v>
      </c>
      <c r="AC79" s="1"/>
      <c r="AD79" s="1">
        <f t="shared" si="42"/>
        <v>10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31</v>
      </c>
      <c r="C80" s="1">
        <v>76</v>
      </c>
      <c r="D80" s="1"/>
      <c r="E80" s="1">
        <v>15</v>
      </c>
      <c r="F80" s="1">
        <v>60</v>
      </c>
      <c r="G80" s="6">
        <v>0.33</v>
      </c>
      <c r="H80" s="1">
        <v>45</v>
      </c>
      <c r="I80" s="1" t="s">
        <v>32</v>
      </c>
      <c r="J80" s="1">
        <v>16</v>
      </c>
      <c r="K80" s="1">
        <f t="shared" si="39"/>
        <v>-1</v>
      </c>
      <c r="L80" s="1"/>
      <c r="M80" s="1"/>
      <c r="N80" s="1">
        <v>0</v>
      </c>
      <c r="O80" s="1">
        <f t="shared" si="40"/>
        <v>3</v>
      </c>
      <c r="P80" s="5"/>
      <c r="Q80" s="5">
        <f t="shared" si="45"/>
        <v>0</v>
      </c>
      <c r="R80" s="5">
        <f t="shared" si="46"/>
        <v>0</v>
      </c>
      <c r="S80" s="5"/>
      <c r="T80" s="5"/>
      <c r="U80" s="1"/>
      <c r="V80" s="1">
        <f t="shared" si="47"/>
        <v>20</v>
      </c>
      <c r="W80" s="1">
        <f t="shared" si="41"/>
        <v>20</v>
      </c>
      <c r="X80" s="1">
        <v>0.8</v>
      </c>
      <c r="Y80" s="1">
        <v>2.8</v>
      </c>
      <c r="Z80" s="1">
        <v>7</v>
      </c>
      <c r="AA80" s="1">
        <v>0.2</v>
      </c>
      <c r="AB80" s="1">
        <v>4.2</v>
      </c>
      <c r="AC80" s="21" t="s">
        <v>84</v>
      </c>
      <c r="AD80" s="1">
        <f t="shared" si="42"/>
        <v>0</v>
      </c>
      <c r="AE80" s="1">
        <f t="shared" si="4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120</v>
      </c>
      <c r="B81" s="15" t="s">
        <v>34</v>
      </c>
      <c r="C81" s="15"/>
      <c r="D81" s="15"/>
      <c r="E81" s="15">
        <v>-0.66100000000000003</v>
      </c>
      <c r="F81" s="15"/>
      <c r="G81" s="16">
        <v>0</v>
      </c>
      <c r="H81" s="15">
        <v>45</v>
      </c>
      <c r="I81" s="15" t="s">
        <v>32</v>
      </c>
      <c r="J81" s="15"/>
      <c r="K81" s="15">
        <f t="shared" si="39"/>
        <v>-0.66100000000000003</v>
      </c>
      <c r="L81" s="15"/>
      <c r="M81" s="15"/>
      <c r="N81" s="15"/>
      <c r="O81" s="15">
        <f t="shared" si="40"/>
        <v>-0.13220000000000001</v>
      </c>
      <c r="P81" s="17"/>
      <c r="Q81" s="17"/>
      <c r="R81" s="17"/>
      <c r="S81" s="17"/>
      <c r="T81" s="17"/>
      <c r="U81" s="15"/>
      <c r="V81" s="15">
        <f t="shared" si="44"/>
        <v>0</v>
      </c>
      <c r="W81" s="15">
        <f t="shared" si="41"/>
        <v>0</v>
      </c>
      <c r="X81" s="15">
        <v>0</v>
      </c>
      <c r="Y81" s="15">
        <v>-0.25380000000000003</v>
      </c>
      <c r="Z81" s="15">
        <v>-0.51600000000000001</v>
      </c>
      <c r="AA81" s="15">
        <v>-0.13159999999999999</v>
      </c>
      <c r="AB81" s="15">
        <v>-0.65259999999999996</v>
      </c>
      <c r="AC81" s="15" t="s">
        <v>121</v>
      </c>
      <c r="AD81" s="15">
        <f t="shared" si="42"/>
        <v>0</v>
      </c>
      <c r="AE81" s="15">
        <f t="shared" si="4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31</v>
      </c>
      <c r="C82" s="1">
        <v>94</v>
      </c>
      <c r="D82" s="1"/>
      <c r="E82" s="1">
        <v>52</v>
      </c>
      <c r="F82" s="1">
        <v>31</v>
      </c>
      <c r="G82" s="6">
        <v>0.4</v>
      </c>
      <c r="H82" s="1">
        <v>60</v>
      </c>
      <c r="I82" s="1" t="s">
        <v>32</v>
      </c>
      <c r="J82" s="1">
        <v>52</v>
      </c>
      <c r="K82" s="1">
        <f t="shared" si="39"/>
        <v>0</v>
      </c>
      <c r="L82" s="1"/>
      <c r="M82" s="1"/>
      <c r="N82" s="1">
        <v>120</v>
      </c>
      <c r="O82" s="1">
        <f t="shared" si="40"/>
        <v>10.4</v>
      </c>
      <c r="P82" s="5"/>
      <c r="Q82" s="5">
        <f t="shared" ref="Q82:Q96" si="49">ROUND(P82,0)</f>
        <v>0</v>
      </c>
      <c r="R82" s="5">
        <f t="shared" ref="R82:R96" si="50">Q82-S82</f>
        <v>0</v>
      </c>
      <c r="S82" s="5"/>
      <c r="T82" s="5"/>
      <c r="U82" s="1"/>
      <c r="V82" s="1">
        <f t="shared" ref="V82:V96" si="51">(F82+N82+Q82)/O82</f>
        <v>14.519230769230768</v>
      </c>
      <c r="W82" s="1">
        <f t="shared" si="41"/>
        <v>14.519230769230768</v>
      </c>
      <c r="X82" s="1">
        <v>14.2</v>
      </c>
      <c r="Y82" s="1">
        <v>7.6</v>
      </c>
      <c r="Z82" s="1">
        <v>8.4</v>
      </c>
      <c r="AA82" s="1">
        <v>13.6</v>
      </c>
      <c r="AB82" s="1">
        <v>1.4</v>
      </c>
      <c r="AC82" s="1" t="s">
        <v>42</v>
      </c>
      <c r="AD82" s="1">
        <f t="shared" si="42"/>
        <v>0</v>
      </c>
      <c r="AE82" s="1">
        <f t="shared" si="4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34</v>
      </c>
      <c r="C83" s="1">
        <v>87.730999999999995</v>
      </c>
      <c r="D83" s="1">
        <v>6.2919999999999998</v>
      </c>
      <c r="E83" s="1">
        <v>44.436</v>
      </c>
      <c r="F83" s="1">
        <v>39.167000000000002</v>
      </c>
      <c r="G83" s="6">
        <v>1</v>
      </c>
      <c r="H83" s="1">
        <v>60</v>
      </c>
      <c r="I83" s="1" t="s">
        <v>32</v>
      </c>
      <c r="J83" s="1">
        <v>40.700000000000003</v>
      </c>
      <c r="K83" s="1">
        <f t="shared" si="39"/>
        <v>3.7359999999999971</v>
      </c>
      <c r="L83" s="1"/>
      <c r="M83" s="1"/>
      <c r="N83" s="1">
        <v>0</v>
      </c>
      <c r="O83" s="1">
        <f t="shared" si="40"/>
        <v>8.8872</v>
      </c>
      <c r="P83" s="5">
        <f t="shared" ref="P83:P93" si="52">13*O83-N83-F83</f>
        <v>76.366600000000005</v>
      </c>
      <c r="Q83" s="5">
        <v>85</v>
      </c>
      <c r="R83" s="5">
        <f t="shared" si="50"/>
        <v>85</v>
      </c>
      <c r="S83" s="5"/>
      <c r="T83" s="5">
        <v>90</v>
      </c>
      <c r="U83" s="1"/>
      <c r="V83" s="1">
        <f t="shared" si="51"/>
        <v>13.971442073994059</v>
      </c>
      <c r="W83" s="1">
        <f t="shared" si="41"/>
        <v>4.4071248537222072</v>
      </c>
      <c r="X83" s="1">
        <v>5.3849999999999998</v>
      </c>
      <c r="Y83" s="1">
        <v>6.4386000000000001</v>
      </c>
      <c r="Z83" s="1">
        <v>9.9632000000000005</v>
      </c>
      <c r="AA83" s="1">
        <v>9.1321999999999992</v>
      </c>
      <c r="AB83" s="1">
        <v>1.3462000000000001</v>
      </c>
      <c r="AC83" s="1" t="s">
        <v>42</v>
      </c>
      <c r="AD83" s="1">
        <f t="shared" si="42"/>
        <v>85</v>
      </c>
      <c r="AE83" s="1">
        <f t="shared" si="4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31</v>
      </c>
      <c r="C84" s="1">
        <v>32</v>
      </c>
      <c r="D84" s="1"/>
      <c r="E84" s="1">
        <v>5</v>
      </c>
      <c r="F84" s="1">
        <v>27</v>
      </c>
      <c r="G84" s="6">
        <v>0.66</v>
      </c>
      <c r="H84" s="1">
        <v>45</v>
      </c>
      <c r="I84" s="1" t="s">
        <v>32</v>
      </c>
      <c r="J84" s="1">
        <v>5</v>
      </c>
      <c r="K84" s="1">
        <f t="shared" si="39"/>
        <v>0</v>
      </c>
      <c r="L84" s="1"/>
      <c r="M84" s="1"/>
      <c r="N84" s="1">
        <v>0</v>
      </c>
      <c r="O84" s="1">
        <f t="shared" si="40"/>
        <v>1</v>
      </c>
      <c r="P84" s="5"/>
      <c r="Q84" s="5">
        <f t="shared" si="49"/>
        <v>0</v>
      </c>
      <c r="R84" s="5">
        <f t="shared" si="50"/>
        <v>0</v>
      </c>
      <c r="S84" s="5"/>
      <c r="T84" s="5"/>
      <c r="U84" s="1"/>
      <c r="V84" s="1">
        <f t="shared" si="51"/>
        <v>27</v>
      </c>
      <c r="W84" s="1">
        <f t="shared" si="41"/>
        <v>27</v>
      </c>
      <c r="X84" s="1">
        <v>0</v>
      </c>
      <c r="Y84" s="1">
        <v>0</v>
      </c>
      <c r="Z84" s="1">
        <v>2.9359999999999999</v>
      </c>
      <c r="AA84" s="1">
        <v>0</v>
      </c>
      <c r="AB84" s="1">
        <v>0.8</v>
      </c>
      <c r="AC84" s="21" t="s">
        <v>84</v>
      </c>
      <c r="AD84" s="1">
        <f t="shared" si="42"/>
        <v>0</v>
      </c>
      <c r="AE84" s="1">
        <f t="shared" si="4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31</v>
      </c>
      <c r="C85" s="1">
        <v>23</v>
      </c>
      <c r="D85" s="1"/>
      <c r="E85" s="1">
        <v>6</v>
      </c>
      <c r="F85" s="1">
        <v>16</v>
      </c>
      <c r="G85" s="6">
        <v>0.66</v>
      </c>
      <c r="H85" s="1">
        <v>45</v>
      </c>
      <c r="I85" s="1" t="s">
        <v>32</v>
      </c>
      <c r="J85" s="1">
        <v>6</v>
      </c>
      <c r="K85" s="1">
        <f t="shared" si="39"/>
        <v>0</v>
      </c>
      <c r="L85" s="1"/>
      <c r="M85" s="1"/>
      <c r="N85" s="1">
        <v>0</v>
      </c>
      <c r="O85" s="1">
        <f t="shared" si="40"/>
        <v>1.2</v>
      </c>
      <c r="P85" s="5"/>
      <c r="Q85" s="5">
        <f t="shared" si="49"/>
        <v>0</v>
      </c>
      <c r="R85" s="5">
        <f t="shared" si="50"/>
        <v>0</v>
      </c>
      <c r="S85" s="5"/>
      <c r="T85" s="5"/>
      <c r="U85" s="1"/>
      <c r="V85" s="1">
        <f t="shared" si="51"/>
        <v>13.333333333333334</v>
      </c>
      <c r="W85" s="1">
        <f t="shared" si="41"/>
        <v>13.333333333333334</v>
      </c>
      <c r="X85" s="1">
        <v>0.2</v>
      </c>
      <c r="Y85" s="1">
        <v>1.4</v>
      </c>
      <c r="Z85" s="1">
        <v>1.8</v>
      </c>
      <c r="AA85" s="1">
        <v>1.2</v>
      </c>
      <c r="AB85" s="1">
        <v>2</v>
      </c>
      <c r="AC85" s="1"/>
      <c r="AD85" s="1">
        <f t="shared" si="42"/>
        <v>0</v>
      </c>
      <c r="AE85" s="1">
        <f t="shared" si="4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31</v>
      </c>
      <c r="C86" s="1">
        <v>17</v>
      </c>
      <c r="D86" s="1"/>
      <c r="E86" s="1">
        <v>20</v>
      </c>
      <c r="F86" s="1">
        <v>-5</v>
      </c>
      <c r="G86" s="6">
        <v>0.33</v>
      </c>
      <c r="H86" s="1">
        <v>45</v>
      </c>
      <c r="I86" s="1" t="s">
        <v>32</v>
      </c>
      <c r="J86" s="1">
        <v>22</v>
      </c>
      <c r="K86" s="1">
        <f t="shared" si="39"/>
        <v>-2</v>
      </c>
      <c r="L86" s="1"/>
      <c r="M86" s="1"/>
      <c r="N86" s="1">
        <v>8</v>
      </c>
      <c r="O86" s="1">
        <f t="shared" si="40"/>
        <v>4</v>
      </c>
      <c r="P86" s="5">
        <f>9*O86-N86-F86</f>
        <v>33</v>
      </c>
      <c r="Q86" s="5">
        <v>40</v>
      </c>
      <c r="R86" s="5">
        <f t="shared" si="50"/>
        <v>40</v>
      </c>
      <c r="S86" s="5"/>
      <c r="T86" s="5">
        <v>45</v>
      </c>
      <c r="U86" s="1"/>
      <c r="V86" s="1">
        <f t="shared" si="51"/>
        <v>10.75</v>
      </c>
      <c r="W86" s="1">
        <f t="shared" si="41"/>
        <v>0.75</v>
      </c>
      <c r="X86" s="1">
        <v>1.2</v>
      </c>
      <c r="Y86" s="1">
        <v>2</v>
      </c>
      <c r="Z86" s="1">
        <v>1.8</v>
      </c>
      <c r="AA86" s="1">
        <v>1.8</v>
      </c>
      <c r="AB86" s="1">
        <v>2.2000000000000002</v>
      </c>
      <c r="AC86" s="1"/>
      <c r="AD86" s="1">
        <f t="shared" si="42"/>
        <v>13.200000000000001</v>
      </c>
      <c r="AE86" s="1">
        <f t="shared" si="4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31</v>
      </c>
      <c r="C87" s="1">
        <v>213</v>
      </c>
      <c r="D87" s="1"/>
      <c r="E87" s="1">
        <v>102</v>
      </c>
      <c r="F87" s="1">
        <v>51</v>
      </c>
      <c r="G87" s="6">
        <v>0.36</v>
      </c>
      <c r="H87" s="1">
        <v>45</v>
      </c>
      <c r="I87" s="1" t="s">
        <v>32</v>
      </c>
      <c r="J87" s="1">
        <v>103</v>
      </c>
      <c r="K87" s="1">
        <f t="shared" si="39"/>
        <v>-1</v>
      </c>
      <c r="L87" s="1"/>
      <c r="M87" s="1"/>
      <c r="N87" s="1">
        <v>120</v>
      </c>
      <c r="O87" s="1">
        <f t="shared" si="40"/>
        <v>20.399999999999999</v>
      </c>
      <c r="P87" s="5">
        <f t="shared" si="52"/>
        <v>94.199999999999989</v>
      </c>
      <c r="Q87" s="5">
        <v>115</v>
      </c>
      <c r="R87" s="5">
        <f t="shared" si="50"/>
        <v>115</v>
      </c>
      <c r="S87" s="5"/>
      <c r="T87" s="5">
        <v>135</v>
      </c>
      <c r="U87" s="1"/>
      <c r="V87" s="1">
        <f t="shared" si="51"/>
        <v>14.019607843137257</v>
      </c>
      <c r="W87" s="1">
        <f t="shared" si="41"/>
        <v>8.382352941176471</v>
      </c>
      <c r="X87" s="1">
        <v>18</v>
      </c>
      <c r="Y87" s="1">
        <v>-1.6</v>
      </c>
      <c r="Z87" s="1">
        <v>4</v>
      </c>
      <c r="AA87" s="1">
        <v>15.6</v>
      </c>
      <c r="AB87" s="1">
        <v>23</v>
      </c>
      <c r="AC87" s="1" t="s">
        <v>128</v>
      </c>
      <c r="AD87" s="1">
        <f t="shared" si="42"/>
        <v>41.4</v>
      </c>
      <c r="AE87" s="1">
        <f t="shared" si="4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31</v>
      </c>
      <c r="C88" s="1">
        <v>263</v>
      </c>
      <c r="D88" s="1">
        <v>252</v>
      </c>
      <c r="E88" s="1">
        <v>252</v>
      </c>
      <c r="F88" s="1">
        <v>192</v>
      </c>
      <c r="G88" s="6">
        <v>0.15</v>
      </c>
      <c r="H88" s="1">
        <v>60</v>
      </c>
      <c r="I88" s="1" t="s">
        <v>32</v>
      </c>
      <c r="J88" s="1">
        <v>275</v>
      </c>
      <c r="K88" s="1">
        <f t="shared" si="39"/>
        <v>-23</v>
      </c>
      <c r="L88" s="1"/>
      <c r="M88" s="1"/>
      <c r="N88" s="1">
        <v>100</v>
      </c>
      <c r="O88" s="1">
        <f t="shared" si="40"/>
        <v>50.4</v>
      </c>
      <c r="P88" s="5">
        <f t="shared" si="52"/>
        <v>363.19999999999993</v>
      </c>
      <c r="Q88" s="5">
        <f t="shared" si="49"/>
        <v>363</v>
      </c>
      <c r="R88" s="5">
        <f t="shared" si="50"/>
        <v>363</v>
      </c>
      <c r="S88" s="5"/>
      <c r="T88" s="5"/>
      <c r="U88" s="1"/>
      <c r="V88" s="1">
        <f t="shared" si="51"/>
        <v>12.996031746031747</v>
      </c>
      <c r="W88" s="1">
        <f t="shared" si="41"/>
        <v>5.7936507936507935</v>
      </c>
      <c r="X88" s="1">
        <v>3.8</v>
      </c>
      <c r="Y88" s="1">
        <v>47.4</v>
      </c>
      <c r="Z88" s="1">
        <v>24</v>
      </c>
      <c r="AA88" s="1">
        <v>32.4</v>
      </c>
      <c r="AB88" s="1">
        <v>17.600000000000001</v>
      </c>
      <c r="AC88" s="9" t="s">
        <v>154</v>
      </c>
      <c r="AD88" s="1">
        <f t="shared" si="42"/>
        <v>54.449999999999996</v>
      </c>
      <c r="AE88" s="1">
        <f t="shared" si="4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31</v>
      </c>
      <c r="C89" s="1">
        <v>242</v>
      </c>
      <c r="D89" s="1">
        <v>260</v>
      </c>
      <c r="E89" s="1">
        <v>241</v>
      </c>
      <c r="F89" s="1">
        <v>241</v>
      </c>
      <c r="G89" s="6">
        <v>0.15</v>
      </c>
      <c r="H89" s="1">
        <v>60</v>
      </c>
      <c r="I89" s="1" t="s">
        <v>32</v>
      </c>
      <c r="J89" s="1">
        <v>268</v>
      </c>
      <c r="K89" s="1">
        <f t="shared" si="39"/>
        <v>-27</v>
      </c>
      <c r="L89" s="1"/>
      <c r="M89" s="1"/>
      <c r="N89" s="1">
        <v>150</v>
      </c>
      <c r="O89" s="1">
        <f t="shared" si="40"/>
        <v>48.2</v>
      </c>
      <c r="P89" s="5">
        <f t="shared" si="52"/>
        <v>235.60000000000002</v>
      </c>
      <c r="Q89" s="5">
        <f t="shared" si="49"/>
        <v>236</v>
      </c>
      <c r="R89" s="5">
        <f t="shared" si="50"/>
        <v>236</v>
      </c>
      <c r="S89" s="5"/>
      <c r="T89" s="5"/>
      <c r="U89" s="1"/>
      <c r="V89" s="1">
        <f t="shared" si="51"/>
        <v>13.008298755186722</v>
      </c>
      <c r="W89" s="1">
        <f t="shared" si="41"/>
        <v>8.1120331950207465</v>
      </c>
      <c r="X89" s="1">
        <v>22.8</v>
      </c>
      <c r="Y89" s="1">
        <v>56</v>
      </c>
      <c r="Z89" s="1">
        <v>30</v>
      </c>
      <c r="AA89" s="1">
        <v>34.6</v>
      </c>
      <c r="AB89" s="1">
        <v>20</v>
      </c>
      <c r="AC89" s="1"/>
      <c r="AD89" s="1">
        <f t="shared" si="42"/>
        <v>35.4</v>
      </c>
      <c r="AE89" s="1">
        <f t="shared" si="4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31</v>
      </c>
      <c r="C90" s="1">
        <v>440</v>
      </c>
      <c r="D90" s="1">
        <v>348</v>
      </c>
      <c r="E90" s="1">
        <v>425</v>
      </c>
      <c r="F90" s="1">
        <v>287</v>
      </c>
      <c r="G90" s="6">
        <v>0.15</v>
      </c>
      <c r="H90" s="1">
        <v>60</v>
      </c>
      <c r="I90" s="1" t="s">
        <v>32</v>
      </c>
      <c r="J90" s="1">
        <v>425</v>
      </c>
      <c r="K90" s="1">
        <f t="shared" si="39"/>
        <v>0</v>
      </c>
      <c r="L90" s="1"/>
      <c r="M90" s="1"/>
      <c r="N90" s="1">
        <v>150</v>
      </c>
      <c r="O90" s="1">
        <f t="shared" si="40"/>
        <v>85</v>
      </c>
      <c r="P90" s="5">
        <f t="shared" si="52"/>
        <v>668</v>
      </c>
      <c r="Q90" s="5">
        <f t="shared" si="49"/>
        <v>668</v>
      </c>
      <c r="R90" s="5">
        <f t="shared" si="50"/>
        <v>368</v>
      </c>
      <c r="S90" s="5">
        <v>300</v>
      </c>
      <c r="T90" s="5"/>
      <c r="U90" s="1"/>
      <c r="V90" s="1">
        <f t="shared" si="51"/>
        <v>13</v>
      </c>
      <c r="W90" s="1">
        <f t="shared" si="41"/>
        <v>5.1411764705882357</v>
      </c>
      <c r="X90" s="1">
        <v>43.8</v>
      </c>
      <c r="Y90" s="1">
        <v>77.599999999999994</v>
      </c>
      <c r="Z90" s="1">
        <v>47</v>
      </c>
      <c r="AA90" s="1">
        <v>46.6</v>
      </c>
      <c r="AB90" s="1">
        <v>56.8</v>
      </c>
      <c r="AC90" s="1"/>
      <c r="AD90" s="1">
        <f t="shared" si="42"/>
        <v>55.199999999999996</v>
      </c>
      <c r="AE90" s="1">
        <f t="shared" si="43"/>
        <v>45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34</v>
      </c>
      <c r="C91" s="1">
        <v>319.98099999999999</v>
      </c>
      <c r="D91" s="1">
        <v>151.76400000000001</v>
      </c>
      <c r="E91" s="1">
        <v>238.76</v>
      </c>
      <c r="F91" s="1">
        <v>182.173</v>
      </c>
      <c r="G91" s="6">
        <v>1</v>
      </c>
      <c r="H91" s="1">
        <v>45</v>
      </c>
      <c r="I91" s="1" t="s">
        <v>37</v>
      </c>
      <c r="J91" s="1">
        <v>236</v>
      </c>
      <c r="K91" s="1">
        <f t="shared" si="39"/>
        <v>2.7599999999999909</v>
      </c>
      <c r="L91" s="1"/>
      <c r="M91" s="1"/>
      <c r="N91" s="1">
        <v>400</v>
      </c>
      <c r="O91" s="1">
        <f t="shared" si="40"/>
        <v>47.751999999999995</v>
      </c>
      <c r="P91" s="5">
        <f>14*O91-N91-F91</f>
        <v>86.354999999999905</v>
      </c>
      <c r="Q91" s="5">
        <v>130</v>
      </c>
      <c r="R91" s="5">
        <f t="shared" si="50"/>
        <v>130</v>
      </c>
      <c r="S91" s="5"/>
      <c r="T91" s="5">
        <v>130</v>
      </c>
      <c r="U91" s="1"/>
      <c r="V91" s="1">
        <f t="shared" si="51"/>
        <v>14.913993131177753</v>
      </c>
      <c r="W91" s="1">
        <f t="shared" si="41"/>
        <v>12.191594069358352</v>
      </c>
      <c r="X91" s="1">
        <v>54.394799999999996</v>
      </c>
      <c r="Y91" s="1">
        <v>47.119199999999999</v>
      </c>
      <c r="Z91" s="1">
        <v>43.222799999999999</v>
      </c>
      <c r="AA91" s="1">
        <v>41.774999999999999</v>
      </c>
      <c r="AB91" s="1">
        <v>37.9756</v>
      </c>
      <c r="AC91" s="1"/>
      <c r="AD91" s="1">
        <f t="shared" si="42"/>
        <v>130</v>
      </c>
      <c r="AE91" s="1">
        <f t="shared" si="4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31</v>
      </c>
      <c r="C92" s="1">
        <v>55</v>
      </c>
      <c r="D92" s="1"/>
      <c r="E92" s="1">
        <v>6</v>
      </c>
      <c r="F92" s="1">
        <v>42</v>
      </c>
      <c r="G92" s="6">
        <v>0.1</v>
      </c>
      <c r="H92" s="1">
        <v>60</v>
      </c>
      <c r="I92" s="1" t="s">
        <v>32</v>
      </c>
      <c r="J92" s="1">
        <v>7</v>
      </c>
      <c r="K92" s="1">
        <f t="shared" si="39"/>
        <v>-1</v>
      </c>
      <c r="L92" s="1"/>
      <c r="M92" s="1"/>
      <c r="N92" s="1">
        <v>69</v>
      </c>
      <c r="O92" s="1">
        <f t="shared" si="40"/>
        <v>1.2</v>
      </c>
      <c r="P92" s="5"/>
      <c r="Q92" s="5">
        <f t="shared" si="49"/>
        <v>0</v>
      </c>
      <c r="R92" s="5">
        <f t="shared" si="50"/>
        <v>0</v>
      </c>
      <c r="S92" s="5"/>
      <c r="T92" s="5"/>
      <c r="U92" s="1"/>
      <c r="V92" s="1">
        <f t="shared" si="51"/>
        <v>92.5</v>
      </c>
      <c r="W92" s="1">
        <f t="shared" si="41"/>
        <v>92.5</v>
      </c>
      <c r="X92" s="1">
        <v>7.6</v>
      </c>
      <c r="Y92" s="1">
        <v>2</v>
      </c>
      <c r="Z92" s="1">
        <v>5.4</v>
      </c>
      <c r="AA92" s="1">
        <v>6.2</v>
      </c>
      <c r="AB92" s="1">
        <v>8.8000000000000007</v>
      </c>
      <c r="AC92" s="21" t="s">
        <v>84</v>
      </c>
      <c r="AD92" s="1">
        <f t="shared" si="42"/>
        <v>0</v>
      </c>
      <c r="AE92" s="1">
        <f t="shared" si="4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34</v>
      </c>
      <c r="C93" s="1">
        <v>102.461</v>
      </c>
      <c r="D93" s="1">
        <v>77.058999999999997</v>
      </c>
      <c r="E93" s="1">
        <v>54.167000000000002</v>
      </c>
      <c r="F93" s="1">
        <v>119.79300000000001</v>
      </c>
      <c r="G93" s="6">
        <v>1</v>
      </c>
      <c r="H93" s="1">
        <v>45</v>
      </c>
      <c r="I93" s="1" t="s">
        <v>32</v>
      </c>
      <c r="J93" s="1">
        <v>56</v>
      </c>
      <c r="K93" s="1">
        <f t="shared" si="39"/>
        <v>-1.8329999999999984</v>
      </c>
      <c r="L93" s="1"/>
      <c r="M93" s="1"/>
      <c r="N93" s="1">
        <v>0</v>
      </c>
      <c r="O93" s="1">
        <f t="shared" si="40"/>
        <v>10.833400000000001</v>
      </c>
      <c r="P93" s="5">
        <f t="shared" si="52"/>
        <v>21.041200000000003</v>
      </c>
      <c r="Q93" s="5">
        <f t="shared" si="49"/>
        <v>21</v>
      </c>
      <c r="R93" s="5">
        <f t="shared" si="50"/>
        <v>21</v>
      </c>
      <c r="S93" s="5"/>
      <c r="T93" s="5"/>
      <c r="U93" s="1"/>
      <c r="V93" s="1">
        <f t="shared" si="51"/>
        <v>12.996196946480328</v>
      </c>
      <c r="W93" s="1">
        <f t="shared" si="41"/>
        <v>11.057747336939464</v>
      </c>
      <c r="X93" s="1">
        <v>2.3271999999999999</v>
      </c>
      <c r="Y93" s="1">
        <v>15.5586</v>
      </c>
      <c r="Z93" s="1">
        <v>7.3937999999999997</v>
      </c>
      <c r="AA93" s="1">
        <v>8.4966000000000008</v>
      </c>
      <c r="AB93" s="1">
        <v>8.7376000000000005</v>
      </c>
      <c r="AC93" s="1"/>
      <c r="AD93" s="1">
        <f t="shared" si="42"/>
        <v>21</v>
      </c>
      <c r="AE93" s="1">
        <f t="shared" si="4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31</v>
      </c>
      <c r="C94" s="1">
        <v>73</v>
      </c>
      <c r="D94" s="1">
        <v>80</v>
      </c>
      <c r="E94" s="1">
        <v>45</v>
      </c>
      <c r="F94" s="1">
        <v>108</v>
      </c>
      <c r="G94" s="6">
        <v>0.6</v>
      </c>
      <c r="H94" s="1" t="e">
        <v>#N/A</v>
      </c>
      <c r="I94" s="1" t="s">
        <v>32</v>
      </c>
      <c r="J94" s="1">
        <v>49</v>
      </c>
      <c r="K94" s="1">
        <f t="shared" si="39"/>
        <v>-4</v>
      </c>
      <c r="L94" s="1"/>
      <c r="M94" s="1"/>
      <c r="N94" s="1">
        <v>0</v>
      </c>
      <c r="O94" s="1">
        <f t="shared" si="40"/>
        <v>9</v>
      </c>
      <c r="P94" s="5">
        <v>10</v>
      </c>
      <c r="Q94" s="5">
        <f t="shared" si="49"/>
        <v>10</v>
      </c>
      <c r="R94" s="5">
        <f t="shared" si="50"/>
        <v>10</v>
      </c>
      <c r="S94" s="5"/>
      <c r="T94" s="5"/>
      <c r="U94" s="1"/>
      <c r="V94" s="1">
        <f t="shared" si="51"/>
        <v>13.111111111111111</v>
      </c>
      <c r="W94" s="1">
        <f t="shared" si="41"/>
        <v>12</v>
      </c>
      <c r="X94" s="1">
        <v>8.4</v>
      </c>
      <c r="Y94" s="1">
        <v>13.6</v>
      </c>
      <c r="Z94" s="1">
        <v>3.2</v>
      </c>
      <c r="AA94" s="1">
        <v>0</v>
      </c>
      <c r="AB94" s="1">
        <v>0</v>
      </c>
      <c r="AC94" s="1" t="s">
        <v>42</v>
      </c>
      <c r="AD94" s="1">
        <f t="shared" si="42"/>
        <v>6</v>
      </c>
      <c r="AE94" s="1">
        <f t="shared" si="4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34</v>
      </c>
      <c r="C95" s="1">
        <v>98.465999999999994</v>
      </c>
      <c r="D95" s="1">
        <v>51.750999999999998</v>
      </c>
      <c r="E95" s="1">
        <v>53.113999999999997</v>
      </c>
      <c r="F95" s="1">
        <v>89.798000000000002</v>
      </c>
      <c r="G95" s="6">
        <v>1</v>
      </c>
      <c r="H95" s="1">
        <v>60</v>
      </c>
      <c r="I95" s="1" t="s">
        <v>37</v>
      </c>
      <c r="J95" s="1">
        <v>55.3</v>
      </c>
      <c r="K95" s="1">
        <f t="shared" si="39"/>
        <v>-2.1859999999999999</v>
      </c>
      <c r="L95" s="1"/>
      <c r="M95" s="1"/>
      <c r="N95" s="1">
        <v>0</v>
      </c>
      <c r="O95" s="1">
        <f t="shared" si="40"/>
        <v>10.6228</v>
      </c>
      <c r="P95" s="5">
        <f t="shared" ref="P95:P96" si="53">14*O95-N95-F95</f>
        <v>58.921199999999999</v>
      </c>
      <c r="Q95" s="5">
        <f t="shared" si="49"/>
        <v>59</v>
      </c>
      <c r="R95" s="5">
        <f t="shared" si="50"/>
        <v>59</v>
      </c>
      <c r="S95" s="5"/>
      <c r="T95" s="5"/>
      <c r="U95" s="1"/>
      <c r="V95" s="1">
        <f t="shared" si="51"/>
        <v>14.007418006551946</v>
      </c>
      <c r="W95" s="1">
        <f t="shared" si="41"/>
        <v>8.4533268064916971</v>
      </c>
      <c r="X95" s="1">
        <v>9.7298000000000009</v>
      </c>
      <c r="Y95" s="1">
        <v>12.504</v>
      </c>
      <c r="Z95" s="1">
        <v>10.9472</v>
      </c>
      <c r="AA95" s="1">
        <v>8.0033999999999992</v>
      </c>
      <c r="AB95" s="1">
        <v>4.7671999999999999</v>
      </c>
      <c r="AC95" s="1"/>
      <c r="AD95" s="1">
        <f t="shared" si="42"/>
        <v>59</v>
      </c>
      <c r="AE95" s="1">
        <f t="shared" si="4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34</v>
      </c>
      <c r="C96" s="1">
        <v>100.39100000000001</v>
      </c>
      <c r="D96" s="1">
        <v>19.559999999999999</v>
      </c>
      <c r="E96" s="1">
        <v>36.875999999999998</v>
      </c>
      <c r="F96" s="1">
        <v>77.225999999999999</v>
      </c>
      <c r="G96" s="6">
        <v>1</v>
      </c>
      <c r="H96" s="1">
        <v>60</v>
      </c>
      <c r="I96" s="1" t="s">
        <v>37</v>
      </c>
      <c r="J96" s="1">
        <v>37.299999999999997</v>
      </c>
      <c r="K96" s="1">
        <f t="shared" si="39"/>
        <v>-0.42399999999999949</v>
      </c>
      <c r="L96" s="1"/>
      <c r="M96" s="1"/>
      <c r="N96" s="1">
        <v>10</v>
      </c>
      <c r="O96" s="1">
        <f t="shared" si="40"/>
        <v>7.3751999999999995</v>
      </c>
      <c r="P96" s="5">
        <f t="shared" si="53"/>
        <v>16.026799999999994</v>
      </c>
      <c r="Q96" s="5">
        <f t="shared" si="49"/>
        <v>16</v>
      </c>
      <c r="R96" s="5">
        <f t="shared" si="50"/>
        <v>16</v>
      </c>
      <c r="S96" s="5"/>
      <c r="T96" s="5"/>
      <c r="U96" s="1"/>
      <c r="V96" s="1">
        <f t="shared" si="51"/>
        <v>13.996366200238638</v>
      </c>
      <c r="W96" s="1">
        <f t="shared" si="41"/>
        <v>11.826933506887949</v>
      </c>
      <c r="X96" s="1">
        <v>8.5776000000000003</v>
      </c>
      <c r="Y96" s="1">
        <v>11.0098</v>
      </c>
      <c r="Z96" s="1">
        <v>12.622</v>
      </c>
      <c r="AA96" s="1">
        <v>8.2156000000000002</v>
      </c>
      <c r="AB96" s="1">
        <v>6.3078000000000003</v>
      </c>
      <c r="AC96" s="1"/>
      <c r="AD96" s="1">
        <f t="shared" si="42"/>
        <v>16</v>
      </c>
      <c r="AE96" s="1">
        <f t="shared" si="4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138</v>
      </c>
      <c r="B97" s="11" t="s">
        <v>34</v>
      </c>
      <c r="C97" s="11">
        <v>43.003999999999998</v>
      </c>
      <c r="D97" s="11"/>
      <c r="E97" s="11">
        <v>40.710999999999999</v>
      </c>
      <c r="F97" s="11">
        <v>0.81299999999999994</v>
      </c>
      <c r="G97" s="12">
        <v>0</v>
      </c>
      <c r="H97" s="11">
        <v>60</v>
      </c>
      <c r="I97" s="14" t="s">
        <v>60</v>
      </c>
      <c r="J97" s="11">
        <v>42</v>
      </c>
      <c r="K97" s="11">
        <f t="shared" si="39"/>
        <v>-1.2890000000000015</v>
      </c>
      <c r="L97" s="11"/>
      <c r="M97" s="11"/>
      <c r="N97" s="11">
        <v>26</v>
      </c>
      <c r="O97" s="11">
        <f t="shared" si="40"/>
        <v>8.142199999999999</v>
      </c>
      <c r="P97" s="13"/>
      <c r="Q97" s="13"/>
      <c r="R97" s="13"/>
      <c r="S97" s="13"/>
      <c r="T97" s="13"/>
      <c r="U97" s="11"/>
      <c r="V97" s="11">
        <f t="shared" si="44"/>
        <v>3.2930903195696497</v>
      </c>
      <c r="W97" s="11">
        <f t="shared" si="41"/>
        <v>3.2930903195696497</v>
      </c>
      <c r="X97" s="11">
        <v>12.3386</v>
      </c>
      <c r="Y97" s="11">
        <v>13.8338</v>
      </c>
      <c r="Z97" s="11">
        <v>11.4132</v>
      </c>
      <c r="AA97" s="11">
        <v>12.015000000000001</v>
      </c>
      <c r="AB97" s="11">
        <v>18.962800000000001</v>
      </c>
      <c r="AC97" s="11" t="s">
        <v>139</v>
      </c>
      <c r="AD97" s="11">
        <f t="shared" si="42"/>
        <v>0</v>
      </c>
      <c r="AE97" s="11">
        <f t="shared" si="4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34</v>
      </c>
      <c r="C98" s="1">
        <v>47.81</v>
      </c>
      <c r="D98" s="1">
        <v>54.04</v>
      </c>
      <c r="E98" s="1">
        <v>7.516</v>
      </c>
      <c r="F98" s="1">
        <v>94.334000000000003</v>
      </c>
      <c r="G98" s="6">
        <v>1</v>
      </c>
      <c r="H98" s="1">
        <v>60</v>
      </c>
      <c r="I98" s="1" t="s">
        <v>39</v>
      </c>
      <c r="J98" s="1">
        <v>7.5</v>
      </c>
      <c r="K98" s="1">
        <f t="shared" si="39"/>
        <v>1.6000000000000014E-2</v>
      </c>
      <c r="L98" s="1"/>
      <c r="M98" s="1"/>
      <c r="N98" s="1"/>
      <c r="O98" s="1">
        <f t="shared" si="40"/>
        <v>1.5032000000000001</v>
      </c>
      <c r="P98" s="5">
        <f>14*(O98+O97)-N98-F98-N97-F97</f>
        <v>13.888599999999984</v>
      </c>
      <c r="Q98" s="5">
        <f>ROUND(P98,0)</f>
        <v>14</v>
      </c>
      <c r="R98" s="5">
        <f>Q98-S98</f>
        <v>14</v>
      </c>
      <c r="S98" s="5"/>
      <c r="T98" s="5"/>
      <c r="U98" s="1"/>
      <c r="V98" s="1">
        <f>(F98+N98+Q98)/O98</f>
        <v>72.06891963810537</v>
      </c>
      <c r="W98" s="1">
        <f t="shared" si="41"/>
        <v>62.755455029270884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9" t="s">
        <v>148</v>
      </c>
      <c r="AD98" s="1">
        <f t="shared" si="42"/>
        <v>14</v>
      </c>
      <c r="AE98" s="1">
        <f t="shared" si="4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141</v>
      </c>
      <c r="B99" s="11" t="s">
        <v>31</v>
      </c>
      <c r="C99" s="11">
        <v>-1</v>
      </c>
      <c r="D99" s="11">
        <v>2</v>
      </c>
      <c r="E99" s="20">
        <v>5</v>
      </c>
      <c r="F99" s="20">
        <v>-4</v>
      </c>
      <c r="G99" s="12">
        <v>0</v>
      </c>
      <c r="H99" s="11" t="e">
        <v>#N/A</v>
      </c>
      <c r="I99" s="11" t="s">
        <v>60</v>
      </c>
      <c r="J99" s="11">
        <v>6</v>
      </c>
      <c r="K99" s="11">
        <f t="shared" si="39"/>
        <v>-1</v>
      </c>
      <c r="L99" s="11"/>
      <c r="M99" s="11"/>
      <c r="N99" s="11"/>
      <c r="O99" s="11">
        <f t="shared" si="40"/>
        <v>1</v>
      </c>
      <c r="P99" s="13"/>
      <c r="Q99" s="13"/>
      <c r="R99" s="13"/>
      <c r="S99" s="13"/>
      <c r="T99" s="13"/>
      <c r="U99" s="11"/>
      <c r="V99" s="11">
        <f t="shared" si="44"/>
        <v>-4</v>
      </c>
      <c r="W99" s="11">
        <f t="shared" si="41"/>
        <v>-4</v>
      </c>
      <c r="X99" s="11">
        <v>0.2</v>
      </c>
      <c r="Y99" s="11">
        <v>0</v>
      </c>
      <c r="Z99" s="11">
        <v>0.2</v>
      </c>
      <c r="AA99" s="11">
        <v>0.8</v>
      </c>
      <c r="AB99" s="11">
        <v>0</v>
      </c>
      <c r="AC99" s="11" t="s">
        <v>87</v>
      </c>
      <c r="AD99" s="11">
        <f t="shared" si="42"/>
        <v>0</v>
      </c>
      <c r="AE99" s="11">
        <f t="shared" si="43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31</v>
      </c>
      <c r="C100" s="1">
        <v>212</v>
      </c>
      <c r="D100" s="1">
        <v>32</v>
      </c>
      <c r="E100" s="1">
        <v>68</v>
      </c>
      <c r="F100" s="1">
        <v>143</v>
      </c>
      <c r="G100" s="6">
        <v>0.33</v>
      </c>
      <c r="H100" s="1">
        <v>30</v>
      </c>
      <c r="I100" s="1" t="s">
        <v>32</v>
      </c>
      <c r="J100" s="1">
        <v>74</v>
      </c>
      <c r="K100" s="1">
        <f t="shared" si="39"/>
        <v>-6</v>
      </c>
      <c r="L100" s="1"/>
      <c r="M100" s="1"/>
      <c r="N100" s="1">
        <v>0</v>
      </c>
      <c r="O100" s="1">
        <f t="shared" si="40"/>
        <v>13.6</v>
      </c>
      <c r="P100" s="5">
        <f t="shared" ref="P100:P101" si="54">13*O100-N100-F100</f>
        <v>33.799999999999983</v>
      </c>
      <c r="Q100" s="5">
        <v>50</v>
      </c>
      <c r="R100" s="5">
        <f t="shared" ref="R100:R101" si="55">Q100-S100</f>
        <v>50</v>
      </c>
      <c r="S100" s="5"/>
      <c r="T100" s="5">
        <v>50</v>
      </c>
      <c r="U100" s="1"/>
      <c r="V100" s="1">
        <f t="shared" ref="V100:V101" si="56">(F100+N100+Q100)/O100</f>
        <v>14.191176470588236</v>
      </c>
      <c r="W100" s="1">
        <f t="shared" si="41"/>
        <v>10.514705882352942</v>
      </c>
      <c r="X100" s="1">
        <v>12.6</v>
      </c>
      <c r="Y100" s="1">
        <v>7.2</v>
      </c>
      <c r="Z100" s="1">
        <v>24.2</v>
      </c>
      <c r="AA100" s="1">
        <v>4.5999999999999996</v>
      </c>
      <c r="AB100" s="1">
        <v>11</v>
      </c>
      <c r="AC100" s="1" t="s">
        <v>42</v>
      </c>
      <c r="AD100" s="1">
        <f t="shared" si="42"/>
        <v>16.5</v>
      </c>
      <c r="AE100" s="1">
        <f t="shared" si="4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31</v>
      </c>
      <c r="C101" s="1">
        <v>129</v>
      </c>
      <c r="D101" s="1">
        <v>100</v>
      </c>
      <c r="E101" s="1">
        <v>127</v>
      </c>
      <c r="F101" s="1">
        <v>96</v>
      </c>
      <c r="G101" s="6">
        <v>0.18</v>
      </c>
      <c r="H101" s="1">
        <v>45</v>
      </c>
      <c r="I101" s="1" t="s">
        <v>32</v>
      </c>
      <c r="J101" s="1">
        <v>140</v>
      </c>
      <c r="K101" s="1">
        <f t="shared" ref="K101:K103" si="57">E101-J101</f>
        <v>-13</v>
      </c>
      <c r="L101" s="1"/>
      <c r="M101" s="1"/>
      <c r="N101" s="1">
        <v>70</v>
      </c>
      <c r="O101" s="1">
        <f t="shared" si="40"/>
        <v>25.4</v>
      </c>
      <c r="P101" s="5">
        <f t="shared" si="54"/>
        <v>164.2</v>
      </c>
      <c r="Q101" s="5">
        <v>190</v>
      </c>
      <c r="R101" s="5">
        <f t="shared" si="55"/>
        <v>190</v>
      </c>
      <c r="S101" s="5"/>
      <c r="T101" s="5">
        <v>210</v>
      </c>
      <c r="U101" s="1"/>
      <c r="V101" s="1">
        <f t="shared" si="56"/>
        <v>14.015748031496063</v>
      </c>
      <c r="W101" s="1">
        <f t="shared" si="41"/>
        <v>6.5354330708661417</v>
      </c>
      <c r="X101" s="1">
        <v>21</v>
      </c>
      <c r="Y101" s="1">
        <v>3.2</v>
      </c>
      <c r="Z101" s="1">
        <v>0.6</v>
      </c>
      <c r="AA101" s="1">
        <v>8.8000000000000007</v>
      </c>
      <c r="AB101" s="1">
        <v>30.2</v>
      </c>
      <c r="AC101" s="1" t="s">
        <v>144</v>
      </c>
      <c r="AD101" s="1">
        <f t="shared" si="42"/>
        <v>34.199999999999996</v>
      </c>
      <c r="AE101" s="1">
        <f t="shared" si="4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145</v>
      </c>
      <c r="B102" s="1" t="s">
        <v>31</v>
      </c>
      <c r="C102" s="1">
        <v>-1</v>
      </c>
      <c r="D102" s="1">
        <v>4</v>
      </c>
      <c r="E102" s="20">
        <v>3</v>
      </c>
      <c r="F102" s="1"/>
      <c r="G102" s="6">
        <v>0</v>
      </c>
      <c r="H102" s="1">
        <v>45</v>
      </c>
      <c r="I102" s="1" t="s">
        <v>146</v>
      </c>
      <c r="J102" s="1">
        <v>3</v>
      </c>
      <c r="K102" s="1">
        <f t="shared" si="57"/>
        <v>0</v>
      </c>
      <c r="L102" s="1"/>
      <c r="M102" s="1"/>
      <c r="N102" s="1"/>
      <c r="O102" s="1">
        <f t="shared" si="40"/>
        <v>0.6</v>
      </c>
      <c r="P102" s="5"/>
      <c r="Q102" s="5"/>
      <c r="R102" s="5"/>
      <c r="S102" s="5"/>
      <c r="T102" s="5"/>
      <c r="U102" s="1"/>
      <c r="V102" s="1">
        <f t="shared" si="44"/>
        <v>0</v>
      </c>
      <c r="W102" s="1">
        <f t="shared" si="41"/>
        <v>0</v>
      </c>
      <c r="X102" s="1">
        <v>0.2</v>
      </c>
      <c r="Y102" s="1">
        <v>0.4</v>
      </c>
      <c r="Z102" s="1">
        <v>0.2</v>
      </c>
      <c r="AA102" s="1">
        <v>0.4</v>
      </c>
      <c r="AB102" s="1">
        <v>6.2</v>
      </c>
      <c r="AC102" s="1"/>
      <c r="AD102" s="1">
        <f t="shared" si="42"/>
        <v>0</v>
      </c>
      <c r="AE102" s="1">
        <f t="shared" si="4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147</v>
      </c>
      <c r="B103" s="11" t="s">
        <v>34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60</v>
      </c>
      <c r="J103" s="11"/>
      <c r="K103" s="11">
        <f t="shared" si="57"/>
        <v>0</v>
      </c>
      <c r="L103" s="11"/>
      <c r="M103" s="11"/>
      <c r="N103" s="11"/>
      <c r="O103" s="11">
        <f t="shared" si="40"/>
        <v>0</v>
      </c>
      <c r="P103" s="13"/>
      <c r="Q103" s="13"/>
      <c r="R103" s="13"/>
      <c r="S103" s="13"/>
      <c r="T103" s="13"/>
      <c r="U103" s="11"/>
      <c r="V103" s="11" t="e">
        <f t="shared" si="44"/>
        <v>#DIV/0!</v>
      </c>
      <c r="W103" s="11" t="e">
        <f t="shared" si="41"/>
        <v>#DIV/0!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 t="s">
        <v>60</v>
      </c>
      <c r="AD103" s="11">
        <f t="shared" si="42"/>
        <v>0</v>
      </c>
      <c r="AE103" s="11">
        <f t="shared" si="4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D103" xr:uid="{7F97F754-84C3-41FC-8936-B098AB3AC8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2024-11-05T06:43:39Z</dcterms:created>
  <dcterms:modified xsi:type="dcterms:W3CDTF">2024-11-12T08:27:02Z</dcterms:modified>
</cp:coreProperties>
</file>