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11,24 Ост СЫР филиалы\"/>
    </mc:Choice>
  </mc:AlternateContent>
  <xr:revisionPtr revIDLastSave="0" documentId="13_ncr:1_{6FC09793-068B-454B-BA1C-D12B42E29D7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4" i="1" l="1"/>
  <c r="P11" i="1" l="1"/>
  <c r="P15" i="1"/>
  <c r="P16" i="1"/>
  <c r="P14" i="1"/>
  <c r="P27" i="1" l="1"/>
  <c r="P31" i="1"/>
  <c r="P30" i="1"/>
  <c r="P32" i="1"/>
  <c r="P33" i="1"/>
  <c r="P29" i="1"/>
  <c r="P26" i="1"/>
  <c r="P23" i="1"/>
  <c r="P22" i="1"/>
  <c r="P18" i="1"/>
  <c r="P17" i="1"/>
  <c r="P8" i="1"/>
  <c r="P10" i="1"/>
  <c r="P7" i="1"/>
  <c r="O36" i="1" l="1"/>
  <c r="AB32" i="1" l="1"/>
  <c r="AB27" i="1"/>
  <c r="AB39" i="1"/>
  <c r="AB26" i="1"/>
  <c r="AB12" i="1"/>
  <c r="AB14" i="1"/>
  <c r="AB16" i="1"/>
  <c r="AB18" i="1"/>
  <c r="S44" i="1"/>
  <c r="T44" i="1"/>
  <c r="O43" i="1"/>
  <c r="S43" i="1" s="1"/>
  <c r="S42" i="1"/>
  <c r="O42" i="1"/>
  <c r="T42" i="1" s="1"/>
  <c r="AB7" i="1"/>
  <c r="AB8" i="1"/>
  <c r="AB9" i="1"/>
  <c r="AB10" i="1"/>
  <c r="AB25" i="1"/>
  <c r="AB11" i="1"/>
  <c r="AB13" i="1"/>
  <c r="AB15" i="1"/>
  <c r="AB17" i="1"/>
  <c r="AB19" i="1"/>
  <c r="AB20" i="1"/>
  <c r="AB22" i="1"/>
  <c r="AB23" i="1"/>
  <c r="AB24" i="1"/>
  <c r="AB21" i="1"/>
  <c r="AB28" i="1"/>
  <c r="AB29" i="1"/>
  <c r="AB30" i="1"/>
  <c r="AB31" i="1"/>
  <c r="AB33" i="1"/>
  <c r="AB35" i="1"/>
  <c r="AB34" i="1"/>
  <c r="AB36" i="1"/>
  <c r="AB37" i="1"/>
  <c r="AB38" i="1"/>
  <c r="AB40" i="1"/>
  <c r="AB6" i="1"/>
  <c r="O7" i="1"/>
  <c r="T7" i="1" s="1"/>
  <c r="O8" i="1"/>
  <c r="T8" i="1" s="1"/>
  <c r="O9" i="1"/>
  <c r="T9" i="1" s="1"/>
  <c r="O10" i="1"/>
  <c r="T10" i="1" s="1"/>
  <c r="O25" i="1"/>
  <c r="T25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2" i="1"/>
  <c r="T22" i="1" s="1"/>
  <c r="O23" i="1"/>
  <c r="T23" i="1" s="1"/>
  <c r="O24" i="1"/>
  <c r="T24" i="1" s="1"/>
  <c r="O26" i="1"/>
  <c r="T26" i="1" s="1"/>
  <c r="O21" i="1"/>
  <c r="T21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5" i="1"/>
  <c r="T35" i="1" s="1"/>
  <c r="O34" i="1"/>
  <c r="T34" i="1" s="1"/>
  <c r="T36" i="1"/>
  <c r="O37" i="1"/>
  <c r="T37" i="1" s="1"/>
  <c r="O38" i="1"/>
  <c r="T38" i="1" s="1"/>
  <c r="O39" i="1"/>
  <c r="T39" i="1" s="1"/>
  <c r="O40" i="1"/>
  <c r="T40" i="1" s="1"/>
  <c r="O6" i="1"/>
  <c r="S6" i="1" l="1"/>
  <c r="T6" i="1"/>
  <c r="S37" i="1"/>
  <c r="S31" i="1"/>
  <c r="S27" i="1"/>
  <c r="S23" i="1"/>
  <c r="S7" i="1"/>
  <c r="S39" i="1"/>
  <c r="S33" i="1"/>
  <c r="S29" i="1"/>
  <c r="S25" i="1"/>
  <c r="S9" i="1"/>
  <c r="S35" i="1"/>
  <c r="S21" i="1"/>
  <c r="S19" i="1"/>
  <c r="S17" i="1"/>
  <c r="S15" i="1"/>
  <c r="S13" i="1"/>
  <c r="S11" i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T43" i="1"/>
  <c r="K40" i="1"/>
  <c r="K39" i="1"/>
  <c r="K38" i="1"/>
  <c r="K37" i="1"/>
  <c r="K36" i="1"/>
  <c r="K34" i="1"/>
  <c r="K35" i="1"/>
  <c r="K33" i="1"/>
  <c r="K32" i="1"/>
  <c r="K31" i="1"/>
  <c r="K30" i="1"/>
  <c r="K29" i="1"/>
  <c r="K28" i="1"/>
  <c r="K27" i="1"/>
  <c r="K21" i="1"/>
  <c r="K26" i="1"/>
  <c r="K24" i="1"/>
  <c r="K23" i="1"/>
  <c r="K22" i="1"/>
  <c r="K20" i="1"/>
  <c r="K19" i="1"/>
  <c r="K18" i="1"/>
  <c r="K17" i="1"/>
  <c r="K16" i="1"/>
  <c r="K15" i="1"/>
  <c r="K14" i="1"/>
  <c r="K13" i="1"/>
  <c r="K12" i="1"/>
  <c r="K11" i="1"/>
  <c r="K25" i="1"/>
  <c r="K10" i="1"/>
  <c r="K9" i="1"/>
  <c r="K43" i="1"/>
  <c r="K44" i="1"/>
  <c r="K42" i="1"/>
  <c r="K8" i="1"/>
  <c r="K7" i="1"/>
  <c r="K6" i="1"/>
  <c r="AB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<sst xmlns="http://schemas.openxmlformats.org/spreadsheetml/2006/main" count="129" uniqueCount="80">
  <si>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</si>
  <si>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</si>
  <si>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</si>
  <si>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</si>
  <si>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</si>
  <si>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</si>
  <si>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</si>
  <si>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</si>
  <si>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</si>
  <si>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</si>
  <si>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</si>
  <si>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</si>
  <si>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</si>
  <si>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</si>
  <si>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</si>
  <si>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</si>
  <si>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</si>
  <si>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</si>
  <si>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</si>
  <si>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</si>
  <si>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</si>
  <si>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</si>
  <si>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</si>
  <si>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11,11,</t>
  </si>
  <si>
    <t>18,11,</t>
  </si>
  <si>
    <t>04,11,</t>
  </si>
  <si>
    <t>28,10,</t>
  </si>
  <si>
    <t>21,10,</t>
  </si>
  <si>
    <t>14,10,</t>
  </si>
  <si>
    <t>07,10,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</si>
  <si>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</si>
  <si>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</si>
  <si>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</si>
  <si>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</si>
  <si>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кг</t>
  </si>
  <si>
    <t>дубль</t>
  </si>
  <si>
    <t>Масло "Папа может" 82,5% 180гр  Останкино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</si>
  <si>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</si>
  <si>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</si>
  <si>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</si>
  <si>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</si>
  <si>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</si>
  <si>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</si>
  <si>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</si>
  <si>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11,11,24 завод не отгрузил / 05,11,24 завод не отгрузил / 29,10,24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</si>
  <si>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</si>
  <si>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</si>
  <si>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</si>
  <si>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</si>
  <si>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</si>
  <si>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</si>
  <si>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</si>
  <si>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</si>
  <si>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</si>
  <si>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29,10,24 завод отгрузил 140кг из 940кг / 22,10,24 завод не отгрузил</t>
  </si>
  <si>
    <t>Сыр Папа Может "Голландский традиционный" 45% (2,5кг)(6шт)  Останкино</t>
  </si>
  <si>
    <t>29,10,24 завод отгрузил 250кг из 390кг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</si>
  <si>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</si>
  <si>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</si>
  <si>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</si>
  <si>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29,10,24 завод не отгрузил / 22,10,24 завод не отгрузил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</si>
  <si>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</si>
  <si>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</si>
  <si>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</si>
  <si>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</si>
  <si>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</si>
  <si>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</si>
  <si>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нужно увеличить продажи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</si>
  <si>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</si>
  <si>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</si>
  <si>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НОВАЯ СЗМЖ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</si>
  <si>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</si>
  <si>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</si>
  <si>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22,10,24 завод не отгрузил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</si>
  <si>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</si>
  <si>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</si>
  <si>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</si>
  <si>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</si>
  <si>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завод отгрузил без согласования</t>
  </si>
  <si>
    <t>11,11,24 завод отгрузил 146кг вместо 290кг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</si>
</sst>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4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6" xfId="1" applyNumberFormat="1" applyFill="1" applyBorder="1"/>
    <xf numFmtId="164" fontId="1" fillId="0" borderId="7" xfId="1" applyNumberFormat="1" applyFill="1" applyBorder="1"/>
    <xf numFmtId="164" fontId="1" fillId="0" borderId="8" xfId="1" applyNumberFormat="1" applyFill="1" applyBorder="1"/>
    <xf numFmtId="164" fontId="1" fillId="4" borderId="1" xfId="1" applyNumberFormat="1" applyFill="1"/>
    <xf numFmtId="2" fontId="1" fillId="4" borderId="1" xfId="1" applyNumberFormat="1" applyFill="1"/>
    <xf numFmtId="164" fontId="2" fillId="5" borderId="1" xfId="1" applyNumberFormat="1" applyFont="1" applyFill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4" fillId="0" borderId="1" xfId="1" applyNumberFormat="1" applyFont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9" borderId="3" xfId="1" applyNumberFormat="1" applyFill="1" applyBorder="1"/>
    <xf numFmtId="164" fontId="1" fillId="9" borderId="4" xfId="1" applyNumberFormat="1" applyFill="1" applyBorder="1"/>
    <xf numFmtId="164" fontId="1" fillId="9" borderId="5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18" activePane="bottomRight" state="frozen"/>
      <selection pane="topRight" activeCell="C1" sqref="C1"/>
      <selection pane="bottomLeft" activeCell="A6" sqref="A6"/>
      <selection pane="bottomRight" activeCell="O44" sqref="O44"/>
    </sheetView>
  </sheetViews>
  <sheetFormatPr defaultRowHeight="15" x14ac:dyDescent="0.25"/>
  <cols>
    <col min="1" max="1" width="60" customWidth="1"/>
    <col min="2" max="2" width="3.5703125" customWidth="1"/>
    <col min="3" max="6" width="6.85546875" customWidth="1"/>
    <col min="7" max="7" width="4.85546875" style="8" customWidth="1"/>
    <col min="8" max="8" width="4.85546875" customWidth="1"/>
    <col min="9" max="9" width="8.7109375" bestFit="1" customWidth="1"/>
    <col min="10" max="11" width="6.85546875" customWidth="1"/>
    <col min="12" max="13" width="0.5703125" customWidth="1"/>
    <col min="14" max="17" width="6.85546875" customWidth="1"/>
    <col min="18" max="18" width="21.7109375" customWidth="1"/>
    <col min="19" max="20" width="5.140625" customWidth="1"/>
    <col min="21" max="26" width="6" customWidth="1"/>
    <col min="27" max="27" width="47.855468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0" t="s">
        <v>16</v>
      </c>
      <c r="R3" s="20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10177.76</v>
      </c>
      <c r="F5" s="4">
        <f>SUM(F6:F497)</f>
        <v>18962.154000000002</v>
      </c>
      <c r="G5" s="6"/>
      <c r="H5" s="1"/>
      <c r="I5" s="1"/>
      <c r="J5" s="4">
        <f t="shared" ref="J5:Q5" si="0">SUM(J6:J497)</f>
        <v>10585.7</v>
      </c>
      <c r="K5" s="4">
        <f t="shared" si="0"/>
        <v>-407.94</v>
      </c>
      <c r="L5" s="4">
        <f t="shared" si="0"/>
        <v>0</v>
      </c>
      <c r="M5" s="4">
        <f t="shared" si="0"/>
        <v>0</v>
      </c>
      <c r="N5" s="4">
        <f t="shared" si="0"/>
        <v>17891.983400000001</v>
      </c>
      <c r="O5" s="4">
        <f t="shared" si="0"/>
        <v>2035.5519999999997</v>
      </c>
      <c r="P5" s="4">
        <f t="shared" si="0"/>
        <v>4087.9641999999994</v>
      </c>
      <c r="Q5" s="4">
        <f t="shared" si="0"/>
        <v>0</v>
      </c>
      <c r="R5" s="1"/>
      <c r="S5" s="1"/>
      <c r="T5" s="1"/>
      <c r="U5" s="4">
        <f t="shared" ref="U5:Z5" si="1">SUM(U6:U497)</f>
        <v>2610.0619999999999</v>
      </c>
      <c r="V5" s="4">
        <f t="shared" si="1"/>
        <v>2228.6727999999998</v>
      </c>
      <c r="W5" s="4">
        <f t="shared" si="1"/>
        <v>1768.6325999999999</v>
      </c>
      <c r="X5" s="4">
        <f t="shared" si="1"/>
        <v>1837.5654000000002</v>
      </c>
      <c r="Y5" s="4">
        <f t="shared" si="1"/>
        <v>2311.6883999999991</v>
      </c>
      <c r="Z5" s="4">
        <f t="shared" si="1"/>
        <v>1805.5652</v>
      </c>
      <c r="AA5" s="1"/>
      <c r="AB5" s="4">
        <f>SUM(AB6:AB497)</f>
        <v>1501.2542000000003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207</v>
      </c>
      <c r="D6" s="1"/>
      <c r="E6" s="1">
        <v>38</v>
      </c>
      <c r="F6" s="1">
        <v>163</v>
      </c>
      <c r="G6" s="6">
        <v>0.14000000000000001</v>
      </c>
      <c r="H6" s="1">
        <v>180</v>
      </c>
      <c r="I6" s="1">
        <v>9988421</v>
      </c>
      <c r="J6" s="1">
        <v>30</v>
      </c>
      <c r="K6" s="1">
        <f t="shared" ref="K6:K40" si="2">E6-J6</f>
        <v>8</v>
      </c>
      <c r="L6" s="1"/>
      <c r="M6" s="1"/>
      <c r="N6" s="1">
        <v>147.4</v>
      </c>
      <c r="O6" s="1">
        <f>E6/5</f>
        <v>7.6</v>
      </c>
      <c r="P6" s="5"/>
      <c r="Q6" s="5"/>
      <c r="R6" s="1"/>
      <c r="S6" s="1">
        <f>(F6+N6+P6)/O6</f>
        <v>40.84210526315789</v>
      </c>
      <c r="T6" s="1">
        <f>(F6+N6)/O6</f>
        <v>40.84210526315789</v>
      </c>
      <c r="U6" s="1">
        <v>26.8</v>
      </c>
      <c r="V6" s="1">
        <v>12.6</v>
      </c>
      <c r="W6" s="1">
        <v>9.1999999999999993</v>
      </c>
      <c r="X6" s="1">
        <v>8</v>
      </c>
      <c r="Y6" s="1">
        <v>16</v>
      </c>
      <c r="Z6" s="1">
        <v>29.2</v>
      </c>
      <c r="AA6" s="33" t="s">
        <v>67</v>
      </c>
      <c r="AB6" s="1">
        <f t="shared" ref="AB6:AB40" si="3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307</v>
      </c>
      <c r="D7" s="1">
        <v>208</v>
      </c>
      <c r="E7" s="1">
        <v>129</v>
      </c>
      <c r="F7" s="1">
        <v>383</v>
      </c>
      <c r="G7" s="6">
        <v>0.18</v>
      </c>
      <c r="H7" s="1">
        <v>270</v>
      </c>
      <c r="I7" s="1">
        <v>9988438</v>
      </c>
      <c r="J7" s="1">
        <v>129</v>
      </c>
      <c r="K7" s="1">
        <f t="shared" si="2"/>
        <v>0</v>
      </c>
      <c r="L7" s="1"/>
      <c r="M7" s="1"/>
      <c r="N7" s="1"/>
      <c r="O7" s="1">
        <f t="shared" ref="O7:O40" si="4">E7/5</f>
        <v>25.8</v>
      </c>
      <c r="P7" s="5">
        <f>17*O7-N7-F7</f>
        <v>55.600000000000023</v>
      </c>
      <c r="Q7" s="5"/>
      <c r="R7" s="1"/>
      <c r="S7" s="1">
        <f t="shared" ref="S7:S40" si="5">(F7+N7+P7)/O7</f>
        <v>17</v>
      </c>
      <c r="T7" s="1">
        <f t="shared" ref="T7:T40" si="6">(F7+N7)/O7</f>
        <v>14.844961240310077</v>
      </c>
      <c r="U7" s="1">
        <v>32.200000000000003</v>
      </c>
      <c r="V7" s="1">
        <v>33.4</v>
      </c>
      <c r="W7" s="1">
        <v>29.8</v>
      </c>
      <c r="X7" s="1">
        <v>33.4</v>
      </c>
      <c r="Y7" s="1">
        <v>31.2</v>
      </c>
      <c r="Z7" s="1">
        <v>26.8</v>
      </c>
      <c r="AA7" s="1"/>
      <c r="AB7" s="1">
        <f t="shared" si="3"/>
        <v>10.008000000000004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>
        <v>186</v>
      </c>
      <c r="D8" s="1">
        <v>240</v>
      </c>
      <c r="E8" s="1">
        <v>138</v>
      </c>
      <c r="F8" s="1">
        <v>284</v>
      </c>
      <c r="G8" s="6">
        <v>0.18</v>
      </c>
      <c r="H8" s="1">
        <v>270</v>
      </c>
      <c r="I8" s="1">
        <v>9988445</v>
      </c>
      <c r="J8" s="1">
        <v>128</v>
      </c>
      <c r="K8" s="1">
        <f t="shared" si="2"/>
        <v>10</v>
      </c>
      <c r="L8" s="1"/>
      <c r="M8" s="1"/>
      <c r="N8" s="1">
        <v>126.2</v>
      </c>
      <c r="O8" s="1">
        <f t="shared" si="4"/>
        <v>27.6</v>
      </c>
      <c r="P8" s="5">
        <f t="shared" ref="P8:P10" si="7">17*O8-N8-F8</f>
        <v>59.000000000000057</v>
      </c>
      <c r="Q8" s="5"/>
      <c r="R8" s="1"/>
      <c r="S8" s="1">
        <f t="shared" si="5"/>
        <v>17</v>
      </c>
      <c r="T8" s="1">
        <f t="shared" si="6"/>
        <v>14.862318840579709</v>
      </c>
      <c r="U8" s="1">
        <v>42.8</v>
      </c>
      <c r="V8" s="1">
        <v>32</v>
      </c>
      <c r="W8" s="1">
        <v>36.4</v>
      </c>
      <c r="X8" s="1">
        <v>30.6</v>
      </c>
      <c r="Y8" s="1">
        <v>34.200000000000003</v>
      </c>
      <c r="Z8" s="1">
        <v>32</v>
      </c>
      <c r="AA8" s="1"/>
      <c r="AB8" s="1">
        <f t="shared" si="3"/>
        <v>10.62000000000001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31</v>
      </c>
      <c r="C9" s="1">
        <v>211</v>
      </c>
      <c r="D9" s="1"/>
      <c r="E9" s="1">
        <v>35</v>
      </c>
      <c r="F9" s="1">
        <v>174</v>
      </c>
      <c r="G9" s="6">
        <v>0.4</v>
      </c>
      <c r="H9" s="1">
        <v>270</v>
      </c>
      <c r="I9" s="1">
        <v>9988452</v>
      </c>
      <c r="J9" s="1">
        <v>33</v>
      </c>
      <c r="K9" s="1">
        <f t="shared" si="2"/>
        <v>2</v>
      </c>
      <c r="L9" s="1"/>
      <c r="M9" s="1"/>
      <c r="N9" s="1"/>
      <c r="O9" s="1">
        <f t="shared" si="4"/>
        <v>7</v>
      </c>
      <c r="P9" s="5"/>
      <c r="Q9" s="5"/>
      <c r="R9" s="1"/>
      <c r="S9" s="1">
        <f t="shared" si="5"/>
        <v>24.857142857142858</v>
      </c>
      <c r="T9" s="1">
        <f t="shared" si="6"/>
        <v>24.857142857142858</v>
      </c>
      <c r="U9" s="1">
        <v>5.4</v>
      </c>
      <c r="V9" s="1">
        <v>12</v>
      </c>
      <c r="W9" s="1">
        <v>14.8</v>
      </c>
      <c r="X9" s="1">
        <v>12.8</v>
      </c>
      <c r="Y9" s="1">
        <v>13.4</v>
      </c>
      <c r="Z9" s="1">
        <v>8.6</v>
      </c>
      <c r="AA9" s="1"/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31</v>
      </c>
      <c r="C10" s="1">
        <v>198</v>
      </c>
      <c r="D10" s="1"/>
      <c r="E10" s="1">
        <v>57</v>
      </c>
      <c r="F10" s="1">
        <v>141</v>
      </c>
      <c r="G10" s="6">
        <v>0.4</v>
      </c>
      <c r="H10" s="1">
        <v>270</v>
      </c>
      <c r="I10" s="1">
        <v>9988476</v>
      </c>
      <c r="J10" s="1">
        <v>59</v>
      </c>
      <c r="K10" s="1">
        <f t="shared" si="2"/>
        <v>-2</v>
      </c>
      <c r="L10" s="1"/>
      <c r="M10" s="1"/>
      <c r="N10" s="1"/>
      <c r="O10" s="1">
        <f t="shared" si="4"/>
        <v>11.4</v>
      </c>
      <c r="P10" s="5">
        <f t="shared" si="7"/>
        <v>52.800000000000011</v>
      </c>
      <c r="Q10" s="5"/>
      <c r="R10" s="1"/>
      <c r="S10" s="1">
        <f t="shared" si="5"/>
        <v>17</v>
      </c>
      <c r="T10" s="1">
        <f t="shared" si="6"/>
        <v>12.368421052631579</v>
      </c>
      <c r="U10" s="1">
        <v>1.2</v>
      </c>
      <c r="V10" s="1">
        <v>8.8000000000000007</v>
      </c>
      <c r="W10" s="1">
        <v>7.2</v>
      </c>
      <c r="X10" s="1">
        <v>4.8</v>
      </c>
      <c r="Y10" s="1">
        <v>1.8</v>
      </c>
      <c r="Z10" s="1">
        <v>3.8</v>
      </c>
      <c r="AA10" s="1"/>
      <c r="AB10" s="1">
        <f t="shared" si="3"/>
        <v>21.120000000000005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42</v>
      </c>
      <c r="B11" s="1" t="s">
        <v>31</v>
      </c>
      <c r="C11" s="1">
        <v>121</v>
      </c>
      <c r="D11" s="1">
        <v>246</v>
      </c>
      <c r="E11" s="1">
        <v>299</v>
      </c>
      <c r="F11" s="1">
        <v>61</v>
      </c>
      <c r="G11" s="6">
        <v>0.18</v>
      </c>
      <c r="H11" s="1">
        <v>150</v>
      </c>
      <c r="I11" s="1">
        <v>5034819</v>
      </c>
      <c r="J11" s="1">
        <v>289</v>
      </c>
      <c r="K11" s="1">
        <f t="shared" si="2"/>
        <v>10</v>
      </c>
      <c r="L11" s="1"/>
      <c r="M11" s="1"/>
      <c r="N11" s="1">
        <v>491</v>
      </c>
      <c r="O11" s="1">
        <f t="shared" si="4"/>
        <v>59.8</v>
      </c>
      <c r="P11" s="5">
        <f>16.5*O11-N11-F11</f>
        <v>434.69999999999993</v>
      </c>
      <c r="Q11" s="5"/>
      <c r="R11" s="1"/>
      <c r="S11" s="1">
        <f t="shared" si="5"/>
        <v>16.5</v>
      </c>
      <c r="T11" s="1">
        <f t="shared" si="6"/>
        <v>9.2307692307692317</v>
      </c>
      <c r="U11" s="1">
        <v>66</v>
      </c>
      <c r="V11" s="1">
        <v>30.2</v>
      </c>
      <c r="W11" s="1">
        <v>42.8</v>
      </c>
      <c r="X11" s="1">
        <v>31.2</v>
      </c>
      <c r="Y11" s="1">
        <v>54.8</v>
      </c>
      <c r="Z11" s="1">
        <v>50</v>
      </c>
      <c r="AA11" s="1"/>
      <c r="AB11" s="1">
        <f t="shared" si="3"/>
        <v>78.245999999999981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1" t="s">
        <v>43</v>
      </c>
      <c r="B12" s="1" t="s">
        <v>34</v>
      </c>
      <c r="C12" s="1"/>
      <c r="D12" s="1"/>
      <c r="E12" s="1"/>
      <c r="F12" s="1"/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">
        <v>100</v>
      </c>
      <c r="O12" s="1">
        <f t="shared" si="4"/>
        <v>0</v>
      </c>
      <c r="P12" s="5"/>
      <c r="Q12" s="5"/>
      <c r="R12" s="1"/>
      <c r="S12" s="1" t="e">
        <f t="shared" si="5"/>
        <v>#DIV/0!</v>
      </c>
      <c r="T12" s="1" t="e">
        <f t="shared" si="6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 t="s">
        <v>44</v>
      </c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31</v>
      </c>
      <c r="C13" s="1">
        <v>53</v>
      </c>
      <c r="D13" s="1">
        <v>96</v>
      </c>
      <c r="E13" s="1">
        <v>51</v>
      </c>
      <c r="F13" s="1">
        <v>96</v>
      </c>
      <c r="G13" s="6">
        <v>0.1</v>
      </c>
      <c r="H13" s="1">
        <v>90</v>
      </c>
      <c r="I13" s="1">
        <v>8444163</v>
      </c>
      <c r="J13" s="1">
        <v>87</v>
      </c>
      <c r="K13" s="1">
        <f t="shared" si="2"/>
        <v>-36</v>
      </c>
      <c r="L13" s="1"/>
      <c r="M13" s="1"/>
      <c r="N13" s="1">
        <v>366.4</v>
      </c>
      <c r="O13" s="1">
        <f t="shared" si="4"/>
        <v>10.199999999999999</v>
      </c>
      <c r="P13" s="5"/>
      <c r="Q13" s="5"/>
      <c r="R13" s="1"/>
      <c r="S13" s="1">
        <f t="shared" si="5"/>
        <v>45.333333333333336</v>
      </c>
      <c r="T13" s="1">
        <f t="shared" si="6"/>
        <v>45.333333333333336</v>
      </c>
      <c r="U13" s="1">
        <v>39.799999999999997</v>
      </c>
      <c r="V13" s="1">
        <v>17.600000000000001</v>
      </c>
      <c r="W13" s="1">
        <v>20.8</v>
      </c>
      <c r="X13" s="1">
        <v>27</v>
      </c>
      <c r="Y13" s="1">
        <v>30.2</v>
      </c>
      <c r="Z13" s="1">
        <v>24</v>
      </c>
      <c r="AA13" s="33" t="s">
        <v>67</v>
      </c>
      <c r="AB13" s="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46</v>
      </c>
      <c r="B14" s="1" t="s">
        <v>31</v>
      </c>
      <c r="C14" s="1">
        <v>396</v>
      </c>
      <c r="D14" s="1">
        <v>40</v>
      </c>
      <c r="E14" s="1">
        <v>420</v>
      </c>
      <c r="F14" s="1"/>
      <c r="G14" s="6">
        <v>0.18</v>
      </c>
      <c r="H14" s="1">
        <v>150</v>
      </c>
      <c r="I14" s="1">
        <v>5038411</v>
      </c>
      <c r="J14" s="1">
        <v>491</v>
      </c>
      <c r="K14" s="1">
        <f t="shared" si="2"/>
        <v>-71</v>
      </c>
      <c r="L14" s="1"/>
      <c r="M14" s="1"/>
      <c r="N14" s="1">
        <v>1003.2</v>
      </c>
      <c r="O14" s="1">
        <f t="shared" si="4"/>
        <v>84</v>
      </c>
      <c r="P14" s="5">
        <f>16.5*O14-N14-F14</f>
        <v>382.79999999999995</v>
      </c>
      <c r="Q14" s="5"/>
      <c r="R14" s="1"/>
      <c r="S14" s="1">
        <f t="shared" si="5"/>
        <v>16.5</v>
      </c>
      <c r="T14" s="1">
        <f t="shared" si="6"/>
        <v>11.942857142857143</v>
      </c>
      <c r="U14" s="1">
        <v>110.4</v>
      </c>
      <c r="V14" s="1">
        <v>49.2</v>
      </c>
      <c r="W14" s="1">
        <v>65.400000000000006</v>
      </c>
      <c r="X14" s="1">
        <v>70.599999999999994</v>
      </c>
      <c r="Y14" s="1">
        <v>89.2</v>
      </c>
      <c r="Z14" s="1">
        <v>9.4</v>
      </c>
      <c r="AA14" s="1"/>
      <c r="AB14" s="1">
        <f t="shared" si="3"/>
        <v>68.903999999999996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47</v>
      </c>
      <c r="B15" s="1" t="s">
        <v>31</v>
      </c>
      <c r="C15" s="1">
        <v>317</v>
      </c>
      <c r="D15" s="1">
        <v>330</v>
      </c>
      <c r="E15" s="1">
        <v>485</v>
      </c>
      <c r="F15" s="1">
        <v>157</v>
      </c>
      <c r="G15" s="6">
        <v>0.18</v>
      </c>
      <c r="H15" s="1">
        <v>150</v>
      </c>
      <c r="I15" s="1">
        <v>5038459</v>
      </c>
      <c r="J15" s="1">
        <v>512</v>
      </c>
      <c r="K15" s="1">
        <f t="shared" si="2"/>
        <v>-27</v>
      </c>
      <c r="L15" s="1"/>
      <c r="M15" s="1"/>
      <c r="N15" s="1">
        <v>947.40000000000009</v>
      </c>
      <c r="O15" s="1">
        <f t="shared" si="4"/>
        <v>97</v>
      </c>
      <c r="P15" s="5">
        <f t="shared" ref="P15:P16" si="8">16.5*O15-N15-F15</f>
        <v>496.09999999999991</v>
      </c>
      <c r="Q15" s="5"/>
      <c r="R15" s="1"/>
      <c r="S15" s="1">
        <f t="shared" si="5"/>
        <v>16.5</v>
      </c>
      <c r="T15" s="1">
        <f t="shared" si="6"/>
        <v>11.385567010309279</v>
      </c>
      <c r="U15" s="1">
        <v>122.8</v>
      </c>
      <c r="V15" s="1">
        <v>63.4</v>
      </c>
      <c r="W15" s="1">
        <v>66.400000000000006</v>
      </c>
      <c r="X15" s="1">
        <v>61.4</v>
      </c>
      <c r="Y15" s="1">
        <v>73.400000000000006</v>
      </c>
      <c r="Z15" s="1">
        <v>12.4</v>
      </c>
      <c r="AA15" s="1"/>
      <c r="AB15" s="1">
        <f t="shared" si="3"/>
        <v>89.297999999999973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48</v>
      </c>
      <c r="B16" s="1" t="s">
        <v>31</v>
      </c>
      <c r="C16" s="1">
        <v>558</v>
      </c>
      <c r="D16" s="1"/>
      <c r="E16" s="1">
        <v>311</v>
      </c>
      <c r="F16" s="1">
        <v>242</v>
      </c>
      <c r="G16" s="6">
        <v>0.18</v>
      </c>
      <c r="H16" s="1">
        <v>150</v>
      </c>
      <c r="I16" s="1">
        <v>5038831</v>
      </c>
      <c r="J16" s="1">
        <v>322</v>
      </c>
      <c r="K16" s="1">
        <f t="shared" si="2"/>
        <v>-11</v>
      </c>
      <c r="L16" s="1"/>
      <c r="M16" s="1"/>
      <c r="N16" s="1">
        <v>628</v>
      </c>
      <c r="O16" s="1">
        <f t="shared" si="4"/>
        <v>62.2</v>
      </c>
      <c r="P16" s="5">
        <f t="shared" si="8"/>
        <v>156.29999999999995</v>
      </c>
      <c r="Q16" s="5"/>
      <c r="R16" s="1"/>
      <c r="S16" s="1">
        <f t="shared" si="5"/>
        <v>16.5</v>
      </c>
      <c r="T16" s="1">
        <f t="shared" si="6"/>
        <v>13.987138263665594</v>
      </c>
      <c r="U16" s="1">
        <v>91</v>
      </c>
      <c r="V16" s="1">
        <v>32.6</v>
      </c>
      <c r="W16" s="1">
        <v>10.8</v>
      </c>
      <c r="X16" s="1">
        <v>2.6</v>
      </c>
      <c r="Y16" s="1">
        <v>69</v>
      </c>
      <c r="Z16" s="1">
        <v>89.8</v>
      </c>
      <c r="AA16" s="1"/>
      <c r="AB16" s="1">
        <f t="shared" si="3"/>
        <v>28.13399999999999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49</v>
      </c>
      <c r="B17" s="1" t="s">
        <v>31</v>
      </c>
      <c r="C17" s="1">
        <v>311</v>
      </c>
      <c r="D17" s="1"/>
      <c r="E17" s="1">
        <v>310</v>
      </c>
      <c r="F17" s="1"/>
      <c r="G17" s="6">
        <v>0.18</v>
      </c>
      <c r="H17" s="1">
        <v>120</v>
      </c>
      <c r="I17" s="1">
        <v>5038855</v>
      </c>
      <c r="J17" s="1">
        <v>345</v>
      </c>
      <c r="K17" s="1">
        <f t="shared" si="2"/>
        <v>-35</v>
      </c>
      <c r="L17" s="1"/>
      <c r="M17" s="1"/>
      <c r="N17" s="1">
        <v>921.39999999999986</v>
      </c>
      <c r="O17" s="1">
        <f t="shared" si="4"/>
        <v>62</v>
      </c>
      <c r="P17" s="5">
        <f t="shared" ref="P17:P18" si="9">16*O17-N17-F17</f>
        <v>70.600000000000136</v>
      </c>
      <c r="Q17" s="5"/>
      <c r="R17" s="1"/>
      <c r="S17" s="1">
        <f t="shared" si="5"/>
        <v>16</v>
      </c>
      <c r="T17" s="1">
        <f t="shared" si="6"/>
        <v>14.861290322580643</v>
      </c>
      <c r="U17" s="1">
        <v>94.8</v>
      </c>
      <c r="V17" s="1">
        <v>35.200000000000003</v>
      </c>
      <c r="W17" s="1">
        <v>9.8000000000000007</v>
      </c>
      <c r="X17" s="1">
        <v>24.8</v>
      </c>
      <c r="Y17" s="1">
        <v>62.8</v>
      </c>
      <c r="Z17" s="1">
        <v>93.6</v>
      </c>
      <c r="AA17" s="1"/>
      <c r="AB17" s="1">
        <f t="shared" si="3"/>
        <v>12.708000000000023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50</v>
      </c>
      <c r="B18" s="1" t="s">
        <v>31</v>
      </c>
      <c r="C18" s="1">
        <v>49</v>
      </c>
      <c r="D18" s="1">
        <v>1042</v>
      </c>
      <c r="E18" s="1">
        <v>673</v>
      </c>
      <c r="F18" s="1">
        <v>407</v>
      </c>
      <c r="G18" s="6">
        <v>0.18</v>
      </c>
      <c r="H18" s="1">
        <v>150</v>
      </c>
      <c r="I18" s="1">
        <v>5038435</v>
      </c>
      <c r="J18" s="1">
        <v>678</v>
      </c>
      <c r="K18" s="1">
        <f t="shared" si="2"/>
        <v>-5</v>
      </c>
      <c r="L18" s="1"/>
      <c r="M18" s="1"/>
      <c r="N18" s="1">
        <v>1059.8</v>
      </c>
      <c r="O18" s="1">
        <f t="shared" si="4"/>
        <v>134.6</v>
      </c>
      <c r="P18" s="5">
        <f t="shared" si="9"/>
        <v>686.8</v>
      </c>
      <c r="Q18" s="5"/>
      <c r="R18" s="1"/>
      <c r="S18" s="1">
        <f t="shared" si="5"/>
        <v>16</v>
      </c>
      <c r="T18" s="1">
        <f t="shared" si="6"/>
        <v>10.897473997028232</v>
      </c>
      <c r="U18" s="1">
        <v>164.6</v>
      </c>
      <c r="V18" s="1">
        <v>89.4</v>
      </c>
      <c r="W18" s="1">
        <v>118.6</v>
      </c>
      <c r="X18" s="1">
        <v>107</v>
      </c>
      <c r="Y18" s="1">
        <v>134</v>
      </c>
      <c r="Z18" s="1">
        <v>13.6</v>
      </c>
      <c r="AA18" s="1"/>
      <c r="AB18" s="1">
        <f t="shared" si="3"/>
        <v>123.62399999999998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thickBot="1" x14ac:dyDescent="0.3">
      <c r="A19" s="22" t="s">
        <v>51</v>
      </c>
      <c r="B19" s="22" t="s">
        <v>31</v>
      </c>
      <c r="C19" s="22"/>
      <c r="D19" s="22"/>
      <c r="E19" s="22">
        <v>-1</v>
      </c>
      <c r="F19" s="22"/>
      <c r="G19" s="23">
        <v>0.4</v>
      </c>
      <c r="H19" s="22" t="e">
        <v>#N/A</v>
      </c>
      <c r="I19" s="22">
        <v>5039609</v>
      </c>
      <c r="J19" s="22"/>
      <c r="K19" s="22">
        <f t="shared" si="2"/>
        <v>-1</v>
      </c>
      <c r="L19" s="22"/>
      <c r="M19" s="22"/>
      <c r="N19" s="22"/>
      <c r="O19" s="22">
        <f t="shared" si="4"/>
        <v>-0.2</v>
      </c>
      <c r="P19" s="24"/>
      <c r="Q19" s="24"/>
      <c r="R19" s="22"/>
      <c r="S19" s="22">
        <f t="shared" si="5"/>
        <v>0</v>
      </c>
      <c r="T19" s="22">
        <f t="shared" si="6"/>
        <v>0</v>
      </c>
      <c r="U19" s="22">
        <v>1.6</v>
      </c>
      <c r="V19" s="22">
        <v>8.4</v>
      </c>
      <c r="W19" s="22">
        <v>15</v>
      </c>
      <c r="X19" s="22">
        <v>18</v>
      </c>
      <c r="Y19" s="22">
        <v>20.8</v>
      </c>
      <c r="Z19" s="22">
        <v>22.4</v>
      </c>
      <c r="AA19" s="25" t="s">
        <v>78</v>
      </c>
      <c r="AB19" s="22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9" t="s">
        <v>52</v>
      </c>
      <c r="B20" s="10" t="s">
        <v>31</v>
      </c>
      <c r="C20" s="10"/>
      <c r="D20" s="10">
        <v>230</v>
      </c>
      <c r="E20" s="10">
        <v>144</v>
      </c>
      <c r="F20" s="11">
        <v>81</v>
      </c>
      <c r="G20" s="6">
        <v>0.18</v>
      </c>
      <c r="H20" s="1">
        <v>120</v>
      </c>
      <c r="I20" s="1">
        <v>5038398</v>
      </c>
      <c r="J20" s="1">
        <v>177</v>
      </c>
      <c r="K20" s="1">
        <f t="shared" si="2"/>
        <v>-33</v>
      </c>
      <c r="L20" s="1"/>
      <c r="M20" s="1"/>
      <c r="N20" s="1">
        <v>865.2</v>
      </c>
      <c r="O20" s="1">
        <f t="shared" si="4"/>
        <v>28.8</v>
      </c>
      <c r="P20" s="5"/>
      <c r="Q20" s="5"/>
      <c r="R20" s="1"/>
      <c r="S20" s="1">
        <f t="shared" si="5"/>
        <v>32.854166666666664</v>
      </c>
      <c r="T20" s="1">
        <f t="shared" si="6"/>
        <v>32.854166666666664</v>
      </c>
      <c r="U20" s="1">
        <v>0.2</v>
      </c>
      <c r="V20" s="1">
        <v>31.2</v>
      </c>
      <c r="W20" s="1">
        <v>4.2</v>
      </c>
      <c r="X20" s="1">
        <v>0</v>
      </c>
      <c r="Y20" s="1">
        <v>0</v>
      </c>
      <c r="Z20" s="1">
        <v>0</v>
      </c>
      <c r="AA20" s="1"/>
      <c r="AB20" s="1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27" t="s">
        <v>61</v>
      </c>
      <c r="B21" s="28" t="s">
        <v>31</v>
      </c>
      <c r="C21" s="28">
        <v>56</v>
      </c>
      <c r="D21" s="28"/>
      <c r="E21" s="28">
        <v>56</v>
      </c>
      <c r="F21" s="29"/>
      <c r="G21" s="30">
        <v>0</v>
      </c>
      <c r="H21" s="31" t="e">
        <v>#N/A</v>
      </c>
      <c r="I21" s="31" t="s">
        <v>35</v>
      </c>
      <c r="J21" s="31">
        <v>102</v>
      </c>
      <c r="K21" s="31">
        <f>E21-J21</f>
        <v>-46</v>
      </c>
      <c r="L21" s="31"/>
      <c r="M21" s="31"/>
      <c r="N21" s="31"/>
      <c r="O21" s="31">
        <f>E21/5</f>
        <v>11.2</v>
      </c>
      <c r="P21" s="32"/>
      <c r="Q21" s="32"/>
      <c r="R21" s="31"/>
      <c r="S21" s="31">
        <f t="shared" si="5"/>
        <v>0</v>
      </c>
      <c r="T21" s="31">
        <f t="shared" si="6"/>
        <v>0</v>
      </c>
      <c r="U21" s="31">
        <v>95.4</v>
      </c>
      <c r="V21" s="31">
        <v>7</v>
      </c>
      <c r="W21" s="31">
        <v>26.8</v>
      </c>
      <c r="X21" s="31">
        <v>36.6</v>
      </c>
      <c r="Y21" s="31">
        <v>62.8</v>
      </c>
      <c r="Z21" s="31">
        <v>90.2</v>
      </c>
      <c r="AA21" s="31"/>
      <c r="AB21" s="31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34</v>
      </c>
      <c r="C22" s="1"/>
      <c r="D22" s="1">
        <v>531.02</v>
      </c>
      <c r="E22" s="1">
        <v>275.274</v>
      </c>
      <c r="F22" s="1">
        <v>255.45599999999999</v>
      </c>
      <c r="G22" s="6">
        <v>1</v>
      </c>
      <c r="H22" s="1">
        <v>150</v>
      </c>
      <c r="I22" s="1">
        <v>5038572</v>
      </c>
      <c r="J22" s="1">
        <v>274</v>
      </c>
      <c r="K22" s="1">
        <f t="shared" si="2"/>
        <v>1.2740000000000009</v>
      </c>
      <c r="L22" s="1"/>
      <c r="M22" s="1"/>
      <c r="N22" s="1"/>
      <c r="O22" s="1">
        <f t="shared" si="4"/>
        <v>55.0548</v>
      </c>
      <c r="P22" s="5">
        <f t="shared" ref="P22:P23" si="10">16*O22-N22-F22</f>
        <v>625.42079999999999</v>
      </c>
      <c r="Q22" s="5"/>
      <c r="R22" s="1"/>
      <c r="S22" s="1">
        <f t="shared" si="5"/>
        <v>16</v>
      </c>
      <c r="T22" s="1">
        <f t="shared" si="6"/>
        <v>4.640031386909043</v>
      </c>
      <c r="U22" s="1">
        <v>12.2524</v>
      </c>
      <c r="V22" s="1">
        <v>15.9504</v>
      </c>
      <c r="W22" s="1">
        <v>35.3474</v>
      </c>
      <c r="X22" s="1">
        <v>27.057400000000001</v>
      </c>
      <c r="Y22" s="1">
        <v>0.44800000000000012</v>
      </c>
      <c r="Z22" s="1">
        <v>21.876000000000001</v>
      </c>
      <c r="AA22" s="1" t="s">
        <v>54</v>
      </c>
      <c r="AB22" s="1">
        <f t="shared" si="3"/>
        <v>625.42079999999999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" t="s">
        <v>55</v>
      </c>
      <c r="B23" s="1" t="s">
        <v>34</v>
      </c>
      <c r="C23" s="1">
        <v>108.056</v>
      </c>
      <c r="D23" s="1">
        <v>102.248</v>
      </c>
      <c r="E23" s="1">
        <v>119.968</v>
      </c>
      <c r="F23" s="1">
        <v>87.622</v>
      </c>
      <c r="G23" s="6">
        <v>1</v>
      </c>
      <c r="H23" s="1">
        <v>150</v>
      </c>
      <c r="I23" s="1">
        <v>5038596</v>
      </c>
      <c r="J23" s="1">
        <v>125.5</v>
      </c>
      <c r="K23" s="1">
        <f t="shared" si="2"/>
        <v>-5.5319999999999965</v>
      </c>
      <c r="L23" s="1"/>
      <c r="M23" s="1"/>
      <c r="N23" s="1">
        <v>278.98340000000002</v>
      </c>
      <c r="O23" s="1">
        <f t="shared" si="4"/>
        <v>23.993600000000001</v>
      </c>
      <c r="P23" s="5">
        <f t="shared" si="10"/>
        <v>17.292199999999994</v>
      </c>
      <c r="Q23" s="5"/>
      <c r="R23" s="1"/>
      <c r="S23" s="1">
        <f t="shared" si="5"/>
        <v>16</v>
      </c>
      <c r="T23" s="1">
        <f t="shared" si="6"/>
        <v>15.279299479861297</v>
      </c>
      <c r="U23" s="1">
        <v>27.700800000000001</v>
      </c>
      <c r="V23" s="1">
        <v>0.96920000000000006</v>
      </c>
      <c r="W23" s="1">
        <v>0</v>
      </c>
      <c r="X23" s="1">
        <v>0</v>
      </c>
      <c r="Y23" s="1">
        <v>16.389199999999999</v>
      </c>
      <c r="Z23" s="1">
        <v>24.906400000000001</v>
      </c>
      <c r="AA23" s="1" t="s">
        <v>56</v>
      </c>
      <c r="AB23" s="1">
        <f t="shared" si="3"/>
        <v>17.292199999999994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34" t="s">
        <v>57</v>
      </c>
      <c r="B24" s="35" t="s">
        <v>34</v>
      </c>
      <c r="C24" s="35"/>
      <c r="D24" s="35"/>
      <c r="E24" s="35"/>
      <c r="F24" s="36"/>
      <c r="G24" s="37">
        <v>1</v>
      </c>
      <c r="H24" s="38">
        <v>120</v>
      </c>
      <c r="I24" s="38">
        <v>8785204</v>
      </c>
      <c r="J24" s="38"/>
      <c r="K24" s="38">
        <f t="shared" si="2"/>
        <v>0</v>
      </c>
      <c r="L24" s="38"/>
      <c r="M24" s="38"/>
      <c r="N24" s="38"/>
      <c r="O24" s="38">
        <f t="shared" si="4"/>
        <v>0</v>
      </c>
      <c r="P24" s="39"/>
      <c r="Q24" s="39"/>
      <c r="R24" s="38"/>
      <c r="S24" s="38" t="e">
        <f t="shared" si="5"/>
        <v>#DIV/0!</v>
      </c>
      <c r="T24" s="38" t="e">
        <f t="shared" si="6"/>
        <v>#DIV/0!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 t="s">
        <v>58</v>
      </c>
      <c r="AB24" s="38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7" t="s">
        <v>41</v>
      </c>
      <c r="B25" s="28" t="s">
        <v>34</v>
      </c>
      <c r="C25" s="28">
        <v>403.25799999999998</v>
      </c>
      <c r="D25" s="28">
        <v>455.38400000000001</v>
      </c>
      <c r="E25" s="28">
        <v>218.643</v>
      </c>
      <c r="F25" s="29">
        <v>630.80999999999995</v>
      </c>
      <c r="G25" s="30">
        <v>0</v>
      </c>
      <c r="H25" s="31" t="e">
        <v>#N/A</v>
      </c>
      <c r="I25" s="31" t="s">
        <v>35</v>
      </c>
      <c r="J25" s="31">
        <v>217.5</v>
      </c>
      <c r="K25" s="31">
        <f>E25-J25</f>
        <v>1.1430000000000007</v>
      </c>
      <c r="L25" s="31"/>
      <c r="M25" s="31"/>
      <c r="N25" s="31"/>
      <c r="O25" s="31">
        <f>E25/5</f>
        <v>43.7286</v>
      </c>
      <c r="P25" s="32"/>
      <c r="Q25" s="32"/>
      <c r="R25" s="31"/>
      <c r="S25" s="31">
        <f t="shared" si="5"/>
        <v>14.425570450460338</v>
      </c>
      <c r="T25" s="31">
        <f t="shared" si="6"/>
        <v>14.425570450460338</v>
      </c>
      <c r="U25" s="31">
        <v>41.136600000000001</v>
      </c>
      <c r="V25" s="31">
        <v>43.707999999999998</v>
      </c>
      <c r="W25" s="31">
        <v>14.2288</v>
      </c>
      <c r="X25" s="31">
        <v>23.77</v>
      </c>
      <c r="Y25" s="31">
        <v>50.093800000000002</v>
      </c>
      <c r="Z25" s="31">
        <v>31.487400000000001</v>
      </c>
      <c r="AA25" s="31"/>
      <c r="AB25" s="31">
        <f t="shared" si="3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59</v>
      </c>
      <c r="B26" s="1" t="s">
        <v>34</v>
      </c>
      <c r="C26" s="1"/>
      <c r="D26" s="1">
        <v>182.96</v>
      </c>
      <c r="E26" s="1">
        <v>81.001000000000005</v>
      </c>
      <c r="F26" s="1">
        <v>98.7</v>
      </c>
      <c r="G26" s="6">
        <v>1</v>
      </c>
      <c r="H26" s="1">
        <v>180</v>
      </c>
      <c r="I26" s="1">
        <v>5038619</v>
      </c>
      <c r="J26" s="1">
        <v>88.7</v>
      </c>
      <c r="K26" s="1">
        <f t="shared" si="2"/>
        <v>-7.6989999999999981</v>
      </c>
      <c r="L26" s="1"/>
      <c r="M26" s="1"/>
      <c r="N26" s="1"/>
      <c r="O26" s="1">
        <f t="shared" si="4"/>
        <v>16.200200000000002</v>
      </c>
      <c r="P26" s="5">
        <f t="shared" ref="P26" si="11">16*O26-N26-F26</f>
        <v>160.50320000000005</v>
      </c>
      <c r="Q26" s="5"/>
      <c r="R26" s="1"/>
      <c r="S26" s="1">
        <f t="shared" si="5"/>
        <v>16</v>
      </c>
      <c r="T26" s="1">
        <f t="shared" si="6"/>
        <v>6.0925173763286864</v>
      </c>
      <c r="U26" s="1">
        <v>2.8662000000000001</v>
      </c>
      <c r="V26" s="1">
        <v>19.991399999999999</v>
      </c>
      <c r="W26" s="1">
        <v>20.964400000000001</v>
      </c>
      <c r="X26" s="1">
        <v>8.7632000000000012</v>
      </c>
      <c r="Y26" s="1">
        <v>18.6936</v>
      </c>
      <c r="Z26" s="1">
        <v>13.8192</v>
      </c>
      <c r="AA26" s="1" t="s">
        <v>60</v>
      </c>
      <c r="AB26" s="1">
        <f t="shared" si="3"/>
        <v>160.50320000000005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31</v>
      </c>
      <c r="C27" s="1">
        <v>135</v>
      </c>
      <c r="D27" s="1">
        <v>249</v>
      </c>
      <c r="E27" s="1">
        <v>150</v>
      </c>
      <c r="F27" s="1">
        <v>219</v>
      </c>
      <c r="G27" s="6">
        <v>0.1</v>
      </c>
      <c r="H27" s="1">
        <v>60</v>
      </c>
      <c r="I27" s="1">
        <v>8444170</v>
      </c>
      <c r="J27" s="1">
        <v>158</v>
      </c>
      <c r="K27" s="1">
        <f t="shared" si="2"/>
        <v>-8</v>
      </c>
      <c r="L27" s="1"/>
      <c r="M27" s="1"/>
      <c r="N27" s="1"/>
      <c r="O27" s="1">
        <f t="shared" si="4"/>
        <v>30</v>
      </c>
      <c r="P27" s="5">
        <f>14*O27-N27-F27</f>
        <v>201</v>
      </c>
      <c r="Q27" s="5"/>
      <c r="R27" s="1"/>
      <c r="S27" s="1">
        <f t="shared" si="5"/>
        <v>14</v>
      </c>
      <c r="T27" s="1">
        <f t="shared" si="6"/>
        <v>7.3</v>
      </c>
      <c r="U27" s="1">
        <v>27.6</v>
      </c>
      <c r="V27" s="1">
        <v>27</v>
      </c>
      <c r="W27" s="1">
        <v>26.8</v>
      </c>
      <c r="X27" s="1">
        <v>27.4</v>
      </c>
      <c r="Y27" s="1">
        <v>38.799999999999997</v>
      </c>
      <c r="Z27" s="1">
        <v>29.6</v>
      </c>
      <c r="AA27" s="1"/>
      <c r="AB27" s="1">
        <f t="shared" si="3"/>
        <v>20.100000000000001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34</v>
      </c>
      <c r="C28" s="1">
        <v>595.26400000000001</v>
      </c>
      <c r="D28" s="1">
        <v>615.524</v>
      </c>
      <c r="E28" s="1">
        <v>247.59800000000001</v>
      </c>
      <c r="F28" s="1">
        <v>958.78200000000004</v>
      </c>
      <c r="G28" s="6">
        <v>1</v>
      </c>
      <c r="H28" s="1">
        <v>120</v>
      </c>
      <c r="I28" s="1">
        <v>5522704</v>
      </c>
      <c r="J28" s="1">
        <v>255</v>
      </c>
      <c r="K28" s="1">
        <f t="shared" si="2"/>
        <v>-7.4019999999999868</v>
      </c>
      <c r="L28" s="1"/>
      <c r="M28" s="1"/>
      <c r="N28" s="1"/>
      <c r="O28" s="1">
        <f t="shared" si="4"/>
        <v>49.519600000000004</v>
      </c>
      <c r="P28" s="5"/>
      <c r="Q28" s="5"/>
      <c r="R28" s="1"/>
      <c r="S28" s="1">
        <f t="shared" si="5"/>
        <v>19.361666895532274</v>
      </c>
      <c r="T28" s="1">
        <f t="shared" si="6"/>
        <v>19.361666895532274</v>
      </c>
      <c r="U28" s="1">
        <v>70.951800000000006</v>
      </c>
      <c r="V28" s="1">
        <v>78.061599999999999</v>
      </c>
      <c r="W28" s="1">
        <v>84.012199999999993</v>
      </c>
      <c r="X28" s="1">
        <v>92.832799999999992</v>
      </c>
      <c r="Y28" s="1">
        <v>87.382599999999996</v>
      </c>
      <c r="Z28" s="1">
        <v>72.56219999999999</v>
      </c>
      <c r="AA28" s="1"/>
      <c r="AB28" s="1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64</v>
      </c>
      <c r="B29" s="1" t="s">
        <v>31</v>
      </c>
      <c r="C29" s="1">
        <v>356</v>
      </c>
      <c r="D29" s="1"/>
      <c r="E29" s="1">
        <v>138</v>
      </c>
      <c r="F29" s="1">
        <v>212</v>
      </c>
      <c r="G29" s="6">
        <v>0.14000000000000001</v>
      </c>
      <c r="H29" s="1">
        <v>180</v>
      </c>
      <c r="I29" s="1">
        <v>9988391</v>
      </c>
      <c r="J29" s="1">
        <v>132</v>
      </c>
      <c r="K29" s="1">
        <f t="shared" si="2"/>
        <v>6</v>
      </c>
      <c r="L29" s="1"/>
      <c r="M29" s="1"/>
      <c r="N29" s="1">
        <v>203.8000000000001</v>
      </c>
      <c r="O29" s="1">
        <f t="shared" si="4"/>
        <v>27.6</v>
      </c>
      <c r="P29" s="5">
        <f>16*O29-N29-F29</f>
        <v>25.799999999999926</v>
      </c>
      <c r="Q29" s="5"/>
      <c r="R29" s="1"/>
      <c r="S29" s="1">
        <f t="shared" si="5"/>
        <v>16</v>
      </c>
      <c r="T29" s="1">
        <f t="shared" si="6"/>
        <v>15.065217391304349</v>
      </c>
      <c r="U29" s="1">
        <v>42.6</v>
      </c>
      <c r="V29" s="1">
        <v>16.8</v>
      </c>
      <c r="W29" s="1">
        <v>19.2</v>
      </c>
      <c r="X29" s="1">
        <v>23.6</v>
      </c>
      <c r="Y29" s="1">
        <v>25.4</v>
      </c>
      <c r="Z29" s="1">
        <v>30.8</v>
      </c>
      <c r="AA29" s="1"/>
      <c r="AB29" s="1">
        <f t="shared" si="3"/>
        <v>3.6119999999999899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31</v>
      </c>
      <c r="C30" s="1">
        <v>350</v>
      </c>
      <c r="D30" s="1">
        <v>80</v>
      </c>
      <c r="E30" s="1">
        <v>288</v>
      </c>
      <c r="F30" s="1">
        <v>139</v>
      </c>
      <c r="G30" s="6">
        <v>0.18</v>
      </c>
      <c r="H30" s="1">
        <v>270</v>
      </c>
      <c r="I30" s="1">
        <v>9988681</v>
      </c>
      <c r="J30" s="1">
        <v>280</v>
      </c>
      <c r="K30" s="1">
        <f t="shared" si="2"/>
        <v>8</v>
      </c>
      <c r="L30" s="1"/>
      <c r="M30" s="1"/>
      <c r="N30" s="1">
        <v>678.39999999999986</v>
      </c>
      <c r="O30" s="1">
        <f t="shared" si="4"/>
        <v>57.6</v>
      </c>
      <c r="P30" s="5">
        <f t="shared" ref="P30:P31" si="12">16*O30-N30-F30</f>
        <v>104.20000000000016</v>
      </c>
      <c r="Q30" s="5"/>
      <c r="R30" s="1"/>
      <c r="S30" s="1">
        <f t="shared" si="5"/>
        <v>16</v>
      </c>
      <c r="T30" s="1">
        <f t="shared" si="6"/>
        <v>14.19097222222222</v>
      </c>
      <c r="U30" s="1">
        <v>84.8</v>
      </c>
      <c r="V30" s="1">
        <v>42.4</v>
      </c>
      <c r="W30" s="1">
        <v>48</v>
      </c>
      <c r="X30" s="1">
        <v>67.400000000000006</v>
      </c>
      <c r="Y30" s="1">
        <v>65.8</v>
      </c>
      <c r="Z30" s="1">
        <v>49.8</v>
      </c>
      <c r="AA30" s="1"/>
      <c r="AB30" s="1">
        <f t="shared" si="3"/>
        <v>18.756000000000029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34</v>
      </c>
      <c r="C31" s="1">
        <v>31.064</v>
      </c>
      <c r="D31" s="1">
        <v>244.38800000000001</v>
      </c>
      <c r="E31" s="1">
        <v>71.39</v>
      </c>
      <c r="F31" s="1">
        <v>204</v>
      </c>
      <c r="G31" s="6">
        <v>1</v>
      </c>
      <c r="H31" s="1">
        <v>120</v>
      </c>
      <c r="I31" s="1">
        <v>8785198</v>
      </c>
      <c r="J31" s="1">
        <v>69.5</v>
      </c>
      <c r="K31" s="1">
        <f t="shared" si="2"/>
        <v>1.8900000000000006</v>
      </c>
      <c r="L31" s="1"/>
      <c r="M31" s="1"/>
      <c r="N31" s="1"/>
      <c r="O31" s="1">
        <f t="shared" si="4"/>
        <v>14.278</v>
      </c>
      <c r="P31" s="5">
        <f t="shared" si="12"/>
        <v>24.448000000000008</v>
      </c>
      <c r="Q31" s="5"/>
      <c r="R31" s="1"/>
      <c r="S31" s="1">
        <f t="shared" si="5"/>
        <v>16</v>
      </c>
      <c r="T31" s="1">
        <f t="shared" si="6"/>
        <v>14.2877153662978</v>
      </c>
      <c r="U31" s="1">
        <v>7.4955999999999996</v>
      </c>
      <c r="V31" s="1">
        <v>22.968399999999999</v>
      </c>
      <c r="W31" s="1">
        <v>4.4798</v>
      </c>
      <c r="X31" s="1">
        <v>0</v>
      </c>
      <c r="Y31" s="1">
        <v>0</v>
      </c>
      <c r="Z31" s="1">
        <v>0</v>
      </c>
      <c r="AA31" s="26" t="s">
        <v>79</v>
      </c>
      <c r="AB31" s="1">
        <f t="shared" si="3"/>
        <v>24.448000000000008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31</v>
      </c>
      <c r="C32" s="1">
        <v>267</v>
      </c>
      <c r="D32" s="1">
        <v>168</v>
      </c>
      <c r="E32" s="1">
        <v>214</v>
      </c>
      <c r="F32" s="1">
        <v>212</v>
      </c>
      <c r="G32" s="6">
        <v>0.1</v>
      </c>
      <c r="H32" s="1">
        <v>60</v>
      </c>
      <c r="I32" s="1">
        <v>8444187</v>
      </c>
      <c r="J32" s="1">
        <v>216</v>
      </c>
      <c r="K32" s="1">
        <f t="shared" si="2"/>
        <v>-2</v>
      </c>
      <c r="L32" s="1"/>
      <c r="M32" s="1"/>
      <c r="N32" s="1">
        <v>274.80000000000013</v>
      </c>
      <c r="O32" s="1">
        <f t="shared" si="4"/>
        <v>42.8</v>
      </c>
      <c r="P32" s="5">
        <f>14*O32-N32-F32</f>
        <v>112.39999999999981</v>
      </c>
      <c r="Q32" s="5"/>
      <c r="R32" s="1"/>
      <c r="S32" s="1">
        <f t="shared" si="5"/>
        <v>14</v>
      </c>
      <c r="T32" s="1">
        <f t="shared" si="6"/>
        <v>11.373831775700939</v>
      </c>
      <c r="U32" s="1">
        <v>54.6</v>
      </c>
      <c r="V32" s="1">
        <v>36.6</v>
      </c>
      <c r="W32" s="1">
        <v>43.8</v>
      </c>
      <c r="X32" s="1">
        <v>49.8</v>
      </c>
      <c r="Y32" s="1">
        <v>65.599999999999994</v>
      </c>
      <c r="Z32" s="1">
        <v>63.4</v>
      </c>
      <c r="AA32" s="1"/>
      <c r="AB32" s="1">
        <f t="shared" si="3"/>
        <v>11.239999999999981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5.75" thickBot="1" x14ac:dyDescent="0.3">
      <c r="A33" s="1" t="s">
        <v>69</v>
      </c>
      <c r="B33" s="1" t="s">
        <v>31</v>
      </c>
      <c r="C33" s="1">
        <v>575</v>
      </c>
      <c r="D33" s="1"/>
      <c r="E33" s="1">
        <v>221</v>
      </c>
      <c r="F33" s="1">
        <v>347</v>
      </c>
      <c r="G33" s="6">
        <v>0.1</v>
      </c>
      <c r="H33" s="1">
        <v>90</v>
      </c>
      <c r="I33" s="1">
        <v>8444194</v>
      </c>
      <c r="J33" s="1">
        <v>226</v>
      </c>
      <c r="K33" s="1">
        <f t="shared" si="2"/>
        <v>-5</v>
      </c>
      <c r="L33" s="1"/>
      <c r="M33" s="1"/>
      <c r="N33" s="1">
        <v>88</v>
      </c>
      <c r="O33" s="1">
        <f t="shared" si="4"/>
        <v>44.2</v>
      </c>
      <c r="P33" s="5">
        <f>16*O33-N33-F33</f>
        <v>272.20000000000005</v>
      </c>
      <c r="Q33" s="5"/>
      <c r="R33" s="1"/>
      <c r="S33" s="1">
        <f t="shared" si="5"/>
        <v>16</v>
      </c>
      <c r="T33" s="1">
        <f t="shared" si="6"/>
        <v>9.8416289592760169</v>
      </c>
      <c r="U33" s="1">
        <v>51</v>
      </c>
      <c r="V33" s="1">
        <v>38.6</v>
      </c>
      <c r="W33" s="1">
        <v>32.4</v>
      </c>
      <c r="X33" s="1">
        <v>63.6</v>
      </c>
      <c r="Y33" s="1">
        <v>57.8</v>
      </c>
      <c r="Z33" s="1">
        <v>60.4</v>
      </c>
      <c r="AA33" s="1"/>
      <c r="AB33" s="1">
        <f t="shared" si="3"/>
        <v>27.220000000000006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2" t="s">
        <v>71</v>
      </c>
      <c r="B34" s="13" t="s">
        <v>31</v>
      </c>
      <c r="C34" s="13">
        <v>5</v>
      </c>
      <c r="D34" s="13">
        <v>306</v>
      </c>
      <c r="E34" s="13">
        <v>109</v>
      </c>
      <c r="F34" s="14">
        <v>191</v>
      </c>
      <c r="G34" s="6">
        <v>0.2</v>
      </c>
      <c r="H34" s="1">
        <v>120</v>
      </c>
      <c r="I34" s="1">
        <v>783798</v>
      </c>
      <c r="J34" s="1">
        <v>213</v>
      </c>
      <c r="K34" s="1">
        <f t="shared" si="2"/>
        <v>-104</v>
      </c>
      <c r="L34" s="1"/>
      <c r="M34" s="1"/>
      <c r="N34" s="1">
        <v>1212</v>
      </c>
      <c r="O34" s="1">
        <f t="shared" si="4"/>
        <v>21.8</v>
      </c>
      <c r="P34" s="5"/>
      <c r="Q34" s="5"/>
      <c r="R34" s="1"/>
      <c r="S34" s="1">
        <f t="shared" si="5"/>
        <v>64.357798165137609</v>
      </c>
      <c r="T34" s="1">
        <f t="shared" si="6"/>
        <v>64.357798165137609</v>
      </c>
      <c r="U34" s="1">
        <v>151.6</v>
      </c>
      <c r="V34" s="1">
        <v>53.6</v>
      </c>
      <c r="W34" s="1">
        <v>54</v>
      </c>
      <c r="X34" s="1">
        <v>47.4</v>
      </c>
      <c r="Y34" s="1">
        <v>85</v>
      </c>
      <c r="Z34" s="1">
        <v>89.4</v>
      </c>
      <c r="AA34" s="1"/>
      <c r="AB34" s="1">
        <f t="shared" si="3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27" t="s">
        <v>70</v>
      </c>
      <c r="B35" s="28" t="s">
        <v>31</v>
      </c>
      <c r="C35" s="28"/>
      <c r="D35" s="28">
        <v>5</v>
      </c>
      <c r="E35" s="28">
        <v>5</v>
      </c>
      <c r="F35" s="29"/>
      <c r="G35" s="30">
        <v>0</v>
      </c>
      <c r="H35" s="31" t="e">
        <v>#N/A</v>
      </c>
      <c r="I35" s="31" t="s">
        <v>35</v>
      </c>
      <c r="J35" s="31">
        <v>5</v>
      </c>
      <c r="K35" s="31">
        <f>E35-J35</f>
        <v>0</v>
      </c>
      <c r="L35" s="31"/>
      <c r="M35" s="31"/>
      <c r="N35" s="31"/>
      <c r="O35" s="31">
        <f>E35/5</f>
        <v>1</v>
      </c>
      <c r="P35" s="32"/>
      <c r="Q35" s="32"/>
      <c r="R35" s="31"/>
      <c r="S35" s="31">
        <f t="shared" si="5"/>
        <v>0</v>
      </c>
      <c r="T35" s="31">
        <f t="shared" si="6"/>
        <v>0</v>
      </c>
      <c r="U35" s="31">
        <v>0</v>
      </c>
      <c r="V35" s="31">
        <v>0</v>
      </c>
      <c r="W35" s="31">
        <v>0</v>
      </c>
      <c r="X35" s="31">
        <v>0</v>
      </c>
      <c r="Y35" s="31">
        <v>0</v>
      </c>
      <c r="Z35" s="31">
        <v>0</v>
      </c>
      <c r="AA35" s="31"/>
      <c r="AB35" s="3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2" t="s">
        <v>72</v>
      </c>
      <c r="B36" s="13" t="s">
        <v>34</v>
      </c>
      <c r="C36" s="13">
        <v>662.55700000000002</v>
      </c>
      <c r="D36" s="13">
        <v>416.15800000000002</v>
      </c>
      <c r="E36" s="13">
        <v>269.77600000000001</v>
      </c>
      <c r="F36" s="14">
        <v>786</v>
      </c>
      <c r="G36" s="6">
        <v>1</v>
      </c>
      <c r="H36" s="1">
        <v>120</v>
      </c>
      <c r="I36" s="1">
        <v>783811</v>
      </c>
      <c r="J36" s="1">
        <v>272</v>
      </c>
      <c r="K36" s="1">
        <f t="shared" si="2"/>
        <v>-2.2239999999999895</v>
      </c>
      <c r="L36" s="1"/>
      <c r="M36" s="1"/>
      <c r="N36" s="1"/>
      <c r="O36" s="1">
        <f t="shared" si="4"/>
        <v>53.955200000000005</v>
      </c>
      <c r="P36" s="5">
        <v>150</v>
      </c>
      <c r="Q36" s="5"/>
      <c r="R36" s="1"/>
      <c r="S36" s="1">
        <f t="shared" si="5"/>
        <v>17.347725520431766</v>
      </c>
      <c r="T36" s="1">
        <f t="shared" si="6"/>
        <v>14.567641302413852</v>
      </c>
      <c r="U36" s="1">
        <v>52.7346</v>
      </c>
      <c r="V36" s="1">
        <v>19.420000000000002</v>
      </c>
      <c r="W36" s="1">
        <v>0</v>
      </c>
      <c r="X36" s="1">
        <v>45.904200000000003</v>
      </c>
      <c r="Y36" s="1">
        <v>70.240200000000002</v>
      </c>
      <c r="Z36" s="1">
        <v>41.29</v>
      </c>
      <c r="AA36" s="1" t="s">
        <v>73</v>
      </c>
      <c r="AB36" s="1">
        <f t="shared" si="3"/>
        <v>150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27" t="s">
        <v>74</v>
      </c>
      <c r="B37" s="28" t="s">
        <v>34</v>
      </c>
      <c r="C37" s="28"/>
      <c r="D37" s="28">
        <v>8.9359999999999999</v>
      </c>
      <c r="E37" s="28">
        <v>8.9359999999999999</v>
      </c>
      <c r="F37" s="29"/>
      <c r="G37" s="30">
        <v>0</v>
      </c>
      <c r="H37" s="31" t="e">
        <v>#N/A</v>
      </c>
      <c r="I37" s="31" t="s">
        <v>35</v>
      </c>
      <c r="J37" s="31">
        <v>11</v>
      </c>
      <c r="K37" s="31">
        <f t="shared" si="2"/>
        <v>-2.0640000000000001</v>
      </c>
      <c r="L37" s="31"/>
      <c r="M37" s="31"/>
      <c r="N37" s="31"/>
      <c r="O37" s="31">
        <f t="shared" si="4"/>
        <v>1.7871999999999999</v>
      </c>
      <c r="P37" s="32"/>
      <c r="Q37" s="32"/>
      <c r="R37" s="31"/>
      <c r="S37" s="31">
        <f t="shared" si="5"/>
        <v>0</v>
      </c>
      <c r="T37" s="31">
        <f t="shared" si="6"/>
        <v>0</v>
      </c>
      <c r="U37" s="31">
        <v>0</v>
      </c>
      <c r="V37" s="31">
        <v>0</v>
      </c>
      <c r="W37" s="31">
        <v>0</v>
      </c>
      <c r="X37" s="31">
        <v>0</v>
      </c>
      <c r="Y37" s="31">
        <v>0</v>
      </c>
      <c r="Z37" s="31">
        <v>0</v>
      </c>
      <c r="AA37" s="31"/>
      <c r="AB37" s="31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21" t="s">
        <v>75</v>
      </c>
      <c r="B38" s="1" t="s">
        <v>31</v>
      </c>
      <c r="C38" s="1"/>
      <c r="D38" s="1"/>
      <c r="E38" s="1">
        <v>-1</v>
      </c>
      <c r="F38" s="1"/>
      <c r="G38" s="6">
        <v>0.2</v>
      </c>
      <c r="H38" s="1">
        <v>120</v>
      </c>
      <c r="I38" s="1">
        <v>783804</v>
      </c>
      <c r="J38" s="1"/>
      <c r="K38" s="1">
        <f t="shared" si="2"/>
        <v>-1</v>
      </c>
      <c r="L38" s="1"/>
      <c r="M38" s="1"/>
      <c r="N38" s="1">
        <v>800</v>
      </c>
      <c r="O38" s="1">
        <f t="shared" si="4"/>
        <v>-0.2</v>
      </c>
      <c r="P38" s="5"/>
      <c r="Q38" s="5"/>
      <c r="R38" s="1"/>
      <c r="S38" s="1">
        <f t="shared" si="5"/>
        <v>-4000</v>
      </c>
      <c r="T38" s="1">
        <f t="shared" si="6"/>
        <v>-4000</v>
      </c>
      <c r="U38" s="1">
        <v>120</v>
      </c>
      <c r="V38" s="1">
        <v>27.6</v>
      </c>
      <c r="W38" s="1">
        <v>27</v>
      </c>
      <c r="X38" s="1">
        <v>34</v>
      </c>
      <c r="Y38" s="1">
        <v>57.6</v>
      </c>
      <c r="Z38" s="1">
        <v>83</v>
      </c>
      <c r="AA38" s="1"/>
      <c r="AB38" s="1">
        <f t="shared" si="3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2" t="s">
        <v>76</v>
      </c>
      <c r="B39" s="13" t="s">
        <v>34</v>
      </c>
      <c r="C39" s="13">
        <v>629.01400000000001</v>
      </c>
      <c r="D39" s="13">
        <v>1783.05</v>
      </c>
      <c r="E39" s="13">
        <v>496.86599999999999</v>
      </c>
      <c r="F39" s="14">
        <v>1816.7840000000001</v>
      </c>
      <c r="G39" s="6">
        <v>1</v>
      </c>
      <c r="H39" s="1">
        <v>120</v>
      </c>
      <c r="I39" s="1">
        <v>783828</v>
      </c>
      <c r="J39" s="1">
        <v>494</v>
      </c>
      <c r="K39" s="1">
        <f t="shared" si="2"/>
        <v>2.8659999999999854</v>
      </c>
      <c r="L39" s="1"/>
      <c r="M39" s="1"/>
      <c r="N39" s="1"/>
      <c r="O39" s="1">
        <f t="shared" si="4"/>
        <v>99.373199999999997</v>
      </c>
      <c r="P39" s="5"/>
      <c r="Q39" s="5"/>
      <c r="R39" s="1"/>
      <c r="S39" s="1">
        <f t="shared" si="5"/>
        <v>18.282434298180998</v>
      </c>
      <c r="T39" s="1">
        <f t="shared" si="6"/>
        <v>18.282434298180998</v>
      </c>
      <c r="U39" s="1">
        <v>103.124</v>
      </c>
      <c r="V39" s="1">
        <v>58.403799999999997</v>
      </c>
      <c r="W39" s="1">
        <v>0</v>
      </c>
      <c r="X39" s="1">
        <v>128.83779999999999</v>
      </c>
      <c r="Y39" s="1">
        <v>108.84099999999999</v>
      </c>
      <c r="Z39" s="1">
        <v>97.024000000000001</v>
      </c>
      <c r="AA39" s="1" t="s">
        <v>73</v>
      </c>
      <c r="AB39" s="1">
        <f t="shared" si="3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27" t="s">
        <v>77</v>
      </c>
      <c r="B40" s="28" t="s">
        <v>34</v>
      </c>
      <c r="C40" s="28"/>
      <c r="D40" s="28">
        <v>83.308000000000007</v>
      </c>
      <c r="E40" s="28">
        <v>83.308000000000007</v>
      </c>
      <c r="F40" s="29"/>
      <c r="G40" s="30">
        <v>0</v>
      </c>
      <c r="H40" s="31" t="e">
        <v>#N/A</v>
      </c>
      <c r="I40" s="31" t="s">
        <v>35</v>
      </c>
      <c r="J40" s="31">
        <v>86.5</v>
      </c>
      <c r="K40" s="31">
        <f t="shared" si="2"/>
        <v>-3.1919999999999931</v>
      </c>
      <c r="L40" s="31"/>
      <c r="M40" s="31"/>
      <c r="N40" s="31"/>
      <c r="O40" s="31">
        <f t="shared" si="4"/>
        <v>16.6616</v>
      </c>
      <c r="P40" s="32"/>
      <c r="Q40" s="32"/>
      <c r="R40" s="31"/>
      <c r="S40" s="31">
        <f t="shared" si="5"/>
        <v>0</v>
      </c>
      <c r="T40" s="31">
        <f t="shared" si="6"/>
        <v>0</v>
      </c>
      <c r="U40" s="31">
        <v>0</v>
      </c>
      <c r="V40" s="31">
        <v>0</v>
      </c>
      <c r="W40" s="31">
        <v>0</v>
      </c>
      <c r="X40" s="31">
        <v>0</v>
      </c>
      <c r="Y40" s="31">
        <v>0</v>
      </c>
      <c r="Z40" s="31">
        <v>0</v>
      </c>
      <c r="AA40" s="31"/>
      <c r="AB40" s="31">
        <f t="shared" si="3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8"/>
      <c r="B41" s="18"/>
      <c r="C41" s="18"/>
      <c r="D41" s="18"/>
      <c r="E41" s="18"/>
      <c r="F41" s="18"/>
      <c r="G41" s="19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2" t="s">
        <v>36</v>
      </c>
      <c r="B42" s="13" t="s">
        <v>31</v>
      </c>
      <c r="C42" s="13"/>
      <c r="D42" s="13">
        <v>2755</v>
      </c>
      <c r="E42" s="13">
        <v>1378</v>
      </c>
      <c r="F42" s="14">
        <v>1375</v>
      </c>
      <c r="G42" s="6">
        <v>0.18</v>
      </c>
      <c r="H42" s="1">
        <v>120</v>
      </c>
      <c r="I42" s="1"/>
      <c r="J42" s="1">
        <v>1338</v>
      </c>
      <c r="K42" s="1">
        <f>E42-J42</f>
        <v>40</v>
      </c>
      <c r="L42" s="1"/>
      <c r="M42" s="1"/>
      <c r="N42" s="1">
        <v>700</v>
      </c>
      <c r="O42" s="1">
        <f t="shared" ref="O42:O44" si="13">E42/5</f>
        <v>275.60000000000002</v>
      </c>
      <c r="P42" s="5"/>
      <c r="Q42" s="5"/>
      <c r="R42" s="1"/>
      <c r="S42" s="1">
        <f t="shared" ref="S42:S44" si="14">(F42+N42+P42)/O42</f>
        <v>7.5290275761973868</v>
      </c>
      <c r="T42" s="1">
        <f t="shared" ref="T42:T44" si="15">(F42+N42)/O42</f>
        <v>7.5290275761973868</v>
      </c>
      <c r="U42" s="1">
        <v>223.6</v>
      </c>
      <c r="V42" s="1">
        <v>284.2</v>
      </c>
      <c r="W42" s="1">
        <v>210.4</v>
      </c>
      <c r="X42" s="1">
        <v>188.4</v>
      </c>
      <c r="Y42" s="1">
        <v>234</v>
      </c>
      <c r="Z42" s="1">
        <v>96.8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5" t="s">
        <v>38</v>
      </c>
      <c r="B43" s="16" t="s">
        <v>31</v>
      </c>
      <c r="C43" s="16"/>
      <c r="D43" s="16">
        <v>5</v>
      </c>
      <c r="E43" s="16">
        <v>10</v>
      </c>
      <c r="F43" s="17"/>
      <c r="G43" s="6">
        <v>0</v>
      </c>
      <c r="H43" s="1" t="e">
        <v>#N/A</v>
      </c>
      <c r="I43" s="1" t="s">
        <v>35</v>
      </c>
      <c r="J43" s="1">
        <v>15</v>
      </c>
      <c r="K43" s="1">
        <f>E43-J43</f>
        <v>-5</v>
      </c>
      <c r="L43" s="1"/>
      <c r="M43" s="1"/>
      <c r="N43" s="1"/>
      <c r="O43" s="1">
        <f t="shared" si="13"/>
        <v>2</v>
      </c>
      <c r="P43" s="5"/>
      <c r="Q43" s="5"/>
      <c r="R43" s="1"/>
      <c r="S43" s="1">
        <f t="shared" si="14"/>
        <v>0</v>
      </c>
      <c r="T43" s="1">
        <f t="shared" si="15"/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37</v>
      </c>
      <c r="B44" s="1" t="s">
        <v>31</v>
      </c>
      <c r="C44" s="1"/>
      <c r="D44" s="1">
        <v>11860</v>
      </c>
      <c r="E44" s="1">
        <v>2648</v>
      </c>
      <c r="F44" s="1">
        <v>9240</v>
      </c>
      <c r="G44" s="6">
        <v>0.18</v>
      </c>
      <c r="H44" s="1">
        <v>120</v>
      </c>
      <c r="I44" s="1"/>
      <c r="J44" s="1">
        <v>2727</v>
      </c>
      <c r="K44" s="1">
        <f>E44-J44</f>
        <v>-79</v>
      </c>
      <c r="L44" s="1"/>
      <c r="M44" s="1"/>
      <c r="N44" s="1">
        <v>7000</v>
      </c>
      <c r="O44" s="1">
        <f t="shared" si="13"/>
        <v>529.6</v>
      </c>
      <c r="P44" s="5"/>
      <c r="Q44" s="5"/>
      <c r="R44" s="1"/>
      <c r="S44" s="1">
        <f t="shared" si="14"/>
        <v>30.664652567975828</v>
      </c>
      <c r="T44" s="1">
        <f t="shared" si="15"/>
        <v>30.664652567975828</v>
      </c>
      <c r="U44" s="1">
        <v>641</v>
      </c>
      <c r="V44" s="1">
        <v>979.4</v>
      </c>
      <c r="W44" s="1">
        <v>670</v>
      </c>
      <c r="X44" s="1">
        <v>540</v>
      </c>
      <c r="Y44" s="1">
        <v>636</v>
      </c>
      <c r="Z44" s="1">
        <v>493.6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6" spans="1:50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B40" xr:uid="{8BF6C6CC-1C37-45CE-8B86-B9E7B9111EB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2024-11-18T11:31:10Z</dcterms:created>
  <dcterms:modified xsi:type="dcterms:W3CDTF">2024-11-20T12:35:57Z</dcterms:modified>
</cp:coreProperties>
</file>