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6EFD6EF0-6DA3-4268-9680-F26C087BA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7" i="1" l="1"/>
  <c r="Q97" i="1"/>
  <c r="P97" i="1"/>
  <c r="T97" i="1"/>
  <c r="U97" i="1"/>
  <c r="AB27" i="1"/>
  <c r="Q27" i="1"/>
  <c r="P27" i="1"/>
  <c r="T27" i="1"/>
  <c r="U27" i="1"/>
  <c r="F65" i="1" l="1"/>
  <c r="E65" i="1"/>
  <c r="P65" i="1" s="1"/>
  <c r="F95" i="1"/>
  <c r="E95" i="1"/>
  <c r="P95" i="1" s="1"/>
  <c r="F81" i="1"/>
  <c r="E81" i="1"/>
  <c r="P81" i="1" s="1"/>
  <c r="F57" i="1"/>
  <c r="E57" i="1"/>
  <c r="P57" i="1" s="1"/>
  <c r="Q57" i="1" s="1"/>
  <c r="F59" i="1"/>
  <c r="F42" i="1"/>
  <c r="E42" i="1"/>
  <c r="P42" i="1" s="1"/>
  <c r="AB24" i="1"/>
  <c r="AB40" i="1"/>
  <c r="AB45" i="1"/>
  <c r="AB51" i="1"/>
  <c r="AB53" i="1"/>
  <c r="AB55" i="1"/>
  <c r="AB56" i="1"/>
  <c r="AB68" i="1"/>
  <c r="AB70" i="1"/>
  <c r="AB80" i="1"/>
  <c r="AB84" i="1"/>
  <c r="AB101" i="1"/>
  <c r="AB103" i="1"/>
  <c r="AB106" i="1"/>
  <c r="AB107" i="1"/>
  <c r="P7" i="1"/>
  <c r="AB7" i="1" s="1"/>
  <c r="P8" i="1"/>
  <c r="Q8" i="1" s="1"/>
  <c r="P9" i="1"/>
  <c r="Q9" i="1" s="1"/>
  <c r="AB9" i="1" s="1"/>
  <c r="P10" i="1"/>
  <c r="P11" i="1"/>
  <c r="Q11" i="1" s="1"/>
  <c r="AB11" i="1" s="1"/>
  <c r="P12" i="1"/>
  <c r="Q12" i="1" s="1"/>
  <c r="P13" i="1"/>
  <c r="Q13" i="1" s="1"/>
  <c r="AB13" i="1" s="1"/>
  <c r="P14" i="1"/>
  <c r="P15" i="1"/>
  <c r="Q15" i="1" s="1"/>
  <c r="AB15" i="1" s="1"/>
  <c r="P16" i="1"/>
  <c r="P17" i="1"/>
  <c r="Q17" i="1" s="1"/>
  <c r="AB17" i="1" s="1"/>
  <c r="P18" i="1"/>
  <c r="P19" i="1"/>
  <c r="Q19" i="1" s="1"/>
  <c r="AB19" i="1" s="1"/>
  <c r="P20" i="1"/>
  <c r="P21" i="1"/>
  <c r="Q21" i="1" s="1"/>
  <c r="P22" i="1"/>
  <c r="P23" i="1"/>
  <c r="Q23" i="1" s="1"/>
  <c r="AB23" i="1" s="1"/>
  <c r="P24" i="1"/>
  <c r="T24" i="1" s="1"/>
  <c r="P25" i="1"/>
  <c r="P26" i="1"/>
  <c r="P28" i="1"/>
  <c r="Q28" i="1" s="1"/>
  <c r="P29" i="1"/>
  <c r="Q29" i="1" s="1"/>
  <c r="AB29" i="1" s="1"/>
  <c r="P30" i="1"/>
  <c r="P31" i="1"/>
  <c r="Q31" i="1" s="1"/>
  <c r="P32" i="1"/>
  <c r="P33" i="1"/>
  <c r="AB33" i="1" s="1"/>
  <c r="P34" i="1"/>
  <c r="Q34" i="1" s="1"/>
  <c r="P35" i="1"/>
  <c r="Q35" i="1" s="1"/>
  <c r="AB35" i="1" s="1"/>
  <c r="P36" i="1"/>
  <c r="Q36" i="1" s="1"/>
  <c r="P37" i="1"/>
  <c r="P38" i="1"/>
  <c r="P39" i="1"/>
  <c r="P40" i="1"/>
  <c r="T40" i="1" s="1"/>
  <c r="P41" i="1"/>
  <c r="P43" i="1"/>
  <c r="P44" i="1"/>
  <c r="Q44" i="1" s="1"/>
  <c r="AB44" i="1" s="1"/>
  <c r="P45" i="1"/>
  <c r="T45" i="1" s="1"/>
  <c r="P46" i="1"/>
  <c r="P47" i="1"/>
  <c r="Q47" i="1" s="1"/>
  <c r="AB47" i="1" s="1"/>
  <c r="P48" i="1"/>
  <c r="Q48" i="1" s="1"/>
  <c r="P49" i="1"/>
  <c r="P50" i="1"/>
  <c r="P51" i="1"/>
  <c r="T51" i="1" s="1"/>
  <c r="P52" i="1"/>
  <c r="AB52" i="1" s="1"/>
  <c r="P53" i="1"/>
  <c r="T53" i="1" s="1"/>
  <c r="P54" i="1"/>
  <c r="P55" i="1"/>
  <c r="T55" i="1" s="1"/>
  <c r="P56" i="1"/>
  <c r="T56" i="1" s="1"/>
  <c r="P58" i="1"/>
  <c r="P59" i="1"/>
  <c r="P60" i="1"/>
  <c r="P61" i="1"/>
  <c r="Q61" i="1" s="1"/>
  <c r="P62" i="1"/>
  <c r="Q62" i="1" s="1"/>
  <c r="P63" i="1"/>
  <c r="Q63" i="1" s="1"/>
  <c r="AB63" i="1" s="1"/>
  <c r="P64" i="1"/>
  <c r="P66" i="1"/>
  <c r="P67" i="1"/>
  <c r="P68" i="1"/>
  <c r="T68" i="1" s="1"/>
  <c r="P69" i="1"/>
  <c r="Q69" i="1" s="1"/>
  <c r="P70" i="1"/>
  <c r="T70" i="1" s="1"/>
  <c r="P71" i="1"/>
  <c r="Q71" i="1" s="1"/>
  <c r="AB71" i="1" s="1"/>
  <c r="P72" i="1"/>
  <c r="P73" i="1"/>
  <c r="Q73" i="1" s="1"/>
  <c r="AB73" i="1" s="1"/>
  <c r="P74" i="1"/>
  <c r="P75" i="1"/>
  <c r="Q75" i="1" s="1"/>
  <c r="AB75" i="1" s="1"/>
  <c r="P76" i="1"/>
  <c r="P77" i="1"/>
  <c r="Q77" i="1" s="1"/>
  <c r="AB77" i="1" s="1"/>
  <c r="P78" i="1"/>
  <c r="P79" i="1"/>
  <c r="AB79" i="1" s="1"/>
  <c r="P80" i="1"/>
  <c r="T80" i="1" s="1"/>
  <c r="P82" i="1"/>
  <c r="AB82" i="1" s="1"/>
  <c r="P83" i="1"/>
  <c r="P84" i="1"/>
  <c r="T84" i="1" s="1"/>
  <c r="P85" i="1"/>
  <c r="Q85" i="1" s="1"/>
  <c r="P86" i="1"/>
  <c r="P87" i="1"/>
  <c r="AB87" i="1" s="1"/>
  <c r="P88" i="1"/>
  <c r="P89" i="1"/>
  <c r="P90" i="1"/>
  <c r="Q90" i="1" s="1"/>
  <c r="P91" i="1"/>
  <c r="Q91" i="1" s="1"/>
  <c r="AB91" i="1" s="1"/>
  <c r="P92" i="1"/>
  <c r="Q92" i="1" s="1"/>
  <c r="P93" i="1"/>
  <c r="P94" i="1"/>
  <c r="Q94" i="1" s="1"/>
  <c r="P96" i="1"/>
  <c r="P98" i="1"/>
  <c r="P99" i="1"/>
  <c r="Q99" i="1" s="1"/>
  <c r="P100" i="1"/>
  <c r="P101" i="1"/>
  <c r="T101" i="1" s="1"/>
  <c r="P102" i="1"/>
  <c r="P103" i="1"/>
  <c r="T103" i="1" s="1"/>
  <c r="P104" i="1"/>
  <c r="Q104" i="1" s="1"/>
  <c r="P105" i="1"/>
  <c r="P106" i="1"/>
  <c r="T106" i="1" s="1"/>
  <c r="P107" i="1"/>
  <c r="T107" i="1" s="1"/>
  <c r="P6" i="1"/>
  <c r="K107" i="1"/>
  <c r="K106" i="1"/>
  <c r="K105" i="1"/>
  <c r="K104" i="1"/>
  <c r="K103" i="1"/>
  <c r="K102" i="1"/>
  <c r="K101" i="1"/>
  <c r="K100" i="1"/>
  <c r="K99" i="1"/>
  <c r="K98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Q37" i="1" l="1"/>
  <c r="AB37" i="1" s="1"/>
  <c r="AB26" i="1"/>
  <c r="AB67" i="1"/>
  <c r="Q100" i="1"/>
  <c r="AB100" i="1" s="1"/>
  <c r="Q102" i="1"/>
  <c r="T102" i="1" s="1"/>
  <c r="Q59" i="1"/>
  <c r="AB59" i="1" s="1"/>
  <c r="Q54" i="1"/>
  <c r="AB57" i="1"/>
  <c r="Q95" i="1"/>
  <c r="AB95" i="1" s="1"/>
  <c r="Q65" i="1"/>
  <c r="T65" i="1" s="1"/>
  <c r="K57" i="1"/>
  <c r="K95" i="1"/>
  <c r="AB42" i="1"/>
  <c r="AB65" i="1"/>
  <c r="AB31" i="1"/>
  <c r="Q81" i="1"/>
  <c r="AB81" i="1" s="1"/>
  <c r="Q39" i="1"/>
  <c r="AB39" i="1" s="1"/>
  <c r="AB105" i="1"/>
  <c r="AB99" i="1"/>
  <c r="AB96" i="1"/>
  <c r="AB94" i="1"/>
  <c r="AB92" i="1"/>
  <c r="AB90" i="1"/>
  <c r="Q88" i="1"/>
  <c r="AB88" i="1" s="1"/>
  <c r="AB86" i="1"/>
  <c r="AB69" i="1"/>
  <c r="Q64" i="1"/>
  <c r="AB64" i="1" s="1"/>
  <c r="AB62" i="1"/>
  <c r="Q60" i="1"/>
  <c r="AB60" i="1" s="1"/>
  <c r="Q58" i="1"/>
  <c r="AB58" i="1" s="1"/>
  <c r="AB54" i="1"/>
  <c r="Q50" i="1"/>
  <c r="AB50" i="1" s="1"/>
  <c r="AB48" i="1"/>
  <c r="Q46" i="1"/>
  <c r="AB46" i="1" s="1"/>
  <c r="Q41" i="1"/>
  <c r="AB41" i="1" s="1"/>
  <c r="Q22" i="1"/>
  <c r="AB22" i="1" s="1"/>
  <c r="Q20" i="1"/>
  <c r="AB20" i="1" s="1"/>
  <c r="AB18" i="1"/>
  <c r="Q16" i="1"/>
  <c r="AB16" i="1" s="1"/>
  <c r="Q14" i="1"/>
  <c r="AB14" i="1" s="1"/>
  <c r="AB12" i="1"/>
  <c r="Q10" i="1"/>
  <c r="AB10" i="1" s="1"/>
  <c r="AB8" i="1"/>
  <c r="U6" i="1"/>
  <c r="Q6" i="1"/>
  <c r="T91" i="1"/>
  <c r="T87" i="1"/>
  <c r="Q83" i="1"/>
  <c r="AB83" i="1" s="1"/>
  <c r="AB78" i="1"/>
  <c r="Q76" i="1"/>
  <c r="AB76" i="1" s="1"/>
  <c r="AB74" i="1"/>
  <c r="AB72" i="1"/>
  <c r="Q66" i="1"/>
  <c r="AB66" i="1" s="1"/>
  <c r="T63" i="1"/>
  <c r="T61" i="1"/>
  <c r="T47" i="1"/>
  <c r="Q43" i="1"/>
  <c r="AB43" i="1" s="1"/>
  <c r="AB38" i="1"/>
  <c r="AB36" i="1"/>
  <c r="AB34" i="1"/>
  <c r="Q32" i="1"/>
  <c r="AB32" i="1" s="1"/>
  <c r="AB30" i="1"/>
  <c r="AB28" i="1"/>
  <c r="Q25" i="1"/>
  <c r="AB25" i="1" s="1"/>
  <c r="T23" i="1"/>
  <c r="T21" i="1"/>
  <c r="AB21" i="1"/>
  <c r="Q49" i="1"/>
  <c r="AB49" i="1" s="1"/>
  <c r="AB61" i="1"/>
  <c r="AB85" i="1"/>
  <c r="Q89" i="1"/>
  <c r="AB89" i="1" s="1"/>
  <c r="Q93" i="1"/>
  <c r="AB93" i="1" s="1"/>
  <c r="Q98" i="1"/>
  <c r="AB98" i="1" s="1"/>
  <c r="AB104" i="1"/>
  <c r="T19" i="1"/>
  <c r="T17" i="1"/>
  <c r="T15" i="1"/>
  <c r="T13" i="1"/>
  <c r="T11" i="1"/>
  <c r="T9" i="1"/>
  <c r="T7" i="1"/>
  <c r="T82" i="1"/>
  <c r="T79" i="1"/>
  <c r="T77" i="1"/>
  <c r="T75" i="1"/>
  <c r="T73" i="1"/>
  <c r="T71" i="1"/>
  <c r="T67" i="1"/>
  <c r="T52" i="1"/>
  <c r="T44" i="1"/>
  <c r="T35" i="1"/>
  <c r="T33" i="1"/>
  <c r="T31" i="1"/>
  <c r="T29" i="1"/>
  <c r="T26" i="1"/>
  <c r="F5" i="1"/>
  <c r="T95" i="1"/>
  <c r="K81" i="1"/>
  <c r="E5" i="1"/>
  <c r="K65" i="1"/>
  <c r="K42" i="1"/>
  <c r="U21" i="1"/>
  <c r="U13" i="1"/>
  <c r="U30" i="1"/>
  <c r="U17" i="1"/>
  <c r="U9" i="1"/>
  <c r="U107" i="1"/>
  <c r="U103" i="1"/>
  <c r="U99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25" i="1"/>
  <c r="U105" i="1"/>
  <c r="U101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3" i="1"/>
  <c r="U19" i="1"/>
  <c r="U15" i="1"/>
  <c r="U11" i="1"/>
  <c r="U7" i="1"/>
  <c r="U106" i="1"/>
  <c r="U104" i="1"/>
  <c r="U102" i="1"/>
  <c r="U100" i="1"/>
  <c r="U98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6" i="1"/>
  <c r="U24" i="1"/>
  <c r="U22" i="1"/>
  <c r="U20" i="1"/>
  <c r="U18" i="1"/>
  <c r="U16" i="1"/>
  <c r="U14" i="1"/>
  <c r="U12" i="1"/>
  <c r="U10" i="1"/>
  <c r="U8" i="1"/>
  <c r="P5" i="1"/>
  <c r="T37" i="1" l="1"/>
  <c r="AB102" i="1"/>
  <c r="T81" i="1"/>
  <c r="T100" i="1"/>
  <c r="T59" i="1"/>
  <c r="T57" i="1"/>
  <c r="T42" i="1"/>
  <c r="T39" i="1"/>
  <c r="T89" i="1"/>
  <c r="T85" i="1"/>
  <c r="T93" i="1"/>
  <c r="AB6" i="1"/>
  <c r="AB5" i="1" s="1"/>
  <c r="Q5" i="1"/>
  <c r="T6" i="1"/>
  <c r="T25" i="1"/>
  <c r="T28" i="1"/>
  <c r="T30" i="1"/>
  <c r="T32" i="1"/>
  <c r="T34" i="1"/>
  <c r="T36" i="1"/>
  <c r="T38" i="1"/>
  <c r="T43" i="1"/>
  <c r="T49" i="1"/>
  <c r="T66" i="1"/>
  <c r="T72" i="1"/>
  <c r="T74" i="1"/>
  <c r="T76" i="1"/>
  <c r="T78" i="1"/>
  <c r="T83" i="1"/>
  <c r="T98" i="1"/>
  <c r="T104" i="1"/>
  <c r="T8" i="1"/>
  <c r="T10" i="1"/>
  <c r="T12" i="1"/>
  <c r="T14" i="1"/>
  <c r="T16" i="1"/>
  <c r="T18" i="1"/>
  <c r="T20" i="1"/>
  <c r="T22" i="1"/>
  <c r="T41" i="1"/>
  <c r="T46" i="1"/>
  <c r="T48" i="1"/>
  <c r="T50" i="1"/>
  <c r="T54" i="1"/>
  <c r="T58" i="1"/>
  <c r="T60" i="1"/>
  <c r="T62" i="1"/>
  <c r="T64" i="1"/>
  <c r="T69" i="1"/>
  <c r="T86" i="1"/>
  <c r="T88" i="1"/>
  <c r="T90" i="1"/>
  <c r="T92" i="1"/>
  <c r="T94" i="1"/>
  <c r="T96" i="1"/>
  <c r="T99" i="1"/>
  <c r="T105" i="1"/>
  <c r="K5" i="1"/>
</calcChain>
</file>

<file path=xl/sharedStrings.xml><?xml version="1.0" encoding="utf-8"?>
<sst xmlns="http://schemas.openxmlformats.org/spreadsheetml/2006/main" count="388" uniqueCount="171">
  <si>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</si>
  <si>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</si>
  <si>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</si>
  <si>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</si>
  <si>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</si>
  <si>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</si>
  <si>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</si>
  <si>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</si>
  <si>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</si>
  <si>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</si>
  <si>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</si>
  <si>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</si>
  <si>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</si>
  <si>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</si>
  <si>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</si>
  <si>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</si>
  <si>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</si>
  <si>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</si>
  <si>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</si>
  <si>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</si>
  <si>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</si>
  <si>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</si>
  <si>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</si>
  <si>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16,11,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</si>
  <si>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</si>
  <si>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</si>
  <si>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</si>
  <si>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</si>
  <si>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</si>
  <si>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</si>
  <si>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</si>
  <si>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</si>
  <si>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</si>
  <si>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</si>
  <si>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</si>
  <si>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</si>
  <si>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</si>
  <si>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</si>
  <si>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</si>
  <si>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</si>
  <si>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</si>
  <si>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</si>
  <si>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</si>
  <si>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</si>
  <si>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</si>
  <si>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</si>
  <si>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</si>
  <si>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</si>
  <si>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</si>
  <si>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</si>
  <si>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</si>
  <si>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</si>
  <si>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</si>
  <si>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</si>
  <si>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</si>
  <si>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</si>
  <si>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</si>
  <si>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</si>
  <si>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</si>
  <si>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</si>
  <si>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</si>
  <si>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</si>
  <si>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</si>
  <si>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</si>
  <si>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</si>
  <si>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</si>
  <si>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</si>
  <si>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</si>
  <si>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</si>
  <si>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</si>
  <si>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</si>
  <si>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</si>
  <si>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</si>
  <si>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</si>
  <si>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</si>
  <si>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</si>
  <si>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</si>
  <si>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06,11,24 Зверев уменьшил заказ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</si>
  <si>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</si>
  <si>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</si>
  <si>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</si>
  <si>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</si>
  <si>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6475 Сосиски Папа может 400г С сыром  ОСТАНКИНО</t>
  </si>
  <si>
    <t>6495 ВЕТЧ.МРАМОРНАЯ в/у срез 0,3кг 6шт_45с  Останкино</t>
  </si>
  <si>
    <t>новинка / 02,11,24 заавод отгрузит 66 шт. вместо 270 шт.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</si>
  <si>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</si>
  <si>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</si>
  <si>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</si>
  <si>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</si>
  <si>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</si>
  <si>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29,10,24 в уценку 45шт.</t>
  </si>
  <si>
    <t>6607 С ГОВЯДИНОЙ ПМ сар б/о мгс 1*3_45с</t>
  </si>
  <si>
    <t>ротация на 6608</t>
  </si>
  <si>
    <t>6608 С ГОВЯДИНОЙ ОРИГИН. сар б/о мгс 1*3_45с</t>
  </si>
  <si>
    <t>вместо 6607</t>
  </si>
  <si>
    <t>6636 БАЛЫКОВАЯ СН в/к п/о 0,35кг 8шт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</si>
  <si>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</si>
  <si>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</si>
  <si>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</si>
  <si>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</si>
  <si>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</si>
  <si>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</si>
  <si>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</si>
  <si>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</si>
  <si>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</si>
  <si>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</si>
  <si>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</si>
  <si>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</si>
  <si>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</si>
  <si>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</si>
  <si>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</si>
  <si>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</si>
  <si>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</si>
  <si>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</si>
  <si>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</si>
  <si>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</si>
  <si>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</si>
  <si>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</si>
  <si>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</si>
  <si>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</si>
  <si>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</si>
  <si>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</si>
  <si>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</si>
  <si>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</si>
  <si>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нужно увеличить продажи / 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</si>
  <si>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</si>
  <si>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</si>
  <si>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</si>
  <si>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</si>
  <si>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</si>
  <si>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</si>
  <si>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</si>
  <si>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</si>
  <si>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</si>
  <si>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</si>
  <si>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</si>
  <si>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</si>
  <si>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</si>
  <si>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</si>
  <si>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</si>
  <si>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</si>
  <si>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</si>
  <si>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</si>
  <si>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</si>
  <si>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</si>
  <si>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</si>
  <si>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</si>
  <si>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</si>
  <si>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</si>
  <si>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</si>
  <si>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</si>
  <si>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</si>
  <si>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</si>
  <si>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</si>
  <si>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</si>
  <si>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</si>
  <si>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</si>
  <si>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</si>
  <si>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</si>
  <si>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</si>
  <si>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дубль на 6448</t>
  </si>
  <si>
    <t>дубль на 6661</t>
  </si>
  <si>
    <t>дубль на 6834</t>
  </si>
  <si>
    <t>дубль на 6793</t>
  </si>
  <si>
    <t>нет потребности / 13,11 - 12кг в уценку / 08,08 - 8кг в уценку</t>
  </si>
  <si>
    <t>6948 МОЛОЧНЫЕ ПРЕМИУМ ПМ сос п/о мгс 1,5*4_О  Останкино</t>
  </si>
  <si>
    <t>6951 СЛИВОЧНЫЕ Папа может сос п/о мгс 1,5*4  Останкино</t>
  </si>
  <si>
    <t>ротация на 6951</t>
  </si>
  <si>
    <t>вместо 5820</t>
  </si>
  <si>
    <t>ротация на 6948</t>
  </si>
  <si>
    <t>вместо 6853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</si>
</sst>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2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S91" sqref="S9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6" style="8" customWidth="1"/>
    <col min="8" max="8" width="6" customWidth="1"/>
    <col min="9" max="9" width="16.28515625" bestFit="1" customWidth="1"/>
    <col min="10" max="11" width="6.42578125" customWidth="1"/>
    <col min="12" max="13" width="0.85546875" customWidth="1"/>
    <col min="14" max="18" width="6.42578125" customWidth="1"/>
    <col min="19" max="19" width="22" customWidth="1"/>
    <col min="20" max="21" width="5.42578125" customWidth="1"/>
    <col min="22" max="26" width="6.28515625" customWidth="1"/>
    <col min="27" max="27" width="38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SUM(E6:E502)</f>
        <v>14563.140000000003</v>
      </c>
      <c r="F5" s="4">
        <f>SUM(F6:F502)</f>
        <v>13382.93</v>
      </c>
      <c r="G5" s="6"/>
      <c r="H5" s="1"/>
      <c r="I5" s="1"/>
      <c r="J5" s="4">
        <f t="shared" ref="J5:R5" si="0">SUM(J6:J502)</f>
        <v>16441.660000000003</v>
      </c>
      <c r="K5" s="4">
        <f t="shared" si="0"/>
        <v>-1878.5200000000002</v>
      </c>
      <c r="L5" s="4">
        <f t="shared" si="0"/>
        <v>0</v>
      </c>
      <c r="M5" s="4">
        <f t="shared" si="0"/>
        <v>0</v>
      </c>
      <c r="N5" s="4">
        <f t="shared" si="0"/>
        <v>3084</v>
      </c>
      <c r="O5" s="4">
        <f t="shared" si="0"/>
        <v>1848</v>
      </c>
      <c r="P5" s="4">
        <f t="shared" si="0"/>
        <v>2912.6280000000015</v>
      </c>
      <c r="Q5" s="4">
        <f t="shared" si="0"/>
        <v>20467.599300000002</v>
      </c>
      <c r="R5" s="4">
        <f t="shared" si="0"/>
        <v>0</v>
      </c>
      <c r="S5" s="1"/>
      <c r="T5" s="1"/>
      <c r="U5" s="1"/>
      <c r="V5" s="4">
        <f t="shared" ref="V5:Z5" si="1">SUM(V6:V502)</f>
        <v>2006.5278000000001</v>
      </c>
      <c r="W5" s="4">
        <f t="shared" si="1"/>
        <v>2760.2985999999992</v>
      </c>
      <c r="X5" s="4">
        <f t="shared" si="1"/>
        <v>2098.3539999999989</v>
      </c>
      <c r="Y5" s="4">
        <f t="shared" si="1"/>
        <v>2591.7141999999985</v>
      </c>
      <c r="Z5" s="4">
        <f t="shared" si="1"/>
        <v>2440.8654000000001</v>
      </c>
      <c r="AA5" s="1"/>
      <c r="AB5" s="4">
        <f>SUM(AB6:AB502)</f>
        <v>10962.235300000002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544</v>
      </c>
      <c r="D6" s="1">
        <v>240</v>
      </c>
      <c r="E6" s="1">
        <v>409</v>
      </c>
      <c r="F6" s="1">
        <v>368</v>
      </c>
      <c r="G6" s="6">
        <v>0.4</v>
      </c>
      <c r="H6" s="1">
        <v>60</v>
      </c>
      <c r="I6" s="1" t="s">
        <v>33</v>
      </c>
      <c r="J6" s="1">
        <v>416</v>
      </c>
      <c r="K6" s="1">
        <f t="shared" ref="K6:K38" si="2">E6-J6</f>
        <v>-7</v>
      </c>
      <c r="L6" s="1"/>
      <c r="M6" s="1"/>
      <c r="N6" s="1">
        <v>0</v>
      </c>
      <c r="O6" s="1"/>
      <c r="P6" s="1">
        <f>E6/5</f>
        <v>81.8</v>
      </c>
      <c r="Q6" s="5">
        <f>13*P6-O6-N6-F6</f>
        <v>695.39999999999986</v>
      </c>
      <c r="R6" s="5"/>
      <c r="S6" s="1"/>
      <c r="T6" s="1">
        <f>(F6+N6+O6+Q6)/P6</f>
        <v>12.999999999999998</v>
      </c>
      <c r="U6" s="1">
        <f>(F6+N6+O6)/P6</f>
        <v>4.4987775061124697</v>
      </c>
      <c r="V6" s="1">
        <v>-0.4</v>
      </c>
      <c r="W6" s="1">
        <v>39.200000000000003</v>
      </c>
      <c r="X6" s="1">
        <v>64.400000000000006</v>
      </c>
      <c r="Y6" s="1">
        <v>63.302999999999997</v>
      </c>
      <c r="Z6" s="1">
        <v>59.8</v>
      </c>
      <c r="AA6" s="1" t="s">
        <v>34</v>
      </c>
      <c r="AB6" s="1">
        <f t="shared" ref="AB6:AB38" si="3">Q6*G6</f>
        <v>278.15999999999997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54.774000000000001</v>
      </c>
      <c r="D7" s="1">
        <v>194.869</v>
      </c>
      <c r="E7" s="1">
        <v>39.945999999999998</v>
      </c>
      <c r="F7" s="1">
        <v>206.5</v>
      </c>
      <c r="G7" s="6">
        <v>1</v>
      </c>
      <c r="H7" s="1">
        <v>120</v>
      </c>
      <c r="I7" s="1" t="s">
        <v>33</v>
      </c>
      <c r="J7" s="1">
        <v>38.6</v>
      </c>
      <c r="K7" s="1">
        <f t="shared" si="2"/>
        <v>1.3459999999999965</v>
      </c>
      <c r="L7" s="1"/>
      <c r="M7" s="1"/>
      <c r="N7" s="1">
        <v>0</v>
      </c>
      <c r="O7" s="1"/>
      <c r="P7" s="1">
        <f t="shared" ref="P7:P71" si="4">E7/5</f>
        <v>7.9891999999999994</v>
      </c>
      <c r="Q7" s="5"/>
      <c r="R7" s="5"/>
      <c r="S7" s="1"/>
      <c r="T7" s="1">
        <f t="shared" ref="T7:T71" si="5">(F7+N7+O7+Q7)/P7</f>
        <v>25.847393981875534</v>
      </c>
      <c r="U7" s="1">
        <f t="shared" ref="U7:U71" si="6">(F7+N7+O7)/P7</f>
        <v>25.847393981875534</v>
      </c>
      <c r="V7" s="1">
        <v>4.1402000000000001</v>
      </c>
      <c r="W7" s="1">
        <v>8.8963999999999999</v>
      </c>
      <c r="X7" s="1">
        <v>4.1869999999999994</v>
      </c>
      <c r="Y7" s="1">
        <v>4.9116</v>
      </c>
      <c r="Z7" s="1">
        <v>1.7096</v>
      </c>
      <c r="AA7" s="15" t="s">
        <v>37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36</v>
      </c>
      <c r="C8" s="1">
        <v>277.81900000000002</v>
      </c>
      <c r="D8" s="1">
        <v>122.40300000000001</v>
      </c>
      <c r="E8" s="1">
        <v>140.649</v>
      </c>
      <c r="F8" s="1">
        <v>201.34899999999999</v>
      </c>
      <c r="G8" s="6">
        <v>1</v>
      </c>
      <c r="H8" s="1">
        <v>45</v>
      </c>
      <c r="I8" s="1" t="s">
        <v>39</v>
      </c>
      <c r="J8" s="1">
        <v>140</v>
      </c>
      <c r="K8" s="1">
        <f t="shared" si="2"/>
        <v>0.64900000000000091</v>
      </c>
      <c r="L8" s="1"/>
      <c r="M8" s="1"/>
      <c r="N8" s="1">
        <v>60</v>
      </c>
      <c r="O8" s="1">
        <v>80</v>
      </c>
      <c r="P8" s="1">
        <f t="shared" si="4"/>
        <v>28.129799999999999</v>
      </c>
      <c r="Q8" s="5">
        <f>14*P8-O8-N8-F8</f>
        <v>52.468200000000024</v>
      </c>
      <c r="R8" s="5"/>
      <c r="S8" s="1"/>
      <c r="T8" s="1">
        <f t="shared" si="5"/>
        <v>14</v>
      </c>
      <c r="U8" s="1">
        <f t="shared" si="6"/>
        <v>12.134782330482265</v>
      </c>
      <c r="V8" s="1">
        <v>32.139800000000001</v>
      </c>
      <c r="W8" s="1">
        <v>33.734200000000001</v>
      </c>
      <c r="X8" s="1">
        <v>32.721800000000002</v>
      </c>
      <c r="Y8" s="1">
        <v>44.197000000000003</v>
      </c>
      <c r="Z8" s="1">
        <v>39.761000000000003</v>
      </c>
      <c r="AA8" s="1"/>
      <c r="AB8" s="1">
        <f t="shared" si="3"/>
        <v>52.468200000000024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36</v>
      </c>
      <c r="C9" s="1">
        <v>529.10199999999998</v>
      </c>
      <c r="D9" s="1">
        <v>605.59199999999998</v>
      </c>
      <c r="E9" s="1">
        <v>500.36200000000002</v>
      </c>
      <c r="F9" s="1">
        <v>588.84400000000005</v>
      </c>
      <c r="G9" s="6">
        <v>1</v>
      </c>
      <c r="H9" s="1">
        <v>60</v>
      </c>
      <c r="I9" s="1" t="s">
        <v>41</v>
      </c>
      <c r="J9" s="1">
        <v>479.5</v>
      </c>
      <c r="K9" s="1">
        <f t="shared" si="2"/>
        <v>20.862000000000023</v>
      </c>
      <c r="L9" s="1"/>
      <c r="M9" s="1"/>
      <c r="N9" s="1">
        <v>0</v>
      </c>
      <c r="O9" s="1"/>
      <c r="P9" s="1">
        <f t="shared" si="4"/>
        <v>100.0724</v>
      </c>
      <c r="Q9" s="5">
        <f>14*P9-O9-N9-F9</f>
        <v>812.16959999999995</v>
      </c>
      <c r="R9" s="5"/>
      <c r="S9" s="1"/>
      <c r="T9" s="1">
        <f t="shared" si="5"/>
        <v>14</v>
      </c>
      <c r="U9" s="1">
        <f t="shared" si="6"/>
        <v>5.8841798537858594</v>
      </c>
      <c r="V9" s="1">
        <v>60.452199999999998</v>
      </c>
      <c r="W9" s="1">
        <v>92.596599999999995</v>
      </c>
      <c r="X9" s="1">
        <v>82.292400000000001</v>
      </c>
      <c r="Y9" s="1">
        <v>72.989400000000003</v>
      </c>
      <c r="Z9" s="1">
        <v>64.098200000000006</v>
      </c>
      <c r="AA9" s="1"/>
      <c r="AB9" s="1">
        <f t="shared" si="3"/>
        <v>812.16959999999995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36</v>
      </c>
      <c r="C10" s="1">
        <v>61.045000000000002</v>
      </c>
      <c r="D10" s="1">
        <v>14.324999999999999</v>
      </c>
      <c r="E10" s="1">
        <v>37.088999999999999</v>
      </c>
      <c r="F10" s="1">
        <v>36.292999999999999</v>
      </c>
      <c r="G10" s="6">
        <v>1</v>
      </c>
      <c r="H10" s="1">
        <v>120</v>
      </c>
      <c r="I10" s="1" t="s">
        <v>33</v>
      </c>
      <c r="J10" s="1">
        <v>41.9</v>
      </c>
      <c r="K10" s="1">
        <f t="shared" si="2"/>
        <v>-4.8109999999999999</v>
      </c>
      <c r="L10" s="1"/>
      <c r="M10" s="1"/>
      <c r="N10" s="1">
        <v>0</v>
      </c>
      <c r="O10" s="1"/>
      <c r="P10" s="1">
        <f t="shared" si="4"/>
        <v>7.4177999999999997</v>
      </c>
      <c r="Q10" s="5">
        <f t="shared" ref="Q10:Q23" si="7">13*P10-O10-N10-F10</f>
        <v>60.138399999999997</v>
      </c>
      <c r="R10" s="5"/>
      <c r="S10" s="1"/>
      <c r="T10" s="1">
        <f t="shared" si="5"/>
        <v>13</v>
      </c>
      <c r="U10" s="1">
        <f t="shared" si="6"/>
        <v>4.8926905551511233</v>
      </c>
      <c r="V10" s="1">
        <v>3.4188000000000001</v>
      </c>
      <c r="W10" s="1">
        <v>2.2132000000000001</v>
      </c>
      <c r="X10" s="1">
        <v>4.6726000000000001</v>
      </c>
      <c r="Y10" s="1">
        <v>5.8296000000000001</v>
      </c>
      <c r="Z10" s="1">
        <v>1.6319999999999999</v>
      </c>
      <c r="AA10" s="1"/>
      <c r="AB10" s="1">
        <f t="shared" si="3"/>
        <v>60.138399999999997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75.759</v>
      </c>
      <c r="D11" s="1">
        <v>108.989</v>
      </c>
      <c r="E11" s="1">
        <v>75.741</v>
      </c>
      <c r="F11" s="1">
        <v>106.30200000000001</v>
      </c>
      <c r="G11" s="6">
        <v>1</v>
      </c>
      <c r="H11" s="1">
        <v>60</v>
      </c>
      <c r="I11" s="1" t="s">
        <v>33</v>
      </c>
      <c r="J11" s="1">
        <v>70.099999999999994</v>
      </c>
      <c r="K11" s="1">
        <f t="shared" si="2"/>
        <v>5.6410000000000053</v>
      </c>
      <c r="L11" s="1"/>
      <c r="M11" s="1"/>
      <c r="N11" s="1">
        <v>0</v>
      </c>
      <c r="O11" s="1"/>
      <c r="P11" s="1">
        <f t="shared" si="4"/>
        <v>15.148199999999999</v>
      </c>
      <c r="Q11" s="5">
        <f t="shared" si="7"/>
        <v>90.624599999999973</v>
      </c>
      <c r="R11" s="5"/>
      <c r="S11" s="1"/>
      <c r="T11" s="1">
        <f t="shared" si="5"/>
        <v>13</v>
      </c>
      <c r="U11" s="1">
        <f t="shared" si="6"/>
        <v>7.0174674218719062</v>
      </c>
      <c r="V11" s="1">
        <v>3.5142000000000002</v>
      </c>
      <c r="W11" s="1">
        <v>14.048400000000001</v>
      </c>
      <c r="X11" s="1">
        <v>11.358599999999999</v>
      </c>
      <c r="Y11" s="1">
        <v>9.4207999999999998</v>
      </c>
      <c r="Z11" s="1">
        <v>11.3774</v>
      </c>
      <c r="AA11" s="1" t="s">
        <v>44</v>
      </c>
      <c r="AB11" s="1">
        <f t="shared" si="3"/>
        <v>90.624599999999973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37.847999999999999</v>
      </c>
      <c r="D12" s="1">
        <v>155.227</v>
      </c>
      <c r="E12" s="1">
        <v>89.433999999999997</v>
      </c>
      <c r="F12" s="1">
        <v>99.328000000000003</v>
      </c>
      <c r="G12" s="6">
        <v>1</v>
      </c>
      <c r="H12" s="1">
        <v>60</v>
      </c>
      <c r="I12" s="1" t="s">
        <v>41</v>
      </c>
      <c r="J12" s="1">
        <v>96.8</v>
      </c>
      <c r="K12" s="1">
        <f t="shared" si="2"/>
        <v>-7.3659999999999997</v>
      </c>
      <c r="L12" s="1"/>
      <c r="M12" s="1"/>
      <c r="N12" s="1">
        <v>40</v>
      </c>
      <c r="O12" s="1"/>
      <c r="P12" s="1">
        <f t="shared" si="4"/>
        <v>17.886800000000001</v>
      </c>
      <c r="Q12" s="5">
        <f t="shared" ref="Q12:Q13" si="8">14*P12-O12-N12-F12</f>
        <v>111.08720000000002</v>
      </c>
      <c r="R12" s="5"/>
      <c r="S12" s="1"/>
      <c r="T12" s="1">
        <f t="shared" si="5"/>
        <v>14</v>
      </c>
      <c r="U12" s="1">
        <f t="shared" si="6"/>
        <v>7.7894313124762391</v>
      </c>
      <c r="V12" s="1">
        <v>14.8498</v>
      </c>
      <c r="W12" s="1">
        <v>17.1936</v>
      </c>
      <c r="X12" s="1">
        <v>13.9434</v>
      </c>
      <c r="Y12" s="1">
        <v>16.265599999999999</v>
      </c>
      <c r="Z12" s="1">
        <v>16.5032</v>
      </c>
      <c r="AA12" s="1"/>
      <c r="AB12" s="1">
        <f t="shared" si="3"/>
        <v>111.08720000000002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36</v>
      </c>
      <c r="C13" s="1">
        <v>601.11400000000003</v>
      </c>
      <c r="D13" s="1">
        <v>300.32</v>
      </c>
      <c r="E13" s="1">
        <v>446.90600000000001</v>
      </c>
      <c r="F13" s="1">
        <v>421.20499999999998</v>
      </c>
      <c r="G13" s="6">
        <v>1</v>
      </c>
      <c r="H13" s="1">
        <v>60</v>
      </c>
      <c r="I13" s="1" t="s">
        <v>41</v>
      </c>
      <c r="J13" s="1">
        <v>431.5</v>
      </c>
      <c r="K13" s="1">
        <f t="shared" si="2"/>
        <v>15.406000000000006</v>
      </c>
      <c r="L13" s="1"/>
      <c r="M13" s="1"/>
      <c r="N13" s="1">
        <v>0</v>
      </c>
      <c r="O13" s="1"/>
      <c r="P13" s="1">
        <f t="shared" si="4"/>
        <v>89.381200000000007</v>
      </c>
      <c r="Q13" s="5">
        <f t="shared" si="8"/>
        <v>830.13180000000011</v>
      </c>
      <c r="R13" s="5"/>
      <c r="S13" s="1"/>
      <c r="T13" s="1">
        <f t="shared" si="5"/>
        <v>14</v>
      </c>
      <c r="U13" s="1">
        <f t="shared" si="6"/>
        <v>4.7124563107230601</v>
      </c>
      <c r="V13" s="1">
        <v>44.224200000000003</v>
      </c>
      <c r="W13" s="1">
        <v>70.763599999999997</v>
      </c>
      <c r="X13" s="1">
        <v>74.763000000000005</v>
      </c>
      <c r="Y13" s="1">
        <v>69.010599999999997</v>
      </c>
      <c r="Z13" s="1">
        <v>47.639400000000002</v>
      </c>
      <c r="AA13" s="1"/>
      <c r="AB13" s="1">
        <f t="shared" si="3"/>
        <v>830.13180000000011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32</v>
      </c>
      <c r="C14" s="1">
        <v>131</v>
      </c>
      <c r="D14" s="1">
        <v>56</v>
      </c>
      <c r="E14" s="1">
        <v>100</v>
      </c>
      <c r="F14" s="1">
        <v>69</v>
      </c>
      <c r="G14" s="6">
        <v>0.25</v>
      </c>
      <c r="H14" s="1">
        <v>120</v>
      </c>
      <c r="I14" s="1" t="s">
        <v>33</v>
      </c>
      <c r="J14" s="1">
        <v>105</v>
      </c>
      <c r="K14" s="1">
        <f t="shared" si="2"/>
        <v>-5</v>
      </c>
      <c r="L14" s="1"/>
      <c r="M14" s="1"/>
      <c r="N14" s="1">
        <v>106</v>
      </c>
      <c r="O14" s="1">
        <v>40</v>
      </c>
      <c r="P14" s="1">
        <f t="shared" si="4"/>
        <v>20</v>
      </c>
      <c r="Q14" s="5">
        <f t="shared" si="7"/>
        <v>45</v>
      </c>
      <c r="R14" s="5"/>
      <c r="S14" s="1"/>
      <c r="T14" s="1">
        <f t="shared" si="5"/>
        <v>13</v>
      </c>
      <c r="U14" s="1">
        <f t="shared" si="6"/>
        <v>10.75</v>
      </c>
      <c r="V14" s="1">
        <v>21.6</v>
      </c>
      <c r="W14" s="1">
        <v>20.2</v>
      </c>
      <c r="X14" s="1">
        <v>19.8</v>
      </c>
      <c r="Y14" s="1">
        <v>23</v>
      </c>
      <c r="Z14" s="1">
        <v>31.4</v>
      </c>
      <c r="AA14" s="1"/>
      <c r="AB14" s="1">
        <f t="shared" si="3"/>
        <v>11.25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36</v>
      </c>
      <c r="C15" s="1">
        <v>224.29900000000001</v>
      </c>
      <c r="D15" s="1">
        <v>351.73700000000002</v>
      </c>
      <c r="E15" s="1">
        <v>266.41300000000001</v>
      </c>
      <c r="F15" s="1">
        <v>291.37900000000002</v>
      </c>
      <c r="G15" s="6">
        <v>1</v>
      </c>
      <c r="H15" s="1">
        <v>45</v>
      </c>
      <c r="I15" s="1" t="s">
        <v>39</v>
      </c>
      <c r="J15" s="1">
        <v>257.2</v>
      </c>
      <c r="K15" s="1">
        <f t="shared" si="2"/>
        <v>9.2130000000000223</v>
      </c>
      <c r="L15" s="1"/>
      <c r="M15" s="1"/>
      <c r="N15" s="1">
        <v>0</v>
      </c>
      <c r="O15" s="1"/>
      <c r="P15" s="1">
        <f t="shared" si="4"/>
        <v>53.282600000000002</v>
      </c>
      <c r="Q15" s="5">
        <f>14*P15-O15-N15-F15</f>
        <v>454.57740000000001</v>
      </c>
      <c r="R15" s="5"/>
      <c r="S15" s="1"/>
      <c r="T15" s="1">
        <f t="shared" si="5"/>
        <v>14</v>
      </c>
      <c r="U15" s="1">
        <f t="shared" si="6"/>
        <v>5.4685582160029726</v>
      </c>
      <c r="V15" s="1">
        <v>37.249400000000001</v>
      </c>
      <c r="W15" s="1">
        <v>47.953800000000001</v>
      </c>
      <c r="X15" s="1">
        <v>43.655799999999999</v>
      </c>
      <c r="Y15" s="1">
        <v>55.1248</v>
      </c>
      <c r="Z15" s="1">
        <v>46.633000000000003</v>
      </c>
      <c r="AA15" s="1"/>
      <c r="AB15" s="1">
        <f t="shared" si="3"/>
        <v>454.57740000000001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36</v>
      </c>
      <c r="C16" s="1">
        <v>154.38999999999999</v>
      </c>
      <c r="D16" s="1">
        <v>268.041</v>
      </c>
      <c r="E16" s="1">
        <v>192.31700000000001</v>
      </c>
      <c r="F16" s="1">
        <v>211.035</v>
      </c>
      <c r="G16" s="6">
        <v>1</v>
      </c>
      <c r="H16" s="1">
        <v>60</v>
      </c>
      <c r="I16" s="1" t="s">
        <v>33</v>
      </c>
      <c r="J16" s="1">
        <v>178.5</v>
      </c>
      <c r="K16" s="1">
        <f t="shared" si="2"/>
        <v>13.817000000000007</v>
      </c>
      <c r="L16" s="1"/>
      <c r="M16" s="1"/>
      <c r="N16" s="1">
        <v>0</v>
      </c>
      <c r="O16" s="1"/>
      <c r="P16" s="1">
        <f t="shared" si="4"/>
        <v>38.4634</v>
      </c>
      <c r="Q16" s="5">
        <f t="shared" si="7"/>
        <v>288.98919999999998</v>
      </c>
      <c r="R16" s="5"/>
      <c r="S16" s="1"/>
      <c r="T16" s="1">
        <f t="shared" si="5"/>
        <v>12.999999999999998</v>
      </c>
      <c r="U16" s="1">
        <f t="shared" si="6"/>
        <v>5.4866444464087936</v>
      </c>
      <c r="V16" s="1">
        <v>22.3992</v>
      </c>
      <c r="W16" s="1">
        <v>35.264800000000001</v>
      </c>
      <c r="X16" s="1">
        <v>14.9674</v>
      </c>
      <c r="Y16" s="1">
        <v>30.235800000000001</v>
      </c>
      <c r="Z16" s="1">
        <v>24.455200000000001</v>
      </c>
      <c r="AA16" s="1"/>
      <c r="AB16" s="1">
        <f t="shared" si="3"/>
        <v>288.98919999999998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32</v>
      </c>
      <c r="C17" s="1">
        <v>52</v>
      </c>
      <c r="D17" s="1">
        <v>224</v>
      </c>
      <c r="E17" s="1">
        <v>199</v>
      </c>
      <c r="F17" s="1">
        <v>59</v>
      </c>
      <c r="G17" s="6">
        <v>0.25</v>
      </c>
      <c r="H17" s="1">
        <v>120</v>
      </c>
      <c r="I17" s="1" t="s">
        <v>33</v>
      </c>
      <c r="J17" s="1">
        <v>291</v>
      </c>
      <c r="K17" s="1">
        <f t="shared" si="2"/>
        <v>-92</v>
      </c>
      <c r="L17" s="1"/>
      <c r="M17" s="1"/>
      <c r="N17" s="1">
        <v>134</v>
      </c>
      <c r="O17" s="1">
        <v>100</v>
      </c>
      <c r="P17" s="1">
        <f t="shared" si="4"/>
        <v>39.799999999999997</v>
      </c>
      <c r="Q17" s="5">
        <f t="shared" si="7"/>
        <v>224.39999999999998</v>
      </c>
      <c r="R17" s="5"/>
      <c r="S17" s="1"/>
      <c r="T17" s="1">
        <f t="shared" si="5"/>
        <v>13</v>
      </c>
      <c r="U17" s="1">
        <f t="shared" si="6"/>
        <v>7.3618090452261313</v>
      </c>
      <c r="V17" s="1">
        <v>32.4</v>
      </c>
      <c r="W17" s="1">
        <v>39.6</v>
      </c>
      <c r="X17" s="1">
        <v>35.6</v>
      </c>
      <c r="Y17" s="1">
        <v>39.200000000000003</v>
      </c>
      <c r="Z17" s="1">
        <v>36.520000000000003</v>
      </c>
      <c r="AA17" s="1" t="s">
        <v>51</v>
      </c>
      <c r="AB17" s="1">
        <f t="shared" si="3"/>
        <v>56.099999999999994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32</v>
      </c>
      <c r="C18" s="1">
        <v>33</v>
      </c>
      <c r="D18" s="1">
        <v>6</v>
      </c>
      <c r="E18" s="1">
        <v>22</v>
      </c>
      <c r="F18" s="1">
        <v>9</v>
      </c>
      <c r="G18" s="6">
        <v>0.4</v>
      </c>
      <c r="H18" s="1">
        <v>60</v>
      </c>
      <c r="I18" s="1" t="s">
        <v>33</v>
      </c>
      <c r="J18" s="1">
        <v>23</v>
      </c>
      <c r="K18" s="1">
        <f t="shared" si="2"/>
        <v>-1</v>
      </c>
      <c r="L18" s="1"/>
      <c r="M18" s="1"/>
      <c r="N18" s="1">
        <v>90</v>
      </c>
      <c r="O18" s="1"/>
      <c r="P18" s="1">
        <f t="shared" si="4"/>
        <v>4.4000000000000004</v>
      </c>
      <c r="Q18" s="5"/>
      <c r="R18" s="5"/>
      <c r="S18" s="1"/>
      <c r="T18" s="1">
        <f t="shared" si="5"/>
        <v>22.499999999999996</v>
      </c>
      <c r="U18" s="1">
        <f t="shared" si="6"/>
        <v>22.499999999999996</v>
      </c>
      <c r="V18" s="1">
        <v>9</v>
      </c>
      <c r="W18" s="1">
        <v>1.4</v>
      </c>
      <c r="X18" s="1">
        <v>1.4</v>
      </c>
      <c r="Y18" s="1">
        <v>6.6</v>
      </c>
      <c r="Z18" s="1">
        <v>5.2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36</v>
      </c>
      <c r="C19" s="1">
        <v>255.072</v>
      </c>
      <c r="D19" s="1">
        <v>208.00899999999999</v>
      </c>
      <c r="E19" s="1">
        <v>291.43099999999998</v>
      </c>
      <c r="F19" s="1">
        <v>149.523</v>
      </c>
      <c r="G19" s="6">
        <v>1</v>
      </c>
      <c r="H19" s="1">
        <v>45</v>
      </c>
      <c r="I19" s="1" t="s">
        <v>39</v>
      </c>
      <c r="J19" s="1">
        <v>266.8</v>
      </c>
      <c r="K19" s="1">
        <f t="shared" si="2"/>
        <v>24.630999999999972</v>
      </c>
      <c r="L19" s="1"/>
      <c r="M19" s="1"/>
      <c r="N19" s="1">
        <v>85</v>
      </c>
      <c r="O19" s="1">
        <v>70</v>
      </c>
      <c r="P19" s="1">
        <f t="shared" si="4"/>
        <v>58.286199999999994</v>
      </c>
      <c r="Q19" s="5">
        <f>14*P19-O19-N19-F19</f>
        <v>511.48379999999986</v>
      </c>
      <c r="R19" s="5"/>
      <c r="S19" s="1"/>
      <c r="T19" s="1">
        <f t="shared" si="5"/>
        <v>14</v>
      </c>
      <c r="U19" s="1">
        <f t="shared" si="6"/>
        <v>5.2246157752606974</v>
      </c>
      <c r="V19" s="1">
        <v>39.310600000000001</v>
      </c>
      <c r="W19" s="1">
        <v>42.384799999999998</v>
      </c>
      <c r="X19" s="1">
        <v>44.28</v>
      </c>
      <c r="Y19" s="1">
        <v>53.200200000000002</v>
      </c>
      <c r="Z19" s="1">
        <v>44.764200000000002</v>
      </c>
      <c r="AA19" s="1"/>
      <c r="AB19" s="1">
        <f t="shared" si="3"/>
        <v>511.48379999999986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16</v>
      </c>
      <c r="D20" s="1">
        <v>448</v>
      </c>
      <c r="E20" s="1">
        <v>151</v>
      </c>
      <c r="F20" s="1">
        <v>312</v>
      </c>
      <c r="G20" s="6">
        <v>0.12</v>
      </c>
      <c r="H20" s="1">
        <v>60</v>
      </c>
      <c r="I20" s="1" t="s">
        <v>33</v>
      </c>
      <c r="J20" s="1">
        <v>277</v>
      </c>
      <c r="K20" s="1">
        <f t="shared" si="2"/>
        <v>-126</v>
      </c>
      <c r="L20" s="1"/>
      <c r="M20" s="1"/>
      <c r="N20" s="1">
        <v>0</v>
      </c>
      <c r="O20" s="1"/>
      <c r="P20" s="1">
        <f t="shared" si="4"/>
        <v>30.2</v>
      </c>
      <c r="Q20" s="5">
        <f t="shared" si="7"/>
        <v>80.599999999999966</v>
      </c>
      <c r="R20" s="5"/>
      <c r="S20" s="1"/>
      <c r="T20" s="1">
        <f t="shared" si="5"/>
        <v>13</v>
      </c>
      <c r="U20" s="1">
        <f t="shared" si="6"/>
        <v>10.331125827814569</v>
      </c>
      <c r="V20" s="1">
        <v>15.4</v>
      </c>
      <c r="W20" s="1">
        <v>31.4</v>
      </c>
      <c r="X20" s="1">
        <v>18</v>
      </c>
      <c r="Y20" s="1">
        <v>20</v>
      </c>
      <c r="Z20" s="1">
        <v>12.4</v>
      </c>
      <c r="AA20" s="1"/>
      <c r="AB20" s="1">
        <f t="shared" si="3"/>
        <v>9.6719999999999953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36</v>
      </c>
      <c r="C21" s="1">
        <v>84.039000000000001</v>
      </c>
      <c r="D21" s="1">
        <v>51.109000000000002</v>
      </c>
      <c r="E21" s="1">
        <v>81.117000000000004</v>
      </c>
      <c r="F21" s="1">
        <v>47.014000000000003</v>
      </c>
      <c r="G21" s="6">
        <v>1</v>
      </c>
      <c r="H21" s="1">
        <v>45</v>
      </c>
      <c r="I21" s="1" t="s">
        <v>39</v>
      </c>
      <c r="J21" s="1">
        <v>82</v>
      </c>
      <c r="K21" s="1">
        <f t="shared" si="2"/>
        <v>-0.88299999999999557</v>
      </c>
      <c r="L21" s="1"/>
      <c r="M21" s="1"/>
      <c r="N21" s="1">
        <v>73</v>
      </c>
      <c r="O21" s="1"/>
      <c r="P21" s="1">
        <f t="shared" si="4"/>
        <v>16.223400000000002</v>
      </c>
      <c r="Q21" s="5">
        <f>14*P21-O21-N21-F21</f>
        <v>107.11360000000002</v>
      </c>
      <c r="R21" s="5"/>
      <c r="S21" s="1"/>
      <c r="T21" s="1">
        <f t="shared" si="5"/>
        <v>14</v>
      </c>
      <c r="U21" s="1">
        <f t="shared" si="6"/>
        <v>7.3975862026455612</v>
      </c>
      <c r="V21" s="1">
        <v>13.3988</v>
      </c>
      <c r="W21" s="1">
        <v>13.113799999999999</v>
      </c>
      <c r="X21" s="1">
        <v>13.911</v>
      </c>
      <c r="Y21" s="1">
        <v>16.102599999999999</v>
      </c>
      <c r="Z21" s="1">
        <v>19.601600000000001</v>
      </c>
      <c r="AA21" s="1"/>
      <c r="AB21" s="1">
        <f t="shared" si="3"/>
        <v>107.11360000000002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221</v>
      </c>
      <c r="D22" s="1">
        <v>400</v>
      </c>
      <c r="E22" s="1">
        <v>358</v>
      </c>
      <c r="F22" s="1">
        <v>235</v>
      </c>
      <c r="G22" s="6">
        <v>0.25</v>
      </c>
      <c r="H22" s="1">
        <v>120</v>
      </c>
      <c r="I22" s="1" t="s">
        <v>33</v>
      </c>
      <c r="J22" s="1">
        <v>387</v>
      </c>
      <c r="K22" s="1">
        <f t="shared" si="2"/>
        <v>-29</v>
      </c>
      <c r="L22" s="1"/>
      <c r="M22" s="1"/>
      <c r="N22" s="1">
        <v>31</v>
      </c>
      <c r="O22" s="1">
        <v>80</v>
      </c>
      <c r="P22" s="1">
        <f t="shared" si="4"/>
        <v>71.599999999999994</v>
      </c>
      <c r="Q22" s="5">
        <f t="shared" si="7"/>
        <v>584.79999999999995</v>
      </c>
      <c r="R22" s="5"/>
      <c r="S22" s="1"/>
      <c r="T22" s="1">
        <f t="shared" si="5"/>
        <v>13</v>
      </c>
      <c r="U22" s="1">
        <f t="shared" si="6"/>
        <v>4.8324022346368718</v>
      </c>
      <c r="V22" s="1">
        <v>47.4</v>
      </c>
      <c r="W22" s="1">
        <v>46.4</v>
      </c>
      <c r="X22" s="1">
        <v>38</v>
      </c>
      <c r="Y22" s="1">
        <v>49</v>
      </c>
      <c r="Z22" s="1">
        <v>28.4</v>
      </c>
      <c r="AA22" s="1"/>
      <c r="AB22" s="1">
        <f t="shared" si="3"/>
        <v>146.19999999999999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36</v>
      </c>
      <c r="C23" s="1">
        <v>43.262</v>
      </c>
      <c r="D23" s="1"/>
      <c r="E23" s="1">
        <v>20.661000000000001</v>
      </c>
      <c r="F23" s="1">
        <v>22.097000000000001</v>
      </c>
      <c r="G23" s="6">
        <v>1</v>
      </c>
      <c r="H23" s="1">
        <v>120</v>
      </c>
      <c r="I23" s="1" t="s">
        <v>33</v>
      </c>
      <c r="J23" s="1">
        <v>21</v>
      </c>
      <c r="K23" s="1">
        <f t="shared" si="2"/>
        <v>-0.33899999999999864</v>
      </c>
      <c r="L23" s="1"/>
      <c r="M23" s="1"/>
      <c r="N23" s="1">
        <v>0</v>
      </c>
      <c r="O23" s="1"/>
      <c r="P23" s="1">
        <f t="shared" si="4"/>
        <v>4.1322000000000001</v>
      </c>
      <c r="Q23" s="5">
        <f t="shared" si="7"/>
        <v>31.621600000000001</v>
      </c>
      <c r="R23" s="5"/>
      <c r="S23" s="1"/>
      <c r="T23" s="1">
        <f t="shared" si="5"/>
        <v>13</v>
      </c>
      <c r="U23" s="1">
        <f t="shared" si="6"/>
        <v>5.3475146411112728</v>
      </c>
      <c r="V23" s="1">
        <v>2.9413999999999998</v>
      </c>
      <c r="W23" s="1">
        <v>1.1497999999999999</v>
      </c>
      <c r="X23" s="1">
        <v>3.5626000000000002</v>
      </c>
      <c r="Y23" s="1">
        <v>3.9232</v>
      </c>
      <c r="Z23" s="1">
        <v>1.7083999999999999</v>
      </c>
      <c r="AA23" s="1"/>
      <c r="AB23" s="1">
        <f t="shared" si="3"/>
        <v>31.621600000000001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58</v>
      </c>
      <c r="B24" s="12" t="s">
        <v>32</v>
      </c>
      <c r="C24" s="12"/>
      <c r="D24" s="12"/>
      <c r="E24" s="16">
        <v>1</v>
      </c>
      <c r="F24" s="16">
        <v>-1</v>
      </c>
      <c r="G24" s="13">
        <v>0</v>
      </c>
      <c r="H24" s="12" t="e">
        <v>#N/A</v>
      </c>
      <c r="I24" s="12" t="s">
        <v>74</v>
      </c>
      <c r="J24" s="12">
        <v>1</v>
      </c>
      <c r="K24" s="12">
        <f t="shared" si="2"/>
        <v>0</v>
      </c>
      <c r="L24" s="12"/>
      <c r="M24" s="12"/>
      <c r="N24" s="12"/>
      <c r="O24" s="12"/>
      <c r="P24" s="12">
        <f t="shared" si="4"/>
        <v>0.2</v>
      </c>
      <c r="Q24" s="14"/>
      <c r="R24" s="14"/>
      <c r="S24" s="12"/>
      <c r="T24" s="12">
        <f t="shared" si="5"/>
        <v>-5</v>
      </c>
      <c r="U24" s="12">
        <f t="shared" si="6"/>
        <v>-5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1" t="s">
        <v>160</v>
      </c>
      <c r="AB24" s="1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32</v>
      </c>
      <c r="C25" s="1">
        <v>158</v>
      </c>
      <c r="D25" s="1">
        <v>80</v>
      </c>
      <c r="E25" s="1">
        <v>119</v>
      </c>
      <c r="F25" s="1">
        <v>105</v>
      </c>
      <c r="G25" s="6">
        <v>0.4</v>
      </c>
      <c r="H25" s="1">
        <v>45</v>
      </c>
      <c r="I25" s="1" t="s">
        <v>33</v>
      </c>
      <c r="J25" s="1">
        <v>126</v>
      </c>
      <c r="K25" s="1">
        <f t="shared" si="2"/>
        <v>-7</v>
      </c>
      <c r="L25" s="1"/>
      <c r="M25" s="1"/>
      <c r="N25" s="1">
        <v>0</v>
      </c>
      <c r="O25" s="1"/>
      <c r="P25" s="1">
        <f t="shared" si="4"/>
        <v>23.8</v>
      </c>
      <c r="Q25" s="5">
        <f t="shared" ref="Q25:Q35" si="9">13*P25-O25-N25-F25</f>
        <v>204.40000000000003</v>
      </c>
      <c r="R25" s="5"/>
      <c r="S25" s="1"/>
      <c r="T25" s="1">
        <f t="shared" si="5"/>
        <v>13.000000000000002</v>
      </c>
      <c r="U25" s="1">
        <f t="shared" si="6"/>
        <v>4.4117647058823524</v>
      </c>
      <c r="V25" s="1">
        <v>11.6</v>
      </c>
      <c r="W25" s="1">
        <v>20.8</v>
      </c>
      <c r="X25" s="1">
        <v>21.4</v>
      </c>
      <c r="Y25" s="1">
        <v>30.8</v>
      </c>
      <c r="Z25" s="1">
        <v>31.4</v>
      </c>
      <c r="AA25" s="1"/>
      <c r="AB25" s="1">
        <f t="shared" si="3"/>
        <v>81.760000000000019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60</v>
      </c>
      <c r="B26" s="12" t="s">
        <v>36</v>
      </c>
      <c r="C26" s="12">
        <v>125.762</v>
      </c>
      <c r="D26" s="12">
        <v>83.153999999999996</v>
      </c>
      <c r="E26" s="12">
        <v>151.13</v>
      </c>
      <c r="F26" s="12">
        <v>54.625999999999998</v>
      </c>
      <c r="G26" s="13">
        <v>0</v>
      </c>
      <c r="H26" s="12">
        <v>45</v>
      </c>
      <c r="I26" s="12" t="s">
        <v>74</v>
      </c>
      <c r="J26" s="12">
        <v>152.06</v>
      </c>
      <c r="K26" s="12">
        <f t="shared" si="2"/>
        <v>-0.93000000000000682</v>
      </c>
      <c r="L26" s="12"/>
      <c r="M26" s="12"/>
      <c r="N26" s="12">
        <v>0</v>
      </c>
      <c r="O26" s="12"/>
      <c r="P26" s="12">
        <f t="shared" si="4"/>
        <v>30.225999999999999</v>
      </c>
      <c r="Q26" s="14"/>
      <c r="R26" s="14"/>
      <c r="S26" s="12"/>
      <c r="T26" s="12">
        <f t="shared" si="5"/>
        <v>1.8072520346721366</v>
      </c>
      <c r="U26" s="12">
        <f t="shared" si="6"/>
        <v>1.8072520346721366</v>
      </c>
      <c r="V26" s="12">
        <v>7.8193999999999999</v>
      </c>
      <c r="W26" s="12">
        <v>16.752600000000001</v>
      </c>
      <c r="X26" s="12">
        <v>17.848600000000001</v>
      </c>
      <c r="Y26" s="12">
        <v>15.654999999999999</v>
      </c>
      <c r="Z26" s="12">
        <v>13.9718</v>
      </c>
      <c r="AA26" s="12" t="s">
        <v>167</v>
      </c>
      <c r="AB26" s="12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s="24" customFormat="1" x14ac:dyDescent="0.25">
      <c r="A27" s="21" t="s">
        <v>166</v>
      </c>
      <c r="B27" s="1" t="s">
        <v>36</v>
      </c>
      <c r="C27" s="21"/>
      <c r="D27" s="21"/>
      <c r="E27" s="21"/>
      <c r="F27" s="21"/>
      <c r="G27" s="22">
        <v>1</v>
      </c>
      <c r="H27" s="21">
        <v>45</v>
      </c>
      <c r="I27" s="21" t="s">
        <v>33</v>
      </c>
      <c r="J27" s="21"/>
      <c r="K27" s="21"/>
      <c r="L27" s="21"/>
      <c r="M27" s="21"/>
      <c r="N27" s="21"/>
      <c r="O27" s="21"/>
      <c r="P27" s="1">
        <f t="shared" si="4"/>
        <v>0</v>
      </c>
      <c r="Q27" s="23">
        <f>11*P26-O26-N26-F26</f>
        <v>277.86</v>
      </c>
      <c r="R27" s="23"/>
      <c r="S27" s="21"/>
      <c r="T27" s="1" t="e">
        <f t="shared" ref="T27" si="10">(F27+N27+O27+Q27)/P27</f>
        <v>#DIV/0!</v>
      </c>
      <c r="U27" s="1" t="e">
        <f t="shared" ref="U27" si="11">(F27+N27+O27)/P27</f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 t="s">
        <v>168</v>
      </c>
      <c r="AB27" s="1">
        <f t="shared" si="3"/>
        <v>277.86</v>
      </c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1:49" x14ac:dyDescent="0.25">
      <c r="A28" s="1" t="s">
        <v>61</v>
      </c>
      <c r="B28" s="1" t="s">
        <v>36</v>
      </c>
      <c r="C28" s="1">
        <v>140.25299999999999</v>
      </c>
      <c r="D28" s="1">
        <v>302.93</v>
      </c>
      <c r="E28" s="1">
        <v>265.20499999999998</v>
      </c>
      <c r="F28" s="1">
        <v>130.93700000000001</v>
      </c>
      <c r="G28" s="6">
        <v>1</v>
      </c>
      <c r="H28" s="1">
        <v>60</v>
      </c>
      <c r="I28" s="1" t="s">
        <v>41</v>
      </c>
      <c r="J28" s="1">
        <v>359.2</v>
      </c>
      <c r="K28" s="1">
        <f t="shared" si="2"/>
        <v>-93.995000000000005</v>
      </c>
      <c r="L28" s="1"/>
      <c r="M28" s="1"/>
      <c r="N28" s="1">
        <v>0</v>
      </c>
      <c r="O28" s="1"/>
      <c r="P28" s="1">
        <f t="shared" si="4"/>
        <v>53.040999999999997</v>
      </c>
      <c r="Q28" s="5">
        <f>11*P28-O28-N28-F28</f>
        <v>452.51400000000001</v>
      </c>
      <c r="R28" s="5"/>
      <c r="S28" s="1"/>
      <c r="T28" s="1">
        <f t="shared" si="5"/>
        <v>11.000000000000002</v>
      </c>
      <c r="U28" s="1">
        <f t="shared" si="6"/>
        <v>2.4685997624479179</v>
      </c>
      <c r="V28" s="1">
        <v>41.520200000000003</v>
      </c>
      <c r="W28" s="1">
        <v>52.999600000000001</v>
      </c>
      <c r="X28" s="1">
        <v>38.6646</v>
      </c>
      <c r="Y28" s="1">
        <v>39.282600000000002</v>
      </c>
      <c r="Z28" s="1">
        <v>29.8856</v>
      </c>
      <c r="AA28" s="1"/>
      <c r="AB28" s="1">
        <f t="shared" si="3"/>
        <v>452.51400000000001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149</v>
      </c>
      <c r="D29" s="1">
        <v>152</v>
      </c>
      <c r="E29" s="1">
        <v>255</v>
      </c>
      <c r="F29" s="1">
        <v>1</v>
      </c>
      <c r="G29" s="6">
        <v>0.22</v>
      </c>
      <c r="H29" s="1">
        <v>120</v>
      </c>
      <c r="I29" s="1" t="s">
        <v>33</v>
      </c>
      <c r="J29" s="1">
        <v>269</v>
      </c>
      <c r="K29" s="1">
        <f t="shared" si="2"/>
        <v>-14</v>
      </c>
      <c r="L29" s="1"/>
      <c r="M29" s="1"/>
      <c r="N29" s="1">
        <v>32</v>
      </c>
      <c r="O29" s="1">
        <v>32</v>
      </c>
      <c r="P29" s="1">
        <f t="shared" si="4"/>
        <v>51</v>
      </c>
      <c r="Q29" s="5">
        <f t="shared" si="9"/>
        <v>598</v>
      </c>
      <c r="R29" s="5"/>
      <c r="S29" s="1"/>
      <c r="T29" s="1">
        <f t="shared" si="5"/>
        <v>13</v>
      </c>
      <c r="U29" s="1">
        <f t="shared" si="6"/>
        <v>1.2745098039215685</v>
      </c>
      <c r="V29" s="1">
        <v>32.200000000000003</v>
      </c>
      <c r="W29" s="1">
        <v>38</v>
      </c>
      <c r="X29" s="1">
        <v>34</v>
      </c>
      <c r="Y29" s="1">
        <v>39</v>
      </c>
      <c r="Z29" s="1">
        <v>24</v>
      </c>
      <c r="AA29" s="1"/>
      <c r="AB29" s="1">
        <f t="shared" si="3"/>
        <v>131.56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8</v>
      </c>
      <c r="D30" s="1">
        <v>72</v>
      </c>
      <c r="E30" s="1">
        <v>12</v>
      </c>
      <c r="F30" s="1">
        <v>62</v>
      </c>
      <c r="G30" s="6">
        <v>0.33</v>
      </c>
      <c r="H30" s="1">
        <v>45</v>
      </c>
      <c r="I30" s="1" t="s">
        <v>33</v>
      </c>
      <c r="J30" s="1">
        <v>49</v>
      </c>
      <c r="K30" s="1">
        <f t="shared" si="2"/>
        <v>-37</v>
      </c>
      <c r="L30" s="1"/>
      <c r="M30" s="1"/>
      <c r="N30" s="1">
        <v>8</v>
      </c>
      <c r="O30" s="1"/>
      <c r="P30" s="1">
        <f t="shared" si="4"/>
        <v>2.4</v>
      </c>
      <c r="Q30" s="5">
        <v>20</v>
      </c>
      <c r="R30" s="5"/>
      <c r="S30" s="1"/>
      <c r="T30" s="1">
        <f t="shared" si="5"/>
        <v>37.5</v>
      </c>
      <c r="U30" s="1">
        <f t="shared" si="6"/>
        <v>29.166666666666668</v>
      </c>
      <c r="V30" s="1">
        <v>-1.2</v>
      </c>
      <c r="W30" s="1">
        <v>7.2</v>
      </c>
      <c r="X30" s="1">
        <v>3.4</v>
      </c>
      <c r="Y30" s="1">
        <v>3.6</v>
      </c>
      <c r="Z30" s="1">
        <v>3</v>
      </c>
      <c r="AA30" s="1"/>
      <c r="AB30" s="1">
        <f t="shared" si="3"/>
        <v>6.6000000000000005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36</v>
      </c>
      <c r="C31" s="1">
        <v>120.699</v>
      </c>
      <c r="D31" s="1"/>
      <c r="E31" s="1">
        <v>105.979</v>
      </c>
      <c r="F31" s="1">
        <v>3.5430000000000001</v>
      </c>
      <c r="G31" s="6">
        <v>1</v>
      </c>
      <c r="H31" s="1">
        <v>45</v>
      </c>
      <c r="I31" s="1" t="s">
        <v>39</v>
      </c>
      <c r="J31" s="1">
        <v>102</v>
      </c>
      <c r="K31" s="1">
        <f t="shared" si="2"/>
        <v>3.9789999999999992</v>
      </c>
      <c r="L31" s="1"/>
      <c r="M31" s="1"/>
      <c r="N31" s="1">
        <v>94</v>
      </c>
      <c r="O31" s="1"/>
      <c r="P31" s="1">
        <f t="shared" si="4"/>
        <v>21.195799999999998</v>
      </c>
      <c r="Q31" s="5">
        <f>14*P31-O31-N31-F31</f>
        <v>199.19819999999999</v>
      </c>
      <c r="R31" s="5"/>
      <c r="S31" s="1"/>
      <c r="T31" s="1">
        <f t="shared" si="5"/>
        <v>14</v>
      </c>
      <c r="U31" s="1">
        <f t="shared" si="6"/>
        <v>4.6019966219722779</v>
      </c>
      <c r="V31" s="1">
        <v>14.0556</v>
      </c>
      <c r="W31" s="1">
        <v>10.484400000000001</v>
      </c>
      <c r="X31" s="1">
        <v>17.554400000000001</v>
      </c>
      <c r="Y31" s="1">
        <v>18.3996</v>
      </c>
      <c r="Z31" s="1">
        <v>18.244399999999999</v>
      </c>
      <c r="AA31" s="1"/>
      <c r="AB31" s="1">
        <f t="shared" si="3"/>
        <v>199.19819999999999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158</v>
      </c>
      <c r="D32" s="1">
        <v>30</v>
      </c>
      <c r="E32" s="1">
        <v>62</v>
      </c>
      <c r="F32" s="1">
        <v>83</v>
      </c>
      <c r="G32" s="6">
        <v>0.3</v>
      </c>
      <c r="H32" s="1">
        <v>45</v>
      </c>
      <c r="I32" s="1" t="s">
        <v>33</v>
      </c>
      <c r="J32" s="1">
        <v>69</v>
      </c>
      <c r="K32" s="1">
        <f t="shared" si="2"/>
        <v>-7</v>
      </c>
      <c r="L32" s="1"/>
      <c r="M32" s="1"/>
      <c r="N32" s="1">
        <v>0</v>
      </c>
      <c r="O32" s="1">
        <v>10</v>
      </c>
      <c r="P32" s="1">
        <f t="shared" si="4"/>
        <v>12.4</v>
      </c>
      <c r="Q32" s="5">
        <f t="shared" si="9"/>
        <v>68.200000000000017</v>
      </c>
      <c r="R32" s="5"/>
      <c r="S32" s="1"/>
      <c r="T32" s="1">
        <f t="shared" si="5"/>
        <v>13.000000000000002</v>
      </c>
      <c r="U32" s="1">
        <f t="shared" si="6"/>
        <v>7.5</v>
      </c>
      <c r="V32" s="1">
        <v>9</v>
      </c>
      <c r="W32" s="1">
        <v>11.8</v>
      </c>
      <c r="X32" s="1">
        <v>19.399999999999999</v>
      </c>
      <c r="Y32" s="1">
        <v>15.8</v>
      </c>
      <c r="Z32" s="1">
        <v>12.4</v>
      </c>
      <c r="AA32" s="1"/>
      <c r="AB32" s="1">
        <f t="shared" si="3"/>
        <v>20.460000000000004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20</v>
      </c>
      <c r="D33" s="1"/>
      <c r="E33" s="1"/>
      <c r="F33" s="1"/>
      <c r="G33" s="6">
        <v>0.09</v>
      </c>
      <c r="H33" s="1">
        <v>45</v>
      </c>
      <c r="I33" s="1" t="s">
        <v>33</v>
      </c>
      <c r="J33" s="1">
        <v>38</v>
      </c>
      <c r="K33" s="1">
        <f t="shared" si="2"/>
        <v>-38</v>
      </c>
      <c r="L33" s="1"/>
      <c r="M33" s="1"/>
      <c r="N33" s="1">
        <v>40</v>
      </c>
      <c r="O33" s="1">
        <v>40</v>
      </c>
      <c r="P33" s="1">
        <f t="shared" si="4"/>
        <v>0</v>
      </c>
      <c r="Q33" s="5"/>
      <c r="R33" s="5"/>
      <c r="S33" s="1"/>
      <c r="T33" s="1" t="e">
        <f t="shared" si="5"/>
        <v>#DIV/0!</v>
      </c>
      <c r="U33" s="1" t="e">
        <f t="shared" si="6"/>
        <v>#DIV/0!</v>
      </c>
      <c r="V33" s="1">
        <v>8.4</v>
      </c>
      <c r="W33" s="1">
        <v>5</v>
      </c>
      <c r="X33" s="1">
        <v>2.2000000000000002</v>
      </c>
      <c r="Y33" s="1">
        <v>6.8</v>
      </c>
      <c r="Z33" s="1">
        <v>11.6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36</v>
      </c>
      <c r="C34" s="1">
        <v>98.745999999999995</v>
      </c>
      <c r="D34" s="1">
        <v>216.887</v>
      </c>
      <c r="E34" s="1">
        <v>160.529</v>
      </c>
      <c r="F34" s="1">
        <v>141.12700000000001</v>
      </c>
      <c r="G34" s="6">
        <v>1</v>
      </c>
      <c r="H34" s="1">
        <v>45</v>
      </c>
      <c r="I34" s="1" t="s">
        <v>39</v>
      </c>
      <c r="J34" s="1">
        <v>162</v>
      </c>
      <c r="K34" s="1">
        <f t="shared" si="2"/>
        <v>-1.4710000000000036</v>
      </c>
      <c r="L34" s="1"/>
      <c r="M34" s="1"/>
      <c r="N34" s="1">
        <v>0</v>
      </c>
      <c r="O34" s="1"/>
      <c r="P34" s="1">
        <f t="shared" si="4"/>
        <v>32.105800000000002</v>
      </c>
      <c r="Q34" s="5">
        <f>14*P34-O34-N34-F34</f>
        <v>308.35420000000005</v>
      </c>
      <c r="R34" s="5"/>
      <c r="S34" s="1"/>
      <c r="T34" s="1">
        <f t="shared" si="5"/>
        <v>14</v>
      </c>
      <c r="U34" s="1">
        <f t="shared" si="6"/>
        <v>4.3956855147668019</v>
      </c>
      <c r="V34" s="1">
        <v>13.7416</v>
      </c>
      <c r="W34" s="1">
        <v>24.735600000000002</v>
      </c>
      <c r="X34" s="1">
        <v>19.044599999999999</v>
      </c>
      <c r="Y34" s="1">
        <v>18.7026</v>
      </c>
      <c r="Z34" s="1">
        <v>24.834599999999998</v>
      </c>
      <c r="AA34" s="1"/>
      <c r="AB34" s="1">
        <f t="shared" si="3"/>
        <v>308.35420000000005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27</v>
      </c>
      <c r="D35" s="1">
        <v>138</v>
      </c>
      <c r="E35" s="1">
        <v>98</v>
      </c>
      <c r="F35" s="1">
        <v>55</v>
      </c>
      <c r="G35" s="6">
        <v>0.4</v>
      </c>
      <c r="H35" s="1">
        <v>60</v>
      </c>
      <c r="I35" s="1" t="s">
        <v>33</v>
      </c>
      <c r="J35" s="1">
        <v>160</v>
      </c>
      <c r="K35" s="1">
        <f t="shared" si="2"/>
        <v>-62</v>
      </c>
      <c r="L35" s="1"/>
      <c r="M35" s="1"/>
      <c r="N35" s="1">
        <v>100</v>
      </c>
      <c r="O35" s="1">
        <v>50</v>
      </c>
      <c r="P35" s="1">
        <f t="shared" si="4"/>
        <v>19.600000000000001</v>
      </c>
      <c r="Q35" s="5">
        <f t="shared" si="9"/>
        <v>49.800000000000011</v>
      </c>
      <c r="R35" s="5"/>
      <c r="S35" s="1"/>
      <c r="T35" s="1">
        <f t="shared" si="5"/>
        <v>13</v>
      </c>
      <c r="U35" s="1">
        <f t="shared" si="6"/>
        <v>10.459183673469386</v>
      </c>
      <c r="V35" s="1">
        <v>20.2</v>
      </c>
      <c r="W35" s="1">
        <v>17.8</v>
      </c>
      <c r="X35" s="1">
        <v>7.2</v>
      </c>
      <c r="Y35" s="1">
        <v>5.8</v>
      </c>
      <c r="Z35" s="1">
        <v>18.4724</v>
      </c>
      <c r="AA35" s="1" t="s">
        <v>44</v>
      </c>
      <c r="AB35" s="1">
        <f t="shared" si="3"/>
        <v>19.920000000000005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322</v>
      </c>
      <c r="D36" s="1">
        <v>592</v>
      </c>
      <c r="E36" s="1">
        <v>505</v>
      </c>
      <c r="F36" s="1">
        <v>337</v>
      </c>
      <c r="G36" s="6">
        <v>0.4</v>
      </c>
      <c r="H36" s="1">
        <v>60</v>
      </c>
      <c r="I36" s="1" t="s">
        <v>41</v>
      </c>
      <c r="J36" s="1">
        <v>511</v>
      </c>
      <c r="K36" s="1">
        <f t="shared" si="2"/>
        <v>-6</v>
      </c>
      <c r="L36" s="1"/>
      <c r="M36" s="1"/>
      <c r="N36" s="1">
        <v>170</v>
      </c>
      <c r="O36" s="1">
        <v>160</v>
      </c>
      <c r="P36" s="1">
        <f t="shared" si="4"/>
        <v>101</v>
      </c>
      <c r="Q36" s="5">
        <f>14*P36-O36-N36-F36</f>
        <v>747</v>
      </c>
      <c r="R36" s="5"/>
      <c r="S36" s="1"/>
      <c r="T36" s="1">
        <f t="shared" si="5"/>
        <v>14</v>
      </c>
      <c r="U36" s="1">
        <f t="shared" si="6"/>
        <v>6.6039603960396036</v>
      </c>
      <c r="V36" s="1">
        <v>78.8</v>
      </c>
      <c r="W36" s="1">
        <v>83.6</v>
      </c>
      <c r="X36" s="1">
        <v>74.2</v>
      </c>
      <c r="Y36" s="1">
        <v>80.8</v>
      </c>
      <c r="Z36" s="1">
        <v>73.599999999999994</v>
      </c>
      <c r="AA36" s="1"/>
      <c r="AB36" s="1">
        <f t="shared" si="3"/>
        <v>298.8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45</v>
      </c>
      <c r="D37" s="1"/>
      <c r="E37" s="1">
        <v>34</v>
      </c>
      <c r="F37" s="1">
        <v>5</v>
      </c>
      <c r="G37" s="6">
        <v>0.5</v>
      </c>
      <c r="H37" s="1">
        <v>60</v>
      </c>
      <c r="I37" s="1" t="s">
        <v>33</v>
      </c>
      <c r="J37" s="1">
        <v>37</v>
      </c>
      <c r="K37" s="1">
        <f t="shared" si="2"/>
        <v>-3</v>
      </c>
      <c r="L37" s="1"/>
      <c r="M37" s="1"/>
      <c r="N37" s="1">
        <v>16</v>
      </c>
      <c r="O37" s="1"/>
      <c r="P37" s="1">
        <f t="shared" si="4"/>
        <v>6.8</v>
      </c>
      <c r="Q37" s="5">
        <f>12*P37-O37-N37-F37</f>
        <v>60.599999999999994</v>
      </c>
      <c r="R37" s="5"/>
      <c r="S37" s="1"/>
      <c r="T37" s="1">
        <f t="shared" si="5"/>
        <v>12</v>
      </c>
      <c r="U37" s="1">
        <f t="shared" si="6"/>
        <v>3.0882352941176472</v>
      </c>
      <c r="V37" s="1">
        <v>4.2</v>
      </c>
      <c r="W37" s="1">
        <v>4</v>
      </c>
      <c r="X37" s="1">
        <v>4</v>
      </c>
      <c r="Y37" s="1">
        <v>7.6</v>
      </c>
      <c r="Z37" s="1">
        <v>7.4</v>
      </c>
      <c r="AA37" s="1"/>
      <c r="AB37" s="1">
        <f t="shared" si="3"/>
        <v>30.299999999999997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15</v>
      </c>
      <c r="D38" s="1"/>
      <c r="E38" s="1">
        <v>6</v>
      </c>
      <c r="F38" s="1">
        <v>9</v>
      </c>
      <c r="G38" s="6">
        <v>0.5</v>
      </c>
      <c r="H38" s="1">
        <v>60</v>
      </c>
      <c r="I38" s="1" t="s">
        <v>33</v>
      </c>
      <c r="J38" s="1">
        <v>6</v>
      </c>
      <c r="K38" s="1">
        <f t="shared" si="2"/>
        <v>0</v>
      </c>
      <c r="L38" s="1"/>
      <c r="M38" s="1"/>
      <c r="N38" s="1">
        <v>21</v>
      </c>
      <c r="O38" s="1"/>
      <c r="P38" s="1">
        <f t="shared" si="4"/>
        <v>1.2</v>
      </c>
      <c r="Q38" s="5"/>
      <c r="R38" s="5"/>
      <c r="S38" s="1"/>
      <c r="T38" s="1">
        <f t="shared" si="5"/>
        <v>25</v>
      </c>
      <c r="U38" s="1">
        <f t="shared" si="6"/>
        <v>25</v>
      </c>
      <c r="V38" s="1">
        <v>2.8</v>
      </c>
      <c r="W38" s="1">
        <v>2</v>
      </c>
      <c r="X38" s="1">
        <v>1.8</v>
      </c>
      <c r="Y38" s="1">
        <v>4.4000000000000004</v>
      </c>
      <c r="Z38" s="1">
        <v>1.4</v>
      </c>
      <c r="AA38" s="15" t="s">
        <v>37</v>
      </c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238</v>
      </c>
      <c r="D39" s="1">
        <v>520</v>
      </c>
      <c r="E39" s="1">
        <v>331</v>
      </c>
      <c r="F39" s="1">
        <v>367</v>
      </c>
      <c r="G39" s="6">
        <v>0.4</v>
      </c>
      <c r="H39" s="1">
        <v>60</v>
      </c>
      <c r="I39" s="1" t="s">
        <v>41</v>
      </c>
      <c r="J39" s="1">
        <v>339</v>
      </c>
      <c r="K39" s="1">
        <f t="shared" ref="K39:K70" si="12">E39-J39</f>
        <v>-8</v>
      </c>
      <c r="L39" s="1"/>
      <c r="M39" s="1"/>
      <c r="N39" s="1">
        <v>250</v>
      </c>
      <c r="O39" s="1">
        <v>150</v>
      </c>
      <c r="P39" s="1">
        <f t="shared" si="4"/>
        <v>66.2</v>
      </c>
      <c r="Q39" s="5">
        <f>14*P39-O39-N39-F39</f>
        <v>159.80000000000007</v>
      </c>
      <c r="R39" s="5"/>
      <c r="S39" s="1"/>
      <c r="T39" s="1">
        <f t="shared" si="5"/>
        <v>14</v>
      </c>
      <c r="U39" s="1">
        <f t="shared" si="6"/>
        <v>11.586102719033232</v>
      </c>
      <c r="V39" s="1">
        <v>73</v>
      </c>
      <c r="W39" s="1">
        <v>70.400000000000006</v>
      </c>
      <c r="X39" s="1">
        <v>32.200000000000003</v>
      </c>
      <c r="Y39" s="1">
        <v>60.6</v>
      </c>
      <c r="Z39" s="1">
        <v>91</v>
      </c>
      <c r="AA39" s="1"/>
      <c r="AB39" s="1">
        <f t="shared" ref="AB39:AB70" si="13">Q39*G39</f>
        <v>63.92000000000003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73</v>
      </c>
      <c r="B40" s="12" t="s">
        <v>32</v>
      </c>
      <c r="C40" s="12">
        <v>-6</v>
      </c>
      <c r="D40" s="12"/>
      <c r="E40" s="12"/>
      <c r="F40" s="16">
        <v>-6</v>
      </c>
      <c r="G40" s="13">
        <v>0</v>
      </c>
      <c r="H40" s="12" t="e">
        <v>#N/A</v>
      </c>
      <c r="I40" s="12" t="s">
        <v>74</v>
      </c>
      <c r="J40" s="12"/>
      <c r="K40" s="12">
        <f t="shared" si="12"/>
        <v>0</v>
      </c>
      <c r="L40" s="12"/>
      <c r="M40" s="12"/>
      <c r="N40" s="12"/>
      <c r="O40" s="12"/>
      <c r="P40" s="12">
        <f t="shared" si="4"/>
        <v>0</v>
      </c>
      <c r="Q40" s="14"/>
      <c r="R40" s="14"/>
      <c r="S40" s="12"/>
      <c r="T40" s="12" t="e">
        <f t="shared" si="5"/>
        <v>#DIV/0!</v>
      </c>
      <c r="U40" s="12" t="e">
        <f t="shared" si="6"/>
        <v>#DIV/0!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 t="s">
        <v>75</v>
      </c>
      <c r="AB40" s="12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32</v>
      </c>
      <c r="C41" s="1">
        <v>32</v>
      </c>
      <c r="D41" s="1">
        <v>906</v>
      </c>
      <c r="E41" s="1">
        <v>408</v>
      </c>
      <c r="F41" s="1">
        <v>527</v>
      </c>
      <c r="G41" s="6">
        <v>0.4</v>
      </c>
      <c r="H41" s="1">
        <v>60</v>
      </c>
      <c r="I41" s="1" t="s">
        <v>33</v>
      </c>
      <c r="J41" s="1">
        <v>601</v>
      </c>
      <c r="K41" s="1">
        <f t="shared" si="12"/>
        <v>-193</v>
      </c>
      <c r="L41" s="1"/>
      <c r="M41" s="1"/>
      <c r="N41" s="1">
        <v>170</v>
      </c>
      <c r="O41" s="1">
        <v>150</v>
      </c>
      <c r="P41" s="1">
        <f t="shared" si="4"/>
        <v>81.599999999999994</v>
      </c>
      <c r="Q41" s="5">
        <f t="shared" ref="Q41:Q44" si="14">13*P41-O41-N41-F41</f>
        <v>213.79999999999995</v>
      </c>
      <c r="R41" s="5"/>
      <c r="S41" s="1"/>
      <c r="T41" s="1">
        <f t="shared" si="5"/>
        <v>13</v>
      </c>
      <c r="U41" s="1">
        <f t="shared" si="6"/>
        <v>10.379901960784315</v>
      </c>
      <c r="V41" s="1">
        <v>87.8</v>
      </c>
      <c r="W41" s="1">
        <v>187.8</v>
      </c>
      <c r="X41" s="1">
        <v>103.4</v>
      </c>
      <c r="Y41" s="1">
        <v>119.6</v>
      </c>
      <c r="Z41" s="1">
        <v>182.8</v>
      </c>
      <c r="AA41" s="1" t="s">
        <v>77</v>
      </c>
      <c r="AB41" s="1">
        <f t="shared" si="13"/>
        <v>85.519999999999982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32</v>
      </c>
      <c r="C42" s="1">
        <v>107</v>
      </c>
      <c r="D42" s="1">
        <v>20</v>
      </c>
      <c r="E42" s="16">
        <f>69+E24</f>
        <v>70</v>
      </c>
      <c r="F42" s="16">
        <f>32+F24</f>
        <v>31</v>
      </c>
      <c r="G42" s="6">
        <v>0.1</v>
      </c>
      <c r="H42" s="1">
        <v>45</v>
      </c>
      <c r="I42" s="1" t="s">
        <v>33</v>
      </c>
      <c r="J42" s="1">
        <v>87</v>
      </c>
      <c r="K42" s="1">
        <f t="shared" si="12"/>
        <v>-17</v>
      </c>
      <c r="L42" s="1"/>
      <c r="M42" s="1"/>
      <c r="N42" s="1">
        <v>100</v>
      </c>
      <c r="O42" s="1">
        <v>70</v>
      </c>
      <c r="P42" s="1">
        <f t="shared" si="4"/>
        <v>14</v>
      </c>
      <c r="Q42" s="5"/>
      <c r="R42" s="5"/>
      <c r="S42" s="1"/>
      <c r="T42" s="1">
        <f t="shared" si="5"/>
        <v>14.357142857142858</v>
      </c>
      <c r="U42" s="1">
        <f t="shared" si="6"/>
        <v>14.357142857142858</v>
      </c>
      <c r="V42" s="1">
        <v>19.8</v>
      </c>
      <c r="W42" s="1">
        <v>15.8</v>
      </c>
      <c r="X42" s="1">
        <v>20.399999999999999</v>
      </c>
      <c r="Y42" s="1">
        <v>27.2</v>
      </c>
      <c r="Z42" s="1">
        <v>30.8</v>
      </c>
      <c r="AA42" s="10" t="s">
        <v>108</v>
      </c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32</v>
      </c>
      <c r="C43" s="1">
        <v>112</v>
      </c>
      <c r="D43" s="1">
        <v>84</v>
      </c>
      <c r="E43" s="1">
        <v>108</v>
      </c>
      <c r="F43" s="1">
        <v>78</v>
      </c>
      <c r="G43" s="6">
        <v>0.1</v>
      </c>
      <c r="H43" s="1">
        <v>60</v>
      </c>
      <c r="I43" s="1" t="s">
        <v>33</v>
      </c>
      <c r="J43" s="1">
        <v>109</v>
      </c>
      <c r="K43" s="1">
        <f t="shared" si="12"/>
        <v>-1</v>
      </c>
      <c r="L43" s="1"/>
      <c r="M43" s="1"/>
      <c r="N43" s="1">
        <v>80</v>
      </c>
      <c r="O43" s="1"/>
      <c r="P43" s="1">
        <f t="shared" si="4"/>
        <v>21.6</v>
      </c>
      <c r="Q43" s="5">
        <f t="shared" si="14"/>
        <v>122.80000000000001</v>
      </c>
      <c r="R43" s="5"/>
      <c r="S43" s="1"/>
      <c r="T43" s="1">
        <f t="shared" si="5"/>
        <v>13</v>
      </c>
      <c r="U43" s="1">
        <f t="shared" si="6"/>
        <v>7.314814814814814</v>
      </c>
      <c r="V43" s="1">
        <v>19.2</v>
      </c>
      <c r="W43" s="1">
        <v>21.2</v>
      </c>
      <c r="X43" s="1">
        <v>23.6</v>
      </c>
      <c r="Y43" s="1">
        <v>23.4</v>
      </c>
      <c r="Z43" s="1">
        <v>20</v>
      </c>
      <c r="AA43" s="1"/>
      <c r="AB43" s="1">
        <f t="shared" si="13"/>
        <v>12.280000000000001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32</v>
      </c>
      <c r="C44" s="1">
        <v>181</v>
      </c>
      <c r="D44" s="1"/>
      <c r="E44" s="1">
        <v>137</v>
      </c>
      <c r="F44" s="1">
        <v>28</v>
      </c>
      <c r="G44" s="6">
        <v>0.1</v>
      </c>
      <c r="H44" s="1">
        <v>60</v>
      </c>
      <c r="I44" s="1" t="s">
        <v>33</v>
      </c>
      <c r="J44" s="1">
        <v>133</v>
      </c>
      <c r="K44" s="1">
        <f t="shared" si="12"/>
        <v>4</v>
      </c>
      <c r="L44" s="1"/>
      <c r="M44" s="1"/>
      <c r="N44" s="1">
        <v>100</v>
      </c>
      <c r="O44" s="1">
        <v>80</v>
      </c>
      <c r="P44" s="1">
        <f t="shared" si="4"/>
        <v>27.4</v>
      </c>
      <c r="Q44" s="5">
        <f t="shared" si="14"/>
        <v>148.19999999999999</v>
      </c>
      <c r="R44" s="5"/>
      <c r="S44" s="1"/>
      <c r="T44" s="1">
        <f t="shared" si="5"/>
        <v>13</v>
      </c>
      <c r="U44" s="1">
        <f t="shared" si="6"/>
        <v>7.5912408759124093</v>
      </c>
      <c r="V44" s="1">
        <v>27.4</v>
      </c>
      <c r="W44" s="1">
        <v>18.8</v>
      </c>
      <c r="X44" s="1">
        <v>12.4</v>
      </c>
      <c r="Y44" s="1">
        <v>30.2</v>
      </c>
      <c r="Z44" s="1">
        <v>20</v>
      </c>
      <c r="AA44" s="1"/>
      <c r="AB44" s="1">
        <f t="shared" si="13"/>
        <v>14.82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1" t="s">
        <v>81</v>
      </c>
      <c r="B45" s="12" t="s">
        <v>36</v>
      </c>
      <c r="C45" s="12"/>
      <c r="D45" s="12"/>
      <c r="E45" s="16">
        <v>4.6310000000000002</v>
      </c>
      <c r="F45" s="16">
        <v>-4.6310000000000002</v>
      </c>
      <c r="G45" s="13">
        <v>0</v>
      </c>
      <c r="H45" s="12" t="e">
        <v>#N/A</v>
      </c>
      <c r="I45" s="12" t="s">
        <v>74</v>
      </c>
      <c r="J45" s="12">
        <v>4</v>
      </c>
      <c r="K45" s="12">
        <f t="shared" si="12"/>
        <v>0.63100000000000023</v>
      </c>
      <c r="L45" s="12"/>
      <c r="M45" s="12"/>
      <c r="N45" s="12"/>
      <c r="O45" s="12"/>
      <c r="P45" s="12">
        <f t="shared" si="4"/>
        <v>0.92620000000000002</v>
      </c>
      <c r="Q45" s="14"/>
      <c r="R45" s="14"/>
      <c r="S45" s="12"/>
      <c r="T45" s="12">
        <f t="shared" si="5"/>
        <v>-5</v>
      </c>
      <c r="U45" s="12">
        <f t="shared" si="6"/>
        <v>-5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1" t="s">
        <v>161</v>
      </c>
      <c r="AB45" s="12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32</v>
      </c>
      <c r="C46" s="1">
        <v>108</v>
      </c>
      <c r="D46" s="1">
        <v>300</v>
      </c>
      <c r="E46" s="1">
        <v>172</v>
      </c>
      <c r="F46" s="1">
        <v>198</v>
      </c>
      <c r="G46" s="6">
        <v>0.4</v>
      </c>
      <c r="H46" s="1">
        <v>45</v>
      </c>
      <c r="I46" s="1" t="s">
        <v>33</v>
      </c>
      <c r="J46" s="1">
        <v>206</v>
      </c>
      <c r="K46" s="1">
        <f t="shared" si="12"/>
        <v>-34</v>
      </c>
      <c r="L46" s="1"/>
      <c r="M46" s="1"/>
      <c r="N46" s="1">
        <v>110</v>
      </c>
      <c r="O46" s="1">
        <v>100</v>
      </c>
      <c r="P46" s="1">
        <f t="shared" si="4"/>
        <v>34.4</v>
      </c>
      <c r="Q46" s="5">
        <f t="shared" ref="Q46:Q50" si="15">13*P46-O46-N46-F46</f>
        <v>39.199999999999989</v>
      </c>
      <c r="R46" s="5"/>
      <c r="S46" s="1"/>
      <c r="T46" s="1">
        <f t="shared" si="5"/>
        <v>13</v>
      </c>
      <c r="U46" s="1">
        <f t="shared" si="6"/>
        <v>11.86046511627907</v>
      </c>
      <c r="V46" s="1">
        <v>42.6</v>
      </c>
      <c r="W46" s="1">
        <v>32.6</v>
      </c>
      <c r="X46" s="1">
        <v>18.2</v>
      </c>
      <c r="Y46" s="1">
        <v>41.6</v>
      </c>
      <c r="Z46" s="1">
        <v>23.4</v>
      </c>
      <c r="AA46" s="1"/>
      <c r="AB46" s="1">
        <f t="shared" si="13"/>
        <v>15.679999999999996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32</v>
      </c>
      <c r="C47" s="1">
        <v>66</v>
      </c>
      <c r="D47" s="1">
        <v>168</v>
      </c>
      <c r="E47" s="1">
        <v>77</v>
      </c>
      <c r="F47" s="1">
        <v>156</v>
      </c>
      <c r="G47" s="6">
        <v>0.3</v>
      </c>
      <c r="H47" s="1" t="e">
        <v>#N/A</v>
      </c>
      <c r="I47" s="1" t="s">
        <v>33</v>
      </c>
      <c r="J47" s="1">
        <v>79</v>
      </c>
      <c r="K47" s="1">
        <f t="shared" si="12"/>
        <v>-2</v>
      </c>
      <c r="L47" s="1"/>
      <c r="M47" s="1"/>
      <c r="N47" s="1">
        <v>0</v>
      </c>
      <c r="O47" s="1"/>
      <c r="P47" s="1">
        <f t="shared" si="4"/>
        <v>15.4</v>
      </c>
      <c r="Q47" s="5">
        <f t="shared" si="15"/>
        <v>44.200000000000017</v>
      </c>
      <c r="R47" s="5"/>
      <c r="S47" s="1"/>
      <c r="T47" s="1">
        <f t="shared" si="5"/>
        <v>13</v>
      </c>
      <c r="U47" s="1">
        <f t="shared" si="6"/>
        <v>10.129870129870129</v>
      </c>
      <c r="V47" s="1">
        <v>7</v>
      </c>
      <c r="W47" s="1">
        <v>15.6</v>
      </c>
      <c r="X47" s="1">
        <v>27.6</v>
      </c>
      <c r="Y47" s="1">
        <v>17.600000000000001</v>
      </c>
      <c r="Z47" s="1">
        <v>0</v>
      </c>
      <c r="AA47" s="1" t="s">
        <v>84</v>
      </c>
      <c r="AB47" s="1">
        <f t="shared" si="13"/>
        <v>13.260000000000005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36</v>
      </c>
      <c r="C48" s="1">
        <v>125.13</v>
      </c>
      <c r="D48" s="1">
        <v>180.42500000000001</v>
      </c>
      <c r="E48" s="1">
        <v>231.672</v>
      </c>
      <c r="F48" s="1">
        <v>63.906999999999996</v>
      </c>
      <c r="G48" s="6">
        <v>1</v>
      </c>
      <c r="H48" s="1">
        <v>60</v>
      </c>
      <c r="I48" s="1" t="s">
        <v>41</v>
      </c>
      <c r="J48" s="1">
        <v>241.8</v>
      </c>
      <c r="K48" s="1">
        <f t="shared" si="12"/>
        <v>-10.128000000000014</v>
      </c>
      <c r="L48" s="1"/>
      <c r="M48" s="1"/>
      <c r="N48" s="1">
        <v>80</v>
      </c>
      <c r="O48" s="1">
        <v>50</v>
      </c>
      <c r="P48" s="1">
        <f t="shared" si="4"/>
        <v>46.334400000000002</v>
      </c>
      <c r="Q48" s="5">
        <f>14*P48-O48-N48-F48</f>
        <v>454.77460000000002</v>
      </c>
      <c r="R48" s="5"/>
      <c r="S48" s="1"/>
      <c r="T48" s="1">
        <f t="shared" si="5"/>
        <v>14</v>
      </c>
      <c r="U48" s="1">
        <f t="shared" si="6"/>
        <v>4.1849468213681407</v>
      </c>
      <c r="V48" s="1">
        <v>27.944800000000001</v>
      </c>
      <c r="W48" s="1">
        <v>28.7728</v>
      </c>
      <c r="X48" s="1">
        <v>19.067399999999999</v>
      </c>
      <c r="Y48" s="1">
        <v>32.550199999999997</v>
      </c>
      <c r="Z48" s="1">
        <v>16.758600000000001</v>
      </c>
      <c r="AA48" s="1"/>
      <c r="AB48" s="1">
        <f t="shared" si="13"/>
        <v>454.77460000000002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36</v>
      </c>
      <c r="C49" s="1">
        <v>136.334</v>
      </c>
      <c r="D49" s="1">
        <v>80.759</v>
      </c>
      <c r="E49" s="1">
        <v>130.21700000000001</v>
      </c>
      <c r="F49" s="1">
        <v>73.647999999999996</v>
      </c>
      <c r="G49" s="6">
        <v>1</v>
      </c>
      <c r="H49" s="1">
        <v>45</v>
      </c>
      <c r="I49" s="1" t="s">
        <v>33</v>
      </c>
      <c r="J49" s="1">
        <v>136</v>
      </c>
      <c r="K49" s="1">
        <f t="shared" si="12"/>
        <v>-5.782999999999987</v>
      </c>
      <c r="L49" s="1"/>
      <c r="M49" s="1"/>
      <c r="N49" s="1">
        <v>50</v>
      </c>
      <c r="O49" s="1"/>
      <c r="P49" s="1">
        <f t="shared" si="4"/>
        <v>26.043400000000002</v>
      </c>
      <c r="Q49" s="5">
        <f t="shared" si="15"/>
        <v>214.91620000000003</v>
      </c>
      <c r="R49" s="5"/>
      <c r="S49" s="1"/>
      <c r="T49" s="1">
        <f t="shared" si="5"/>
        <v>13</v>
      </c>
      <c r="U49" s="1">
        <f t="shared" si="6"/>
        <v>4.7477671886159252</v>
      </c>
      <c r="V49" s="1">
        <v>18.475999999999999</v>
      </c>
      <c r="W49" s="1">
        <v>21.0108</v>
      </c>
      <c r="X49" s="1">
        <v>22.975999999999999</v>
      </c>
      <c r="Y49" s="1">
        <v>27.830200000000001</v>
      </c>
      <c r="Z49" s="1">
        <v>31.272600000000001</v>
      </c>
      <c r="AA49" s="1"/>
      <c r="AB49" s="1">
        <f t="shared" si="13"/>
        <v>214.91620000000003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36</v>
      </c>
      <c r="C50" s="1">
        <v>94.552999999999997</v>
      </c>
      <c r="D50" s="1">
        <v>27.064</v>
      </c>
      <c r="E50" s="1">
        <v>68.200999999999993</v>
      </c>
      <c r="F50" s="1">
        <v>46.456000000000003</v>
      </c>
      <c r="G50" s="6">
        <v>1</v>
      </c>
      <c r="H50" s="1">
        <v>45</v>
      </c>
      <c r="I50" s="1" t="s">
        <v>33</v>
      </c>
      <c r="J50" s="1">
        <v>68</v>
      </c>
      <c r="K50" s="1">
        <f t="shared" si="12"/>
        <v>0.20099999999999341</v>
      </c>
      <c r="L50" s="1"/>
      <c r="M50" s="1"/>
      <c r="N50" s="1">
        <v>25</v>
      </c>
      <c r="O50" s="1"/>
      <c r="P50" s="1">
        <f t="shared" si="4"/>
        <v>13.640199999999998</v>
      </c>
      <c r="Q50" s="5">
        <f t="shared" si="15"/>
        <v>105.86659999999996</v>
      </c>
      <c r="R50" s="5"/>
      <c r="S50" s="1"/>
      <c r="T50" s="1">
        <f t="shared" si="5"/>
        <v>12.999999999999998</v>
      </c>
      <c r="U50" s="1">
        <f t="shared" si="6"/>
        <v>5.2386328646207545</v>
      </c>
      <c r="V50" s="1">
        <v>9.7056000000000004</v>
      </c>
      <c r="W50" s="1">
        <v>11.3148</v>
      </c>
      <c r="X50" s="1">
        <v>13.532400000000001</v>
      </c>
      <c r="Y50" s="1">
        <v>10.852</v>
      </c>
      <c r="Z50" s="1">
        <v>18.223400000000002</v>
      </c>
      <c r="AA50" s="1"/>
      <c r="AB50" s="1">
        <f t="shared" si="13"/>
        <v>105.86659999999996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88</v>
      </c>
      <c r="B51" s="12" t="s">
        <v>32</v>
      </c>
      <c r="C51" s="12"/>
      <c r="D51" s="12"/>
      <c r="E51" s="16">
        <v>2</v>
      </c>
      <c r="F51" s="16">
        <v>-2</v>
      </c>
      <c r="G51" s="13">
        <v>0</v>
      </c>
      <c r="H51" s="12" t="e">
        <v>#N/A</v>
      </c>
      <c r="I51" s="12" t="s">
        <v>74</v>
      </c>
      <c r="J51" s="12">
        <v>2</v>
      </c>
      <c r="K51" s="12">
        <f t="shared" si="12"/>
        <v>0</v>
      </c>
      <c r="L51" s="12"/>
      <c r="M51" s="12"/>
      <c r="N51" s="12"/>
      <c r="O51" s="12"/>
      <c r="P51" s="12">
        <f t="shared" si="4"/>
        <v>0.4</v>
      </c>
      <c r="Q51" s="14"/>
      <c r="R51" s="14"/>
      <c r="S51" s="12"/>
      <c r="T51" s="12">
        <f t="shared" si="5"/>
        <v>-5</v>
      </c>
      <c r="U51" s="12">
        <f t="shared" si="6"/>
        <v>-5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1" t="s">
        <v>162</v>
      </c>
      <c r="AB51" s="12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1" t="s">
        <v>89</v>
      </c>
      <c r="B52" s="1" t="s">
        <v>32</v>
      </c>
      <c r="C52" s="1"/>
      <c r="D52" s="1"/>
      <c r="E52" s="1">
        <v>-1</v>
      </c>
      <c r="F52" s="1"/>
      <c r="G52" s="6">
        <v>0.09</v>
      </c>
      <c r="H52" s="1">
        <v>45</v>
      </c>
      <c r="I52" s="1" t="s">
        <v>33</v>
      </c>
      <c r="J52" s="1"/>
      <c r="K52" s="1">
        <f t="shared" si="12"/>
        <v>-1</v>
      </c>
      <c r="L52" s="1"/>
      <c r="M52" s="1"/>
      <c r="N52" s="1">
        <v>10</v>
      </c>
      <c r="O52" s="1"/>
      <c r="P52" s="1">
        <f t="shared" si="4"/>
        <v>-0.2</v>
      </c>
      <c r="Q52" s="5"/>
      <c r="R52" s="5"/>
      <c r="S52" s="1"/>
      <c r="T52" s="1">
        <f t="shared" si="5"/>
        <v>-50</v>
      </c>
      <c r="U52" s="1">
        <f t="shared" si="6"/>
        <v>-50</v>
      </c>
      <c r="V52" s="1">
        <v>-0.2</v>
      </c>
      <c r="W52" s="1">
        <v>-0.2</v>
      </c>
      <c r="X52" s="1">
        <v>-0.4</v>
      </c>
      <c r="Y52" s="1">
        <v>1.6</v>
      </c>
      <c r="Z52" s="1">
        <v>1</v>
      </c>
      <c r="AA52" s="1" t="s">
        <v>90</v>
      </c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91</v>
      </c>
      <c r="B53" s="12" t="s">
        <v>36</v>
      </c>
      <c r="C53" s="12">
        <v>91.447999999999993</v>
      </c>
      <c r="D53" s="12">
        <v>31.212</v>
      </c>
      <c r="E53" s="12">
        <v>72.278999999999996</v>
      </c>
      <c r="F53" s="12">
        <v>42.277000000000001</v>
      </c>
      <c r="G53" s="13">
        <v>0</v>
      </c>
      <c r="H53" s="12">
        <v>45</v>
      </c>
      <c r="I53" s="12" t="s">
        <v>74</v>
      </c>
      <c r="J53" s="12">
        <v>72</v>
      </c>
      <c r="K53" s="12">
        <f t="shared" si="12"/>
        <v>0.27899999999999636</v>
      </c>
      <c r="L53" s="12"/>
      <c r="M53" s="12"/>
      <c r="N53" s="12"/>
      <c r="O53" s="12"/>
      <c r="P53" s="12">
        <f t="shared" si="4"/>
        <v>14.4558</v>
      </c>
      <c r="Q53" s="14"/>
      <c r="R53" s="14"/>
      <c r="S53" s="12"/>
      <c r="T53" s="12">
        <f t="shared" si="5"/>
        <v>2.9245700687613279</v>
      </c>
      <c r="U53" s="12">
        <f t="shared" si="6"/>
        <v>2.9245700687613279</v>
      </c>
      <c r="V53" s="12">
        <v>10.6364</v>
      </c>
      <c r="W53" s="12">
        <v>11.4392</v>
      </c>
      <c r="X53" s="12">
        <v>13.667999999999999</v>
      </c>
      <c r="Y53" s="12">
        <v>12.031000000000001</v>
      </c>
      <c r="Z53" s="12">
        <v>18.538799999999998</v>
      </c>
      <c r="AA53" s="12" t="s">
        <v>92</v>
      </c>
      <c r="AB53" s="12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1" t="s">
        <v>93</v>
      </c>
      <c r="B54" s="1" t="s">
        <v>36</v>
      </c>
      <c r="C54" s="1"/>
      <c r="D54" s="1"/>
      <c r="E54" s="1"/>
      <c r="F54" s="1"/>
      <c r="G54" s="6">
        <v>1</v>
      </c>
      <c r="H54" s="1">
        <v>45</v>
      </c>
      <c r="I54" s="1" t="s">
        <v>33</v>
      </c>
      <c r="J54" s="1"/>
      <c r="K54" s="1">
        <f t="shared" si="12"/>
        <v>0</v>
      </c>
      <c r="L54" s="1"/>
      <c r="M54" s="1"/>
      <c r="N54" s="1">
        <v>30</v>
      </c>
      <c r="O54" s="1"/>
      <c r="P54" s="1">
        <f t="shared" si="4"/>
        <v>0</v>
      </c>
      <c r="Q54" s="5">
        <f>12.5*(P54+P53)-F53-O54-N54-F54</f>
        <v>108.4205</v>
      </c>
      <c r="R54" s="5"/>
      <c r="S54" s="1"/>
      <c r="T54" s="1" t="e">
        <f t="shared" si="5"/>
        <v>#DIV/0!</v>
      </c>
      <c r="U54" s="1" t="e">
        <f t="shared" si="6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94</v>
      </c>
      <c r="AB54" s="1">
        <f t="shared" si="13"/>
        <v>108.4205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95</v>
      </c>
      <c r="B55" s="12" t="s">
        <v>32</v>
      </c>
      <c r="C55" s="12"/>
      <c r="D55" s="12"/>
      <c r="E55" s="16">
        <v>1</v>
      </c>
      <c r="F55" s="16">
        <v>-1</v>
      </c>
      <c r="G55" s="13">
        <v>0</v>
      </c>
      <c r="H55" s="12" t="e">
        <v>#N/A</v>
      </c>
      <c r="I55" s="12" t="s">
        <v>74</v>
      </c>
      <c r="J55" s="12">
        <v>1</v>
      </c>
      <c r="K55" s="12">
        <f t="shared" si="12"/>
        <v>0</v>
      </c>
      <c r="L55" s="12"/>
      <c r="M55" s="12"/>
      <c r="N55" s="12"/>
      <c r="O55" s="12"/>
      <c r="P55" s="12">
        <f t="shared" si="4"/>
        <v>0.2</v>
      </c>
      <c r="Q55" s="14"/>
      <c r="R55" s="14"/>
      <c r="S55" s="12"/>
      <c r="T55" s="12">
        <f t="shared" si="5"/>
        <v>-5</v>
      </c>
      <c r="U55" s="12">
        <f t="shared" si="6"/>
        <v>-5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1" t="s">
        <v>163</v>
      </c>
      <c r="AB55" s="12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96</v>
      </c>
      <c r="B56" s="12" t="s">
        <v>32</v>
      </c>
      <c r="C56" s="12">
        <v>-3</v>
      </c>
      <c r="D56" s="12">
        <v>5</v>
      </c>
      <c r="E56" s="16">
        <v>3</v>
      </c>
      <c r="F56" s="16">
        <v>-3</v>
      </c>
      <c r="G56" s="13">
        <v>0</v>
      </c>
      <c r="H56" s="12" t="e">
        <v>#N/A</v>
      </c>
      <c r="I56" s="12" t="s">
        <v>74</v>
      </c>
      <c r="J56" s="12">
        <v>3</v>
      </c>
      <c r="K56" s="12">
        <f t="shared" si="12"/>
        <v>0</v>
      </c>
      <c r="L56" s="12"/>
      <c r="M56" s="12"/>
      <c r="N56" s="12"/>
      <c r="O56" s="12"/>
      <c r="P56" s="12">
        <f t="shared" si="4"/>
        <v>0.6</v>
      </c>
      <c r="Q56" s="14"/>
      <c r="R56" s="14"/>
      <c r="S56" s="12"/>
      <c r="T56" s="12">
        <f t="shared" si="5"/>
        <v>-5</v>
      </c>
      <c r="U56" s="12">
        <f t="shared" si="6"/>
        <v>-5</v>
      </c>
      <c r="V56" s="12">
        <v>1</v>
      </c>
      <c r="W56" s="12">
        <v>0.6</v>
      </c>
      <c r="X56" s="12">
        <v>1.2</v>
      </c>
      <c r="Y56" s="12">
        <v>0</v>
      </c>
      <c r="Z56" s="12">
        <v>0</v>
      </c>
      <c r="AA56" s="12" t="s">
        <v>97</v>
      </c>
      <c r="AB56" s="12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36</v>
      </c>
      <c r="C57" s="1">
        <v>120.98</v>
      </c>
      <c r="D57" s="1"/>
      <c r="E57" s="16">
        <f>74.176+E45</f>
        <v>78.807000000000002</v>
      </c>
      <c r="F57" s="16">
        <f>28.551+F45</f>
        <v>23.919999999999998</v>
      </c>
      <c r="G57" s="6">
        <v>1</v>
      </c>
      <c r="H57" s="1">
        <v>45</v>
      </c>
      <c r="I57" s="1" t="s">
        <v>33</v>
      </c>
      <c r="J57" s="1">
        <v>75.5</v>
      </c>
      <c r="K57" s="1">
        <f t="shared" si="12"/>
        <v>3.3070000000000022</v>
      </c>
      <c r="L57" s="1"/>
      <c r="M57" s="1"/>
      <c r="N57" s="1">
        <v>32</v>
      </c>
      <c r="O57" s="1"/>
      <c r="P57" s="1">
        <f t="shared" si="4"/>
        <v>15.7614</v>
      </c>
      <c r="Q57" s="5">
        <f>12*P57-O57-N57-F57</f>
        <v>133.21680000000001</v>
      </c>
      <c r="R57" s="5"/>
      <c r="S57" s="1"/>
      <c r="T57" s="1">
        <f t="shared" si="5"/>
        <v>12</v>
      </c>
      <c r="U57" s="1">
        <f t="shared" si="6"/>
        <v>3.5479081807453654</v>
      </c>
      <c r="V57" s="1">
        <v>10.534599999999999</v>
      </c>
      <c r="W57" s="1">
        <v>6.1978</v>
      </c>
      <c r="X57" s="1">
        <v>4.6760000000000002</v>
      </c>
      <c r="Y57" s="1">
        <v>16.254999999999999</v>
      </c>
      <c r="Z57" s="1">
        <v>7.9766000000000004</v>
      </c>
      <c r="AA57" s="10" t="s">
        <v>108</v>
      </c>
      <c r="AB57" s="1">
        <f t="shared" si="13"/>
        <v>133.21680000000001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32</v>
      </c>
      <c r="C58" s="1">
        <v>302</v>
      </c>
      <c r="D58" s="1">
        <v>552</v>
      </c>
      <c r="E58" s="1">
        <v>507</v>
      </c>
      <c r="F58" s="1">
        <v>318</v>
      </c>
      <c r="G58" s="6">
        <v>0.28000000000000003</v>
      </c>
      <c r="H58" s="1">
        <v>45</v>
      </c>
      <c r="I58" s="1" t="s">
        <v>33</v>
      </c>
      <c r="J58" s="1">
        <v>522</v>
      </c>
      <c r="K58" s="1">
        <f t="shared" si="12"/>
        <v>-15</v>
      </c>
      <c r="L58" s="1"/>
      <c r="M58" s="1"/>
      <c r="N58" s="1">
        <v>0</v>
      </c>
      <c r="O58" s="1">
        <v>50</v>
      </c>
      <c r="P58" s="1">
        <f t="shared" si="4"/>
        <v>101.4</v>
      </c>
      <c r="Q58" s="5">
        <f t="shared" ref="Q58:Q66" si="16">13*P58-O58-N58-F58</f>
        <v>950.2</v>
      </c>
      <c r="R58" s="5"/>
      <c r="S58" s="1"/>
      <c r="T58" s="1">
        <f t="shared" si="5"/>
        <v>13</v>
      </c>
      <c r="U58" s="1">
        <f t="shared" si="6"/>
        <v>3.6291913214990137</v>
      </c>
      <c r="V58" s="1">
        <v>55.2</v>
      </c>
      <c r="W58" s="1">
        <v>81.400000000000006</v>
      </c>
      <c r="X58" s="1">
        <v>71</v>
      </c>
      <c r="Y58" s="1">
        <v>77</v>
      </c>
      <c r="Z58" s="1">
        <v>68.922600000000003</v>
      </c>
      <c r="AA58" s="1"/>
      <c r="AB58" s="1">
        <f t="shared" si="13"/>
        <v>266.05600000000004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32</v>
      </c>
      <c r="C59" s="1">
        <v>272</v>
      </c>
      <c r="D59" s="1">
        <v>849</v>
      </c>
      <c r="E59" s="1">
        <v>504</v>
      </c>
      <c r="F59" s="16">
        <f>515+F40</f>
        <v>509</v>
      </c>
      <c r="G59" s="6">
        <v>0.35</v>
      </c>
      <c r="H59" s="1">
        <v>45</v>
      </c>
      <c r="I59" s="1" t="s">
        <v>33</v>
      </c>
      <c r="J59" s="1">
        <v>661</v>
      </c>
      <c r="K59" s="1">
        <f t="shared" si="12"/>
        <v>-157</v>
      </c>
      <c r="L59" s="1"/>
      <c r="M59" s="1"/>
      <c r="N59" s="1">
        <v>64</v>
      </c>
      <c r="O59" s="1">
        <v>96</v>
      </c>
      <c r="P59" s="1">
        <f t="shared" si="4"/>
        <v>100.8</v>
      </c>
      <c r="Q59" s="5">
        <f t="shared" si="16"/>
        <v>641.39999999999986</v>
      </c>
      <c r="R59" s="5"/>
      <c r="S59" s="1"/>
      <c r="T59" s="1">
        <f t="shared" si="5"/>
        <v>12.999999999999998</v>
      </c>
      <c r="U59" s="1">
        <f t="shared" si="6"/>
        <v>6.6369047619047619</v>
      </c>
      <c r="V59" s="1">
        <v>79.2</v>
      </c>
      <c r="W59" s="1">
        <v>104.6</v>
      </c>
      <c r="X59" s="1">
        <v>69.8</v>
      </c>
      <c r="Y59" s="1">
        <v>86.2</v>
      </c>
      <c r="Z59" s="1">
        <v>92.2</v>
      </c>
      <c r="AA59" s="1" t="s">
        <v>101</v>
      </c>
      <c r="AB59" s="1">
        <f t="shared" si="13"/>
        <v>224.48999999999992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32</v>
      </c>
      <c r="C60" s="1">
        <v>20</v>
      </c>
      <c r="D60" s="1">
        <v>979</v>
      </c>
      <c r="E60" s="1">
        <v>410</v>
      </c>
      <c r="F60" s="1">
        <v>549</v>
      </c>
      <c r="G60" s="6">
        <v>0.28000000000000003</v>
      </c>
      <c r="H60" s="1">
        <v>45</v>
      </c>
      <c r="I60" s="1" t="s">
        <v>33</v>
      </c>
      <c r="J60" s="1">
        <v>444</v>
      </c>
      <c r="K60" s="1">
        <f t="shared" si="12"/>
        <v>-34</v>
      </c>
      <c r="L60" s="1"/>
      <c r="M60" s="1"/>
      <c r="N60" s="1">
        <v>40</v>
      </c>
      <c r="O60" s="1">
        <v>60</v>
      </c>
      <c r="P60" s="1">
        <f t="shared" si="4"/>
        <v>82</v>
      </c>
      <c r="Q60" s="5">
        <f t="shared" si="16"/>
        <v>417</v>
      </c>
      <c r="R60" s="5"/>
      <c r="S60" s="1"/>
      <c r="T60" s="1">
        <f t="shared" si="5"/>
        <v>13</v>
      </c>
      <c r="U60" s="1">
        <f t="shared" si="6"/>
        <v>7.9146341463414638</v>
      </c>
      <c r="V60" s="1">
        <v>59</v>
      </c>
      <c r="W60" s="1">
        <v>83.8</v>
      </c>
      <c r="X60" s="1">
        <v>56</v>
      </c>
      <c r="Y60" s="1">
        <v>77.2</v>
      </c>
      <c r="Z60" s="1">
        <v>78.400000000000006</v>
      </c>
      <c r="AA60" s="1"/>
      <c r="AB60" s="1">
        <f t="shared" si="13"/>
        <v>116.76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32</v>
      </c>
      <c r="C61" s="1">
        <v>475</v>
      </c>
      <c r="D61" s="1">
        <v>592</v>
      </c>
      <c r="E61" s="1">
        <v>589</v>
      </c>
      <c r="F61" s="1">
        <v>321</v>
      </c>
      <c r="G61" s="6">
        <v>0.35</v>
      </c>
      <c r="H61" s="1">
        <v>45</v>
      </c>
      <c r="I61" s="1" t="s">
        <v>39</v>
      </c>
      <c r="J61" s="1">
        <v>597.70000000000005</v>
      </c>
      <c r="K61" s="1">
        <f t="shared" si="12"/>
        <v>-8.7000000000000455</v>
      </c>
      <c r="L61" s="1"/>
      <c r="M61" s="1"/>
      <c r="N61" s="1">
        <v>70</v>
      </c>
      <c r="O61" s="1">
        <v>70</v>
      </c>
      <c r="P61" s="1">
        <f t="shared" si="4"/>
        <v>117.8</v>
      </c>
      <c r="Q61" s="5">
        <f t="shared" ref="Q61:Q62" si="17">14*P61-O61-N61-F61</f>
        <v>1188.2</v>
      </c>
      <c r="R61" s="5"/>
      <c r="S61" s="1"/>
      <c r="T61" s="1">
        <f t="shared" si="5"/>
        <v>14</v>
      </c>
      <c r="U61" s="1">
        <f t="shared" si="6"/>
        <v>3.9134125636672326</v>
      </c>
      <c r="V61" s="1">
        <v>76.2</v>
      </c>
      <c r="W61" s="1">
        <v>94.6</v>
      </c>
      <c r="X61" s="1">
        <v>55.2</v>
      </c>
      <c r="Y61" s="1">
        <v>95.411600000000007</v>
      </c>
      <c r="Z61" s="1">
        <v>80.8</v>
      </c>
      <c r="AA61" s="1"/>
      <c r="AB61" s="1">
        <f t="shared" si="13"/>
        <v>415.87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32</v>
      </c>
      <c r="C62" s="1">
        <v>211</v>
      </c>
      <c r="D62" s="1">
        <v>1112</v>
      </c>
      <c r="E62" s="1">
        <v>525</v>
      </c>
      <c r="F62" s="1">
        <v>740</v>
      </c>
      <c r="G62" s="6">
        <v>0.35</v>
      </c>
      <c r="H62" s="1">
        <v>45</v>
      </c>
      <c r="I62" s="1" t="s">
        <v>39</v>
      </c>
      <c r="J62" s="1">
        <v>667.7</v>
      </c>
      <c r="K62" s="1">
        <f t="shared" si="12"/>
        <v>-142.70000000000005</v>
      </c>
      <c r="L62" s="1"/>
      <c r="M62" s="1"/>
      <c r="N62" s="1">
        <v>0</v>
      </c>
      <c r="O62" s="1"/>
      <c r="P62" s="1">
        <f t="shared" si="4"/>
        <v>105</v>
      </c>
      <c r="Q62" s="5">
        <f t="shared" si="17"/>
        <v>730</v>
      </c>
      <c r="R62" s="5"/>
      <c r="S62" s="1"/>
      <c r="T62" s="1">
        <f t="shared" si="5"/>
        <v>14</v>
      </c>
      <c r="U62" s="1">
        <f t="shared" si="6"/>
        <v>7.0476190476190474</v>
      </c>
      <c r="V62" s="1">
        <v>75.599999999999994</v>
      </c>
      <c r="W62" s="1">
        <v>110.6</v>
      </c>
      <c r="X62" s="1">
        <v>73</v>
      </c>
      <c r="Y62" s="1">
        <v>87.8</v>
      </c>
      <c r="Z62" s="1">
        <v>85.6</v>
      </c>
      <c r="AA62" s="1"/>
      <c r="AB62" s="1">
        <f t="shared" si="13"/>
        <v>255.49999999999997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32</v>
      </c>
      <c r="C63" s="1">
        <v>79</v>
      </c>
      <c r="D63" s="1">
        <v>113</v>
      </c>
      <c r="E63" s="1">
        <v>143</v>
      </c>
      <c r="F63" s="1">
        <v>18</v>
      </c>
      <c r="G63" s="6">
        <v>0.28000000000000003</v>
      </c>
      <c r="H63" s="1">
        <v>45</v>
      </c>
      <c r="I63" s="1" t="s">
        <v>33</v>
      </c>
      <c r="J63" s="1">
        <v>169</v>
      </c>
      <c r="K63" s="1">
        <f t="shared" si="12"/>
        <v>-26</v>
      </c>
      <c r="L63" s="1"/>
      <c r="M63" s="1"/>
      <c r="N63" s="1">
        <v>170</v>
      </c>
      <c r="O63" s="1">
        <v>100</v>
      </c>
      <c r="P63" s="1">
        <f t="shared" si="4"/>
        <v>28.6</v>
      </c>
      <c r="Q63" s="5">
        <f t="shared" si="16"/>
        <v>83.800000000000011</v>
      </c>
      <c r="R63" s="5"/>
      <c r="S63" s="1"/>
      <c r="T63" s="1">
        <f t="shared" si="5"/>
        <v>13</v>
      </c>
      <c r="U63" s="1">
        <f t="shared" si="6"/>
        <v>10.06993006993007</v>
      </c>
      <c r="V63" s="1">
        <v>31.2</v>
      </c>
      <c r="W63" s="1">
        <v>24.2</v>
      </c>
      <c r="X63" s="1">
        <v>19.8</v>
      </c>
      <c r="Y63" s="1">
        <v>26.6</v>
      </c>
      <c r="Z63" s="1">
        <v>18.2</v>
      </c>
      <c r="AA63" s="1"/>
      <c r="AB63" s="1">
        <f t="shared" si="13"/>
        <v>23.464000000000006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32</v>
      </c>
      <c r="C64" s="1">
        <v>498</v>
      </c>
      <c r="D64" s="1">
        <v>808</v>
      </c>
      <c r="E64" s="1">
        <v>656</v>
      </c>
      <c r="F64" s="1">
        <v>585</v>
      </c>
      <c r="G64" s="6">
        <v>0.41</v>
      </c>
      <c r="H64" s="1">
        <v>45</v>
      </c>
      <c r="I64" s="1" t="s">
        <v>33</v>
      </c>
      <c r="J64" s="1">
        <v>682</v>
      </c>
      <c r="K64" s="1">
        <f t="shared" si="12"/>
        <v>-26</v>
      </c>
      <c r="L64" s="1"/>
      <c r="M64" s="1"/>
      <c r="N64" s="1">
        <v>80</v>
      </c>
      <c r="O64" s="1"/>
      <c r="P64" s="1">
        <f t="shared" si="4"/>
        <v>131.19999999999999</v>
      </c>
      <c r="Q64" s="5">
        <f t="shared" si="16"/>
        <v>1040.5999999999999</v>
      </c>
      <c r="R64" s="5"/>
      <c r="S64" s="1"/>
      <c r="T64" s="1">
        <f t="shared" si="5"/>
        <v>13</v>
      </c>
      <c r="U64" s="1">
        <f t="shared" si="6"/>
        <v>5.0685975609756104</v>
      </c>
      <c r="V64" s="1">
        <v>91</v>
      </c>
      <c r="W64" s="1">
        <v>125.2</v>
      </c>
      <c r="X64" s="1">
        <v>114.6</v>
      </c>
      <c r="Y64" s="1">
        <v>123.6</v>
      </c>
      <c r="Z64" s="1">
        <v>110.6</v>
      </c>
      <c r="AA64" s="1"/>
      <c r="AB64" s="1">
        <f t="shared" si="13"/>
        <v>426.64599999999996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32</v>
      </c>
      <c r="C65" s="1">
        <v>499</v>
      </c>
      <c r="D65" s="1">
        <v>850</v>
      </c>
      <c r="E65" s="16">
        <f>583+E103+E56+E106</f>
        <v>590</v>
      </c>
      <c r="F65" s="16">
        <f>687+F103+F56+F106</f>
        <v>680</v>
      </c>
      <c r="G65" s="6">
        <v>0.41</v>
      </c>
      <c r="H65" s="1">
        <v>45</v>
      </c>
      <c r="I65" s="1" t="s">
        <v>39</v>
      </c>
      <c r="J65" s="1">
        <v>608</v>
      </c>
      <c r="K65" s="1">
        <f t="shared" si="12"/>
        <v>-18</v>
      </c>
      <c r="L65" s="1"/>
      <c r="M65" s="1"/>
      <c r="N65" s="1">
        <v>0</v>
      </c>
      <c r="O65" s="1"/>
      <c r="P65" s="1">
        <f t="shared" si="4"/>
        <v>118</v>
      </c>
      <c r="Q65" s="5">
        <f>14*P65-O65-N65-F65</f>
        <v>972</v>
      </c>
      <c r="R65" s="5"/>
      <c r="S65" s="1"/>
      <c r="T65" s="1">
        <f t="shared" si="5"/>
        <v>14</v>
      </c>
      <c r="U65" s="1">
        <f t="shared" si="6"/>
        <v>5.7627118644067794</v>
      </c>
      <c r="V65" s="1">
        <v>79.2</v>
      </c>
      <c r="W65" s="1">
        <v>120.6</v>
      </c>
      <c r="X65" s="1">
        <v>77</v>
      </c>
      <c r="Y65" s="1">
        <v>117.6</v>
      </c>
      <c r="Z65" s="1">
        <v>109.8</v>
      </c>
      <c r="AA65" s="1" t="s">
        <v>108</v>
      </c>
      <c r="AB65" s="1">
        <f t="shared" si="13"/>
        <v>398.52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32</v>
      </c>
      <c r="C66" s="1">
        <v>192</v>
      </c>
      <c r="D66" s="1">
        <v>700</v>
      </c>
      <c r="E66" s="1">
        <v>364</v>
      </c>
      <c r="F66" s="1">
        <v>476</v>
      </c>
      <c r="G66" s="6">
        <v>0.41</v>
      </c>
      <c r="H66" s="1">
        <v>45</v>
      </c>
      <c r="I66" s="1" t="s">
        <v>33</v>
      </c>
      <c r="J66" s="1">
        <v>474</v>
      </c>
      <c r="K66" s="1">
        <f t="shared" si="12"/>
        <v>-110</v>
      </c>
      <c r="L66" s="1"/>
      <c r="M66" s="1"/>
      <c r="N66" s="1">
        <v>0</v>
      </c>
      <c r="O66" s="1"/>
      <c r="P66" s="1">
        <f t="shared" si="4"/>
        <v>72.8</v>
      </c>
      <c r="Q66" s="5">
        <f t="shared" si="16"/>
        <v>470.4</v>
      </c>
      <c r="R66" s="5"/>
      <c r="S66" s="1"/>
      <c r="T66" s="1">
        <f t="shared" si="5"/>
        <v>13</v>
      </c>
      <c r="U66" s="1">
        <f t="shared" si="6"/>
        <v>6.5384615384615383</v>
      </c>
      <c r="V66" s="1">
        <v>59.2</v>
      </c>
      <c r="W66" s="1">
        <v>90.6</v>
      </c>
      <c r="X66" s="1">
        <v>47.6</v>
      </c>
      <c r="Y66" s="1">
        <v>78.599999999999994</v>
      </c>
      <c r="Z66" s="1">
        <v>79.8</v>
      </c>
      <c r="AA66" s="1"/>
      <c r="AB66" s="1">
        <f t="shared" si="13"/>
        <v>192.86399999999998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32</v>
      </c>
      <c r="C67" s="1">
        <v>12</v>
      </c>
      <c r="D67" s="1">
        <v>4</v>
      </c>
      <c r="E67" s="1">
        <v>11</v>
      </c>
      <c r="F67" s="1">
        <v>-2</v>
      </c>
      <c r="G67" s="6">
        <v>0.4</v>
      </c>
      <c r="H67" s="1">
        <v>30</v>
      </c>
      <c r="I67" s="1" t="s">
        <v>33</v>
      </c>
      <c r="J67" s="1">
        <v>59</v>
      </c>
      <c r="K67" s="1">
        <f t="shared" si="12"/>
        <v>-48</v>
      </c>
      <c r="L67" s="1"/>
      <c r="M67" s="1"/>
      <c r="N67" s="1">
        <v>7</v>
      </c>
      <c r="O67" s="1"/>
      <c r="P67" s="1">
        <f t="shared" si="4"/>
        <v>2.2000000000000002</v>
      </c>
      <c r="Q67" s="5">
        <v>14</v>
      </c>
      <c r="R67" s="5"/>
      <c r="S67" s="1"/>
      <c r="T67" s="1">
        <f t="shared" si="5"/>
        <v>8.6363636363636349</v>
      </c>
      <c r="U67" s="1">
        <f t="shared" si="6"/>
        <v>2.2727272727272725</v>
      </c>
      <c r="V67" s="1">
        <v>1.2</v>
      </c>
      <c r="W67" s="1">
        <v>1.4</v>
      </c>
      <c r="X67" s="1">
        <v>1.6</v>
      </c>
      <c r="Y67" s="1">
        <v>1.8</v>
      </c>
      <c r="Z67" s="1">
        <v>-4.8</v>
      </c>
      <c r="AA67" s="1" t="s">
        <v>111</v>
      </c>
      <c r="AB67" s="1">
        <f t="shared" si="13"/>
        <v>5.6000000000000005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7" t="s">
        <v>112</v>
      </c>
      <c r="B68" s="17" t="s">
        <v>36</v>
      </c>
      <c r="C68" s="17"/>
      <c r="D68" s="17"/>
      <c r="E68" s="17"/>
      <c r="F68" s="17"/>
      <c r="G68" s="18">
        <v>0</v>
      </c>
      <c r="H68" s="17">
        <v>30</v>
      </c>
      <c r="I68" s="17" t="s">
        <v>33</v>
      </c>
      <c r="J68" s="17"/>
      <c r="K68" s="17">
        <f t="shared" si="12"/>
        <v>0</v>
      </c>
      <c r="L68" s="17"/>
      <c r="M68" s="17"/>
      <c r="N68" s="17"/>
      <c r="O68" s="17"/>
      <c r="P68" s="17">
        <f t="shared" si="4"/>
        <v>0</v>
      </c>
      <c r="Q68" s="19"/>
      <c r="R68" s="19"/>
      <c r="S68" s="17"/>
      <c r="T68" s="17" t="e">
        <f t="shared" si="5"/>
        <v>#DIV/0!</v>
      </c>
      <c r="U68" s="17" t="e">
        <f t="shared" si="6"/>
        <v>#DIV/0!</v>
      </c>
      <c r="V68" s="17">
        <v>-0.2</v>
      </c>
      <c r="W68" s="17">
        <v>0</v>
      </c>
      <c r="X68" s="17">
        <v>0</v>
      </c>
      <c r="Y68" s="17">
        <v>0</v>
      </c>
      <c r="Z68" s="17">
        <v>0</v>
      </c>
      <c r="AA68" s="17" t="s">
        <v>113</v>
      </c>
      <c r="AB68" s="17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32</v>
      </c>
      <c r="C69" s="1">
        <v>77</v>
      </c>
      <c r="D69" s="1">
        <v>127</v>
      </c>
      <c r="E69" s="1">
        <v>121</v>
      </c>
      <c r="F69" s="1">
        <v>71</v>
      </c>
      <c r="G69" s="6">
        <v>0.41</v>
      </c>
      <c r="H69" s="1">
        <v>45</v>
      </c>
      <c r="I69" s="1" t="s">
        <v>33</v>
      </c>
      <c r="J69" s="1">
        <v>144</v>
      </c>
      <c r="K69" s="1">
        <f t="shared" si="12"/>
        <v>-23</v>
      </c>
      <c r="L69" s="1"/>
      <c r="M69" s="1"/>
      <c r="N69" s="1">
        <v>0</v>
      </c>
      <c r="O69" s="1"/>
      <c r="P69" s="1">
        <f t="shared" si="4"/>
        <v>24.2</v>
      </c>
      <c r="Q69" s="5">
        <f>12*P69-O69-N69-F69</f>
        <v>219.39999999999998</v>
      </c>
      <c r="R69" s="5"/>
      <c r="S69" s="1"/>
      <c r="T69" s="1">
        <f t="shared" si="5"/>
        <v>12</v>
      </c>
      <c r="U69" s="1">
        <f t="shared" si="6"/>
        <v>2.9338842975206614</v>
      </c>
      <c r="V69" s="1">
        <v>1.4</v>
      </c>
      <c r="W69" s="1">
        <v>15.8</v>
      </c>
      <c r="X69" s="1">
        <v>12.6</v>
      </c>
      <c r="Y69" s="1">
        <v>7</v>
      </c>
      <c r="Z69" s="1">
        <v>17.600000000000001</v>
      </c>
      <c r="AA69" s="1"/>
      <c r="AB69" s="1">
        <f t="shared" si="13"/>
        <v>89.953999999999979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115</v>
      </c>
      <c r="B70" s="17" t="s">
        <v>36</v>
      </c>
      <c r="C70" s="17">
        <v>13.289</v>
      </c>
      <c r="D70" s="17"/>
      <c r="E70" s="17"/>
      <c r="F70" s="17"/>
      <c r="G70" s="18">
        <v>0</v>
      </c>
      <c r="H70" s="17">
        <v>45</v>
      </c>
      <c r="I70" s="17" t="s">
        <v>33</v>
      </c>
      <c r="J70" s="17">
        <v>2</v>
      </c>
      <c r="K70" s="17">
        <f t="shared" si="12"/>
        <v>-2</v>
      </c>
      <c r="L70" s="17"/>
      <c r="M70" s="17"/>
      <c r="N70" s="17"/>
      <c r="O70" s="17"/>
      <c r="P70" s="17">
        <f t="shared" si="4"/>
        <v>0</v>
      </c>
      <c r="Q70" s="19"/>
      <c r="R70" s="19"/>
      <c r="S70" s="17"/>
      <c r="T70" s="17" t="e">
        <f t="shared" si="5"/>
        <v>#DIV/0!</v>
      </c>
      <c r="U70" s="17" t="e">
        <f t="shared" si="6"/>
        <v>#DIV/0!</v>
      </c>
      <c r="V70" s="17">
        <v>0.82219999999999993</v>
      </c>
      <c r="W70" s="17">
        <v>0.41720000000000002</v>
      </c>
      <c r="X70" s="17">
        <v>0.41760000000000003</v>
      </c>
      <c r="Y70" s="17">
        <v>1.8422000000000001</v>
      </c>
      <c r="Z70" s="17">
        <v>2.0724</v>
      </c>
      <c r="AA70" s="20" t="s">
        <v>164</v>
      </c>
      <c r="AB70" s="17">
        <f t="shared" si="13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32</v>
      </c>
      <c r="C71" s="1">
        <v>18</v>
      </c>
      <c r="D71" s="1">
        <v>504</v>
      </c>
      <c r="E71" s="1">
        <v>190</v>
      </c>
      <c r="F71" s="1">
        <v>326</v>
      </c>
      <c r="G71" s="6">
        <v>0.36</v>
      </c>
      <c r="H71" s="1">
        <v>45</v>
      </c>
      <c r="I71" s="1" t="s">
        <v>33</v>
      </c>
      <c r="J71" s="1">
        <v>262</v>
      </c>
      <c r="K71" s="1">
        <f t="shared" ref="K71:K103" si="18">E71-J71</f>
        <v>-72</v>
      </c>
      <c r="L71" s="1"/>
      <c r="M71" s="1"/>
      <c r="N71" s="1">
        <v>0</v>
      </c>
      <c r="O71" s="1"/>
      <c r="P71" s="1">
        <f t="shared" si="4"/>
        <v>38</v>
      </c>
      <c r="Q71" s="5">
        <f t="shared" ref="Q71:Q77" si="19">13*P71-O71-N71-F71</f>
        <v>168</v>
      </c>
      <c r="R71" s="5"/>
      <c r="S71" s="1"/>
      <c r="T71" s="1">
        <f t="shared" si="5"/>
        <v>13</v>
      </c>
      <c r="U71" s="1">
        <f t="shared" si="6"/>
        <v>8.5789473684210531</v>
      </c>
      <c r="V71" s="1">
        <v>10.6</v>
      </c>
      <c r="W71" s="1">
        <v>49.8</v>
      </c>
      <c r="X71" s="1">
        <v>17.8</v>
      </c>
      <c r="Y71" s="1">
        <v>26.6</v>
      </c>
      <c r="Z71" s="1">
        <v>44.4</v>
      </c>
      <c r="AA71" s="1"/>
      <c r="AB71" s="1">
        <f t="shared" ref="AB71:AB107" si="20">Q71*G71</f>
        <v>60.48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36</v>
      </c>
      <c r="C72" s="1">
        <v>13.973000000000001</v>
      </c>
      <c r="D72" s="1">
        <v>13.18</v>
      </c>
      <c r="E72" s="1">
        <v>5.4340000000000002</v>
      </c>
      <c r="F72" s="1">
        <v>16.312000000000001</v>
      </c>
      <c r="G72" s="6">
        <v>1</v>
      </c>
      <c r="H72" s="1">
        <v>45</v>
      </c>
      <c r="I72" s="1" t="s">
        <v>33</v>
      </c>
      <c r="J72" s="1">
        <v>7</v>
      </c>
      <c r="K72" s="1">
        <f t="shared" si="18"/>
        <v>-1.5659999999999998</v>
      </c>
      <c r="L72" s="1"/>
      <c r="M72" s="1"/>
      <c r="N72" s="1">
        <v>0</v>
      </c>
      <c r="O72" s="1"/>
      <c r="P72" s="1">
        <f t="shared" ref="P72:P107" si="21">E72/5</f>
        <v>1.0868</v>
      </c>
      <c r="Q72" s="5"/>
      <c r="R72" s="5"/>
      <c r="S72" s="1"/>
      <c r="T72" s="1">
        <f t="shared" ref="T72:T107" si="22">(F72+N72+O72+Q72)/P72</f>
        <v>15.0092013249908</v>
      </c>
      <c r="U72" s="1">
        <f t="shared" ref="U72:U107" si="23">(F72+N72+O72)/P72</f>
        <v>15.0092013249908</v>
      </c>
      <c r="V72" s="1">
        <v>1.0853999999999999</v>
      </c>
      <c r="W72" s="1">
        <v>1.958</v>
      </c>
      <c r="X72" s="1">
        <v>1.5138</v>
      </c>
      <c r="Y72" s="1">
        <v>1.7496</v>
      </c>
      <c r="Z72" s="1">
        <v>1.532</v>
      </c>
      <c r="AA72" s="15" t="s">
        <v>37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32</v>
      </c>
      <c r="C73" s="1"/>
      <c r="D73" s="1">
        <v>114</v>
      </c>
      <c r="E73" s="1">
        <v>37</v>
      </c>
      <c r="F73" s="1">
        <v>72</v>
      </c>
      <c r="G73" s="6">
        <v>0.41</v>
      </c>
      <c r="H73" s="1">
        <v>45</v>
      </c>
      <c r="I73" s="1" t="s">
        <v>33</v>
      </c>
      <c r="J73" s="1">
        <v>118</v>
      </c>
      <c r="K73" s="1">
        <f t="shared" si="18"/>
        <v>-81</v>
      </c>
      <c r="L73" s="1"/>
      <c r="M73" s="1"/>
      <c r="N73" s="1">
        <v>0</v>
      </c>
      <c r="O73" s="1"/>
      <c r="P73" s="1">
        <f t="shared" si="21"/>
        <v>7.4</v>
      </c>
      <c r="Q73" s="5">
        <f t="shared" si="19"/>
        <v>24.200000000000003</v>
      </c>
      <c r="R73" s="5"/>
      <c r="S73" s="1"/>
      <c r="T73" s="1">
        <f t="shared" si="22"/>
        <v>13</v>
      </c>
      <c r="U73" s="1">
        <f t="shared" si="23"/>
        <v>9.7297297297297298</v>
      </c>
      <c r="V73" s="1">
        <v>-3.6</v>
      </c>
      <c r="W73" s="1">
        <v>11.6</v>
      </c>
      <c r="X73" s="1">
        <v>1</v>
      </c>
      <c r="Y73" s="1">
        <v>2.6</v>
      </c>
      <c r="Z73" s="1">
        <v>7.4</v>
      </c>
      <c r="AA73" s="1"/>
      <c r="AB73" s="1">
        <f t="shared" si="20"/>
        <v>9.9220000000000006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32</v>
      </c>
      <c r="C74" s="1"/>
      <c r="D74" s="1">
        <v>78</v>
      </c>
      <c r="E74" s="1">
        <v>22</v>
      </c>
      <c r="F74" s="1">
        <v>52</v>
      </c>
      <c r="G74" s="6">
        <v>0.41</v>
      </c>
      <c r="H74" s="1">
        <v>45</v>
      </c>
      <c r="I74" s="1" t="s">
        <v>33</v>
      </c>
      <c r="J74" s="1">
        <v>75</v>
      </c>
      <c r="K74" s="1">
        <f t="shared" si="18"/>
        <v>-53</v>
      </c>
      <c r="L74" s="1"/>
      <c r="M74" s="1"/>
      <c r="N74" s="1">
        <v>0</v>
      </c>
      <c r="O74" s="1"/>
      <c r="P74" s="1">
        <f t="shared" si="21"/>
        <v>4.4000000000000004</v>
      </c>
      <c r="Q74" s="5">
        <v>12</v>
      </c>
      <c r="R74" s="5"/>
      <c r="S74" s="1"/>
      <c r="T74" s="1">
        <f t="shared" si="22"/>
        <v>14.545454545454545</v>
      </c>
      <c r="U74" s="1">
        <f t="shared" si="23"/>
        <v>11.818181818181817</v>
      </c>
      <c r="V74" s="1">
        <v>-1</v>
      </c>
      <c r="W74" s="1">
        <v>7.2</v>
      </c>
      <c r="X74" s="1">
        <v>1.2</v>
      </c>
      <c r="Y74" s="1">
        <v>3.2</v>
      </c>
      <c r="Z74" s="1">
        <v>-2.8</v>
      </c>
      <c r="AA74" s="1"/>
      <c r="AB74" s="1">
        <f t="shared" si="20"/>
        <v>4.92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32</v>
      </c>
      <c r="C75" s="1">
        <v>31</v>
      </c>
      <c r="D75" s="1">
        <v>310</v>
      </c>
      <c r="E75" s="1">
        <v>109</v>
      </c>
      <c r="F75" s="1">
        <v>229</v>
      </c>
      <c r="G75" s="6">
        <v>0.28000000000000003</v>
      </c>
      <c r="H75" s="1">
        <v>45</v>
      </c>
      <c r="I75" s="1" t="s">
        <v>33</v>
      </c>
      <c r="J75" s="1">
        <v>161</v>
      </c>
      <c r="K75" s="1">
        <f t="shared" si="18"/>
        <v>-52</v>
      </c>
      <c r="L75" s="1"/>
      <c r="M75" s="1"/>
      <c r="N75" s="1">
        <v>0</v>
      </c>
      <c r="O75" s="1"/>
      <c r="P75" s="1">
        <f t="shared" si="21"/>
        <v>21.8</v>
      </c>
      <c r="Q75" s="5">
        <f t="shared" si="19"/>
        <v>54.400000000000034</v>
      </c>
      <c r="R75" s="5"/>
      <c r="S75" s="1"/>
      <c r="T75" s="1">
        <f t="shared" si="22"/>
        <v>13.000000000000002</v>
      </c>
      <c r="U75" s="1">
        <f t="shared" si="23"/>
        <v>10.504587155963302</v>
      </c>
      <c r="V75" s="1">
        <v>20.399999999999999</v>
      </c>
      <c r="W75" s="1">
        <v>31.6</v>
      </c>
      <c r="X75" s="1">
        <v>17.600000000000001</v>
      </c>
      <c r="Y75" s="1">
        <v>23</v>
      </c>
      <c r="Z75" s="1">
        <v>28.8</v>
      </c>
      <c r="AA75" s="1"/>
      <c r="AB75" s="1">
        <f t="shared" si="20"/>
        <v>15.232000000000012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32</v>
      </c>
      <c r="C76" s="1">
        <v>315</v>
      </c>
      <c r="D76" s="1">
        <v>800</v>
      </c>
      <c r="E76" s="1">
        <v>471</v>
      </c>
      <c r="F76" s="1">
        <v>504</v>
      </c>
      <c r="G76" s="6">
        <v>0.4</v>
      </c>
      <c r="H76" s="1">
        <v>45</v>
      </c>
      <c r="I76" s="1" t="s">
        <v>33</v>
      </c>
      <c r="J76" s="1">
        <v>600</v>
      </c>
      <c r="K76" s="1">
        <f t="shared" si="18"/>
        <v>-129</v>
      </c>
      <c r="L76" s="1"/>
      <c r="M76" s="1"/>
      <c r="N76" s="1">
        <v>164</v>
      </c>
      <c r="O76" s="1">
        <v>150</v>
      </c>
      <c r="P76" s="1">
        <f t="shared" si="21"/>
        <v>94.2</v>
      </c>
      <c r="Q76" s="5">
        <f t="shared" si="19"/>
        <v>406.60000000000014</v>
      </c>
      <c r="R76" s="5"/>
      <c r="S76" s="1"/>
      <c r="T76" s="1">
        <f t="shared" si="22"/>
        <v>13.000000000000002</v>
      </c>
      <c r="U76" s="1">
        <f t="shared" si="23"/>
        <v>8.6836518046709124</v>
      </c>
      <c r="V76" s="1">
        <v>103.2</v>
      </c>
      <c r="W76" s="1">
        <v>107.4</v>
      </c>
      <c r="X76" s="1">
        <v>80.8</v>
      </c>
      <c r="Y76" s="1">
        <v>110</v>
      </c>
      <c r="Z76" s="1">
        <v>100</v>
      </c>
      <c r="AA76" s="1"/>
      <c r="AB76" s="1">
        <f t="shared" si="20"/>
        <v>162.64000000000007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32</v>
      </c>
      <c r="C77" s="1">
        <v>18</v>
      </c>
      <c r="D77" s="1">
        <v>88</v>
      </c>
      <c r="E77" s="1">
        <v>39</v>
      </c>
      <c r="F77" s="1">
        <v>64</v>
      </c>
      <c r="G77" s="6">
        <v>0.33</v>
      </c>
      <c r="H77" s="1" t="e">
        <v>#N/A</v>
      </c>
      <c r="I77" s="1" t="s">
        <v>33</v>
      </c>
      <c r="J77" s="1">
        <v>73</v>
      </c>
      <c r="K77" s="1">
        <f t="shared" si="18"/>
        <v>-34</v>
      </c>
      <c r="L77" s="1"/>
      <c r="M77" s="1"/>
      <c r="N77" s="1">
        <v>0</v>
      </c>
      <c r="O77" s="1"/>
      <c r="P77" s="1">
        <f t="shared" si="21"/>
        <v>7.8</v>
      </c>
      <c r="Q77" s="5">
        <f t="shared" si="19"/>
        <v>37.399999999999991</v>
      </c>
      <c r="R77" s="5"/>
      <c r="S77" s="1"/>
      <c r="T77" s="1">
        <f t="shared" si="22"/>
        <v>13</v>
      </c>
      <c r="U77" s="1">
        <f t="shared" si="23"/>
        <v>8.2051282051282062</v>
      </c>
      <c r="V77" s="1">
        <v>1.2</v>
      </c>
      <c r="W77" s="1">
        <v>8</v>
      </c>
      <c r="X77" s="1">
        <v>4.8</v>
      </c>
      <c r="Y77" s="1">
        <v>3.2</v>
      </c>
      <c r="Z77" s="1">
        <v>4.8</v>
      </c>
      <c r="AA77" s="1" t="s">
        <v>44</v>
      </c>
      <c r="AB77" s="1">
        <f t="shared" si="20"/>
        <v>12.341999999999997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36</v>
      </c>
      <c r="C78" s="1">
        <v>12.329000000000001</v>
      </c>
      <c r="D78" s="1"/>
      <c r="E78" s="1">
        <v>3.9830000000000001</v>
      </c>
      <c r="F78" s="1">
        <v>8.3460000000000001</v>
      </c>
      <c r="G78" s="6">
        <v>1</v>
      </c>
      <c r="H78" s="1">
        <v>45</v>
      </c>
      <c r="I78" s="1" t="s">
        <v>33</v>
      </c>
      <c r="J78" s="1">
        <v>3.6</v>
      </c>
      <c r="K78" s="1">
        <f t="shared" si="18"/>
        <v>0.38300000000000001</v>
      </c>
      <c r="L78" s="1"/>
      <c r="M78" s="1"/>
      <c r="N78" s="1">
        <v>0</v>
      </c>
      <c r="O78" s="1"/>
      <c r="P78" s="1">
        <f t="shared" si="21"/>
        <v>0.79659999999999997</v>
      </c>
      <c r="Q78" s="5">
        <v>4</v>
      </c>
      <c r="R78" s="5"/>
      <c r="S78" s="1"/>
      <c r="T78" s="1">
        <f t="shared" si="22"/>
        <v>15.498368064273162</v>
      </c>
      <c r="U78" s="1">
        <f t="shared" si="23"/>
        <v>10.477027366306805</v>
      </c>
      <c r="V78" s="1">
        <v>0.52880000000000005</v>
      </c>
      <c r="W78" s="1">
        <v>0.66059999999999997</v>
      </c>
      <c r="X78" s="1">
        <v>0.65639999999999998</v>
      </c>
      <c r="Y78" s="1">
        <v>1.5911999999999999</v>
      </c>
      <c r="Z78" s="1">
        <v>1.2108000000000001</v>
      </c>
      <c r="AA78" s="15" t="s">
        <v>124</v>
      </c>
      <c r="AB78" s="1">
        <f t="shared" si="20"/>
        <v>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32</v>
      </c>
      <c r="C79" s="1">
        <v>5</v>
      </c>
      <c r="D79" s="1">
        <v>33</v>
      </c>
      <c r="E79" s="1">
        <v>9</v>
      </c>
      <c r="F79" s="1">
        <v>26</v>
      </c>
      <c r="G79" s="6">
        <v>0.33</v>
      </c>
      <c r="H79" s="1">
        <v>45</v>
      </c>
      <c r="I79" s="1" t="s">
        <v>33</v>
      </c>
      <c r="J79" s="1">
        <v>16</v>
      </c>
      <c r="K79" s="1">
        <f t="shared" si="18"/>
        <v>-7</v>
      </c>
      <c r="L79" s="1"/>
      <c r="M79" s="1"/>
      <c r="N79" s="1">
        <v>8</v>
      </c>
      <c r="O79" s="1"/>
      <c r="P79" s="1">
        <f t="shared" si="21"/>
        <v>1.8</v>
      </c>
      <c r="Q79" s="5"/>
      <c r="R79" s="5"/>
      <c r="S79" s="1"/>
      <c r="T79" s="1">
        <f t="shared" si="22"/>
        <v>18.888888888888889</v>
      </c>
      <c r="U79" s="1">
        <f t="shared" si="23"/>
        <v>18.888888888888889</v>
      </c>
      <c r="V79" s="1">
        <v>-1.4</v>
      </c>
      <c r="W79" s="1">
        <v>4</v>
      </c>
      <c r="X79" s="1">
        <v>0.6</v>
      </c>
      <c r="Y79" s="1">
        <v>4.4000000000000004</v>
      </c>
      <c r="Z79" s="1">
        <v>1.4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126</v>
      </c>
      <c r="B80" s="17" t="s">
        <v>36</v>
      </c>
      <c r="C80" s="17"/>
      <c r="D80" s="17"/>
      <c r="E80" s="17"/>
      <c r="F80" s="17"/>
      <c r="G80" s="18">
        <v>0</v>
      </c>
      <c r="H80" s="17">
        <v>45</v>
      </c>
      <c r="I80" s="17" t="s">
        <v>33</v>
      </c>
      <c r="J80" s="17"/>
      <c r="K80" s="17">
        <f t="shared" si="18"/>
        <v>0</v>
      </c>
      <c r="L80" s="17"/>
      <c r="M80" s="17"/>
      <c r="N80" s="17"/>
      <c r="O80" s="17"/>
      <c r="P80" s="17">
        <f t="shared" si="21"/>
        <v>0</v>
      </c>
      <c r="Q80" s="19"/>
      <c r="R80" s="19"/>
      <c r="S80" s="17"/>
      <c r="T80" s="17" t="e">
        <f t="shared" si="22"/>
        <v>#DIV/0!</v>
      </c>
      <c r="U80" s="17" t="e">
        <f t="shared" si="23"/>
        <v>#DIV/0!</v>
      </c>
      <c r="V80" s="17">
        <v>0</v>
      </c>
      <c r="W80" s="17">
        <v>0</v>
      </c>
      <c r="X80" s="17">
        <v>0.1338</v>
      </c>
      <c r="Y80" s="17">
        <v>0.53759999999999997</v>
      </c>
      <c r="Z80" s="17">
        <v>-0.39100000000000001</v>
      </c>
      <c r="AA80" s="17" t="s">
        <v>127</v>
      </c>
      <c r="AB80" s="17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32</v>
      </c>
      <c r="C81" s="1">
        <v>251</v>
      </c>
      <c r="D81" s="1"/>
      <c r="E81" s="16">
        <f>154+E55</f>
        <v>155</v>
      </c>
      <c r="F81" s="16">
        <f>92+F55</f>
        <v>91</v>
      </c>
      <c r="G81" s="6">
        <v>0.33</v>
      </c>
      <c r="H81" s="1">
        <v>45</v>
      </c>
      <c r="I81" s="1" t="s">
        <v>33</v>
      </c>
      <c r="J81" s="1">
        <v>158</v>
      </c>
      <c r="K81" s="1">
        <f t="shared" si="18"/>
        <v>-3</v>
      </c>
      <c r="L81" s="1"/>
      <c r="M81" s="1"/>
      <c r="N81" s="1">
        <v>0</v>
      </c>
      <c r="O81" s="1">
        <v>50</v>
      </c>
      <c r="P81" s="1">
        <f t="shared" si="21"/>
        <v>31</v>
      </c>
      <c r="Q81" s="5">
        <f t="shared" ref="Q81:Q83" si="24">13*P81-O81-N81-F81</f>
        <v>262</v>
      </c>
      <c r="R81" s="5"/>
      <c r="S81" s="1"/>
      <c r="T81" s="1">
        <f t="shared" si="22"/>
        <v>13</v>
      </c>
      <c r="U81" s="1">
        <f t="shared" si="23"/>
        <v>4.5483870967741939</v>
      </c>
      <c r="V81" s="1">
        <v>14.4</v>
      </c>
      <c r="W81" s="1">
        <v>20</v>
      </c>
      <c r="X81" s="1">
        <v>31.2</v>
      </c>
      <c r="Y81" s="1">
        <v>17.2</v>
      </c>
      <c r="Z81" s="1">
        <v>32.6</v>
      </c>
      <c r="AA81" s="10" t="s">
        <v>108</v>
      </c>
      <c r="AB81" s="1">
        <f t="shared" si="20"/>
        <v>86.460000000000008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36</v>
      </c>
      <c r="C82" s="1"/>
      <c r="D82" s="1">
        <v>10.427</v>
      </c>
      <c r="E82" s="1">
        <v>-1.2999999999999999E-2</v>
      </c>
      <c r="F82" s="1">
        <v>9.7880000000000003</v>
      </c>
      <c r="G82" s="6">
        <v>1</v>
      </c>
      <c r="H82" s="1">
        <v>45</v>
      </c>
      <c r="I82" s="1" t="s">
        <v>33</v>
      </c>
      <c r="J82" s="1">
        <v>9</v>
      </c>
      <c r="K82" s="1">
        <f t="shared" si="18"/>
        <v>-9.0129999999999999</v>
      </c>
      <c r="L82" s="1"/>
      <c r="M82" s="1"/>
      <c r="N82" s="1">
        <v>18</v>
      </c>
      <c r="O82" s="1"/>
      <c r="P82" s="1">
        <f t="shared" si="21"/>
        <v>-2.5999999999999999E-3</v>
      </c>
      <c r="Q82" s="5"/>
      <c r="R82" s="5"/>
      <c r="S82" s="1"/>
      <c r="T82" s="1">
        <f t="shared" si="22"/>
        <v>-10687.692307692309</v>
      </c>
      <c r="U82" s="1">
        <f t="shared" si="23"/>
        <v>-10687.692307692309</v>
      </c>
      <c r="V82" s="1">
        <v>2.1332</v>
      </c>
      <c r="W82" s="1">
        <v>1.4583999999999999</v>
      </c>
      <c r="X82" s="1">
        <v>0.1318</v>
      </c>
      <c r="Y82" s="1">
        <v>0.89939999999999998</v>
      </c>
      <c r="Z82" s="1">
        <v>1.3544</v>
      </c>
      <c r="AA82" s="15" t="s">
        <v>37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32</v>
      </c>
      <c r="C83" s="1">
        <v>47</v>
      </c>
      <c r="D83" s="1">
        <v>9</v>
      </c>
      <c r="E83" s="1">
        <v>24</v>
      </c>
      <c r="F83" s="1">
        <v>26</v>
      </c>
      <c r="G83" s="6">
        <v>0.33</v>
      </c>
      <c r="H83" s="1">
        <v>45</v>
      </c>
      <c r="I83" s="1" t="s">
        <v>33</v>
      </c>
      <c r="J83" s="1">
        <v>37</v>
      </c>
      <c r="K83" s="1">
        <f t="shared" si="18"/>
        <v>-13</v>
      </c>
      <c r="L83" s="1"/>
      <c r="M83" s="1"/>
      <c r="N83" s="1">
        <v>0</v>
      </c>
      <c r="O83" s="1"/>
      <c r="P83" s="1">
        <f t="shared" si="21"/>
        <v>4.8</v>
      </c>
      <c r="Q83" s="5">
        <f t="shared" si="24"/>
        <v>36.4</v>
      </c>
      <c r="R83" s="5"/>
      <c r="S83" s="1"/>
      <c r="T83" s="1">
        <f t="shared" si="22"/>
        <v>13</v>
      </c>
      <c r="U83" s="1">
        <f t="shared" si="23"/>
        <v>5.416666666666667</v>
      </c>
      <c r="V83" s="1">
        <v>0</v>
      </c>
      <c r="W83" s="1">
        <v>3</v>
      </c>
      <c r="X83" s="1">
        <v>0.8</v>
      </c>
      <c r="Y83" s="1">
        <v>2.8</v>
      </c>
      <c r="Z83" s="1">
        <v>7</v>
      </c>
      <c r="AA83" s="1"/>
      <c r="AB83" s="1">
        <f t="shared" si="20"/>
        <v>12.012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131</v>
      </c>
      <c r="B84" s="17" t="s">
        <v>36</v>
      </c>
      <c r="C84" s="17"/>
      <c r="D84" s="17"/>
      <c r="E84" s="17"/>
      <c r="F84" s="17"/>
      <c r="G84" s="18">
        <v>0</v>
      </c>
      <c r="H84" s="17">
        <v>45</v>
      </c>
      <c r="I84" s="17" t="s">
        <v>33</v>
      </c>
      <c r="J84" s="17"/>
      <c r="K84" s="17">
        <f t="shared" si="18"/>
        <v>0</v>
      </c>
      <c r="L84" s="17"/>
      <c r="M84" s="17"/>
      <c r="N84" s="17"/>
      <c r="O84" s="17"/>
      <c r="P84" s="17">
        <f t="shared" si="21"/>
        <v>0</v>
      </c>
      <c r="Q84" s="19"/>
      <c r="R84" s="19"/>
      <c r="S84" s="17"/>
      <c r="T84" s="17" t="e">
        <f t="shared" si="22"/>
        <v>#DIV/0!</v>
      </c>
      <c r="U84" s="17" t="e">
        <f t="shared" si="23"/>
        <v>#DIV/0!</v>
      </c>
      <c r="V84" s="17">
        <v>0</v>
      </c>
      <c r="W84" s="17">
        <v>-0.13220000000000001</v>
      </c>
      <c r="X84" s="17">
        <v>0</v>
      </c>
      <c r="Y84" s="17">
        <v>-0.25380000000000003</v>
      </c>
      <c r="Z84" s="17">
        <v>-0.51600000000000001</v>
      </c>
      <c r="AA84" s="17" t="s">
        <v>132</v>
      </c>
      <c r="AB84" s="17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133</v>
      </c>
      <c r="B85" s="1" t="s">
        <v>32</v>
      </c>
      <c r="C85" s="1">
        <v>121</v>
      </c>
      <c r="D85" s="1"/>
      <c r="E85" s="1">
        <v>69</v>
      </c>
      <c r="F85" s="1">
        <v>41</v>
      </c>
      <c r="G85" s="6">
        <v>0.4</v>
      </c>
      <c r="H85" s="1">
        <v>60</v>
      </c>
      <c r="I85" s="1" t="s">
        <v>33</v>
      </c>
      <c r="J85" s="1">
        <v>71</v>
      </c>
      <c r="K85" s="1">
        <f t="shared" si="18"/>
        <v>-2</v>
      </c>
      <c r="L85" s="1"/>
      <c r="M85" s="1"/>
      <c r="N85" s="1">
        <v>0</v>
      </c>
      <c r="O85" s="1"/>
      <c r="P85" s="1">
        <f t="shared" si="21"/>
        <v>13.8</v>
      </c>
      <c r="Q85" s="5">
        <f>12*P85-O85-N85-F85</f>
        <v>124.60000000000002</v>
      </c>
      <c r="R85" s="5"/>
      <c r="S85" s="1"/>
      <c r="T85" s="1">
        <f t="shared" si="22"/>
        <v>12.000000000000002</v>
      </c>
      <c r="U85" s="1">
        <f t="shared" si="23"/>
        <v>2.9710144927536231</v>
      </c>
      <c r="V85" s="1">
        <v>6</v>
      </c>
      <c r="W85" s="1">
        <v>10.4</v>
      </c>
      <c r="X85" s="1">
        <v>14.2</v>
      </c>
      <c r="Y85" s="1">
        <v>7.6</v>
      </c>
      <c r="Z85" s="1">
        <v>8.4</v>
      </c>
      <c r="AA85" s="1" t="s">
        <v>44</v>
      </c>
      <c r="AB85" s="1">
        <f t="shared" si="20"/>
        <v>49.840000000000011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134</v>
      </c>
      <c r="B86" s="1" t="s">
        <v>36</v>
      </c>
      <c r="C86" s="1">
        <v>8.11</v>
      </c>
      <c r="D86" s="1">
        <v>81.037999999999997</v>
      </c>
      <c r="E86" s="1">
        <v>16.143999999999998</v>
      </c>
      <c r="F86" s="1">
        <v>70.283000000000001</v>
      </c>
      <c r="G86" s="6">
        <v>1</v>
      </c>
      <c r="H86" s="1">
        <v>60</v>
      </c>
      <c r="I86" s="1" t="s">
        <v>33</v>
      </c>
      <c r="J86" s="1">
        <v>23</v>
      </c>
      <c r="K86" s="1">
        <f t="shared" si="18"/>
        <v>-6.8560000000000016</v>
      </c>
      <c r="L86" s="1"/>
      <c r="M86" s="1"/>
      <c r="N86" s="1">
        <v>0</v>
      </c>
      <c r="O86" s="1">
        <v>10</v>
      </c>
      <c r="P86" s="1">
        <f t="shared" si="21"/>
        <v>3.2287999999999997</v>
      </c>
      <c r="Q86" s="5"/>
      <c r="R86" s="5"/>
      <c r="S86" s="1"/>
      <c r="T86" s="1">
        <f t="shared" si="22"/>
        <v>24.864655599603569</v>
      </c>
      <c r="U86" s="1">
        <f t="shared" si="23"/>
        <v>24.864655599603569</v>
      </c>
      <c r="V86" s="1">
        <v>7.0329999999999986</v>
      </c>
      <c r="W86" s="1">
        <v>8.8872</v>
      </c>
      <c r="X86" s="1">
        <v>5.3849999999999998</v>
      </c>
      <c r="Y86" s="1">
        <v>6.4386000000000001</v>
      </c>
      <c r="Z86" s="1">
        <v>9.9632000000000005</v>
      </c>
      <c r="AA86" s="1" t="s">
        <v>44</v>
      </c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32</v>
      </c>
      <c r="C87" s="1">
        <v>1</v>
      </c>
      <c r="D87" s="1"/>
      <c r="E87" s="1">
        <v>1</v>
      </c>
      <c r="F87" s="1"/>
      <c r="G87" s="6">
        <v>0.66</v>
      </c>
      <c r="H87" s="1">
        <v>45</v>
      </c>
      <c r="I87" s="1" t="s">
        <v>33</v>
      </c>
      <c r="J87" s="1">
        <v>6</v>
      </c>
      <c r="K87" s="1">
        <f t="shared" si="18"/>
        <v>-5</v>
      </c>
      <c r="L87" s="1"/>
      <c r="M87" s="1"/>
      <c r="N87" s="1">
        <v>16</v>
      </c>
      <c r="O87" s="1"/>
      <c r="P87" s="1">
        <f t="shared" si="21"/>
        <v>0.2</v>
      </c>
      <c r="Q87" s="5"/>
      <c r="R87" s="5"/>
      <c r="S87" s="1"/>
      <c r="T87" s="1">
        <f t="shared" si="22"/>
        <v>80</v>
      </c>
      <c r="U87" s="1">
        <f t="shared" si="23"/>
        <v>80</v>
      </c>
      <c r="V87" s="1">
        <v>1.8</v>
      </c>
      <c r="W87" s="1">
        <v>1</v>
      </c>
      <c r="X87" s="1">
        <v>0</v>
      </c>
      <c r="Y87" s="1">
        <v>0</v>
      </c>
      <c r="Z87" s="1">
        <v>2.9359999999999999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32</v>
      </c>
      <c r="C88" s="1">
        <v>8</v>
      </c>
      <c r="D88" s="1">
        <v>2</v>
      </c>
      <c r="E88" s="1">
        <v>10</v>
      </c>
      <c r="F88" s="1"/>
      <c r="G88" s="6">
        <v>0.66</v>
      </c>
      <c r="H88" s="1">
        <v>45</v>
      </c>
      <c r="I88" s="1" t="s">
        <v>33</v>
      </c>
      <c r="J88" s="1">
        <v>10</v>
      </c>
      <c r="K88" s="1">
        <f t="shared" si="18"/>
        <v>0</v>
      </c>
      <c r="L88" s="1"/>
      <c r="M88" s="1"/>
      <c r="N88" s="1">
        <v>8</v>
      </c>
      <c r="O88" s="1"/>
      <c r="P88" s="1">
        <f t="shared" si="21"/>
        <v>2</v>
      </c>
      <c r="Q88" s="5">
        <f t="shared" ref="Q88:Q98" si="25">13*P88-O88-N88-F88</f>
        <v>18</v>
      </c>
      <c r="R88" s="5"/>
      <c r="S88" s="1"/>
      <c r="T88" s="1">
        <f t="shared" si="22"/>
        <v>13</v>
      </c>
      <c r="U88" s="1">
        <f t="shared" si="23"/>
        <v>4</v>
      </c>
      <c r="V88" s="1">
        <v>0.8</v>
      </c>
      <c r="W88" s="1">
        <v>1.2</v>
      </c>
      <c r="X88" s="1">
        <v>0.2</v>
      </c>
      <c r="Y88" s="1">
        <v>1.4</v>
      </c>
      <c r="Z88" s="1">
        <v>1.8</v>
      </c>
      <c r="AA88" s="1"/>
      <c r="AB88" s="1">
        <f t="shared" si="20"/>
        <v>11.88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32</v>
      </c>
      <c r="C89" s="1">
        <v>11</v>
      </c>
      <c r="D89" s="1">
        <v>40</v>
      </c>
      <c r="E89" s="1">
        <v>20</v>
      </c>
      <c r="F89" s="1">
        <v>30</v>
      </c>
      <c r="G89" s="6">
        <v>0.33</v>
      </c>
      <c r="H89" s="1">
        <v>45</v>
      </c>
      <c r="I89" s="1" t="s">
        <v>33</v>
      </c>
      <c r="J89" s="1">
        <v>21</v>
      </c>
      <c r="K89" s="1">
        <f t="shared" si="18"/>
        <v>-1</v>
      </c>
      <c r="L89" s="1"/>
      <c r="M89" s="1"/>
      <c r="N89" s="1">
        <v>0</v>
      </c>
      <c r="O89" s="1"/>
      <c r="P89" s="1">
        <f t="shared" si="21"/>
        <v>4</v>
      </c>
      <c r="Q89" s="5">
        <f t="shared" si="25"/>
        <v>22</v>
      </c>
      <c r="R89" s="5"/>
      <c r="S89" s="1"/>
      <c r="T89" s="1">
        <f t="shared" si="22"/>
        <v>13</v>
      </c>
      <c r="U89" s="1">
        <f t="shared" si="23"/>
        <v>7.5</v>
      </c>
      <c r="V89" s="1">
        <v>-1.4</v>
      </c>
      <c r="W89" s="1">
        <v>4</v>
      </c>
      <c r="X89" s="1">
        <v>1.2</v>
      </c>
      <c r="Y89" s="1">
        <v>2</v>
      </c>
      <c r="Z89" s="1">
        <v>1.8</v>
      </c>
      <c r="AA89" s="1"/>
      <c r="AB89" s="1">
        <f t="shared" si="20"/>
        <v>7.2600000000000007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138</v>
      </c>
      <c r="B90" s="1" t="s">
        <v>32</v>
      </c>
      <c r="C90" s="1">
        <v>120</v>
      </c>
      <c r="D90" s="1">
        <v>120</v>
      </c>
      <c r="E90" s="1">
        <v>177</v>
      </c>
      <c r="F90" s="1">
        <v>60</v>
      </c>
      <c r="G90" s="6">
        <v>0.36</v>
      </c>
      <c r="H90" s="1">
        <v>45</v>
      </c>
      <c r="I90" s="1" t="s">
        <v>33</v>
      </c>
      <c r="J90" s="1">
        <v>178</v>
      </c>
      <c r="K90" s="1">
        <f t="shared" si="18"/>
        <v>-1</v>
      </c>
      <c r="L90" s="1"/>
      <c r="M90" s="1"/>
      <c r="N90" s="1">
        <v>0</v>
      </c>
      <c r="O90" s="1"/>
      <c r="P90" s="1">
        <f t="shared" si="21"/>
        <v>35.4</v>
      </c>
      <c r="Q90" s="5">
        <f>11*P90-O90-N90-F90</f>
        <v>329.4</v>
      </c>
      <c r="R90" s="5"/>
      <c r="S90" s="1"/>
      <c r="T90" s="1">
        <f t="shared" si="22"/>
        <v>11</v>
      </c>
      <c r="U90" s="1">
        <f t="shared" si="23"/>
        <v>1.6949152542372883</v>
      </c>
      <c r="V90" s="1">
        <v>10.6</v>
      </c>
      <c r="W90" s="1">
        <v>20.399999999999999</v>
      </c>
      <c r="X90" s="1">
        <v>18</v>
      </c>
      <c r="Y90" s="1">
        <v>-1.6</v>
      </c>
      <c r="Z90" s="1">
        <v>4</v>
      </c>
      <c r="AA90" s="1" t="s">
        <v>139</v>
      </c>
      <c r="AB90" s="1">
        <f t="shared" si="20"/>
        <v>118.58399999999999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32</v>
      </c>
      <c r="C91" s="1">
        <v>140</v>
      </c>
      <c r="D91" s="1">
        <v>360</v>
      </c>
      <c r="E91" s="1">
        <v>250</v>
      </c>
      <c r="F91" s="1">
        <v>218</v>
      </c>
      <c r="G91" s="6">
        <v>0.15</v>
      </c>
      <c r="H91" s="1">
        <v>60</v>
      </c>
      <c r="I91" s="1" t="s">
        <v>33</v>
      </c>
      <c r="J91" s="1">
        <v>280</v>
      </c>
      <c r="K91" s="1">
        <f t="shared" si="18"/>
        <v>-30</v>
      </c>
      <c r="L91" s="1"/>
      <c r="M91" s="1"/>
      <c r="N91" s="1">
        <v>0</v>
      </c>
      <c r="O91" s="1"/>
      <c r="P91" s="1">
        <f t="shared" si="21"/>
        <v>50</v>
      </c>
      <c r="Q91" s="5">
        <f t="shared" si="25"/>
        <v>432</v>
      </c>
      <c r="R91" s="5"/>
      <c r="S91" s="1"/>
      <c r="T91" s="1">
        <f t="shared" si="22"/>
        <v>13</v>
      </c>
      <c r="U91" s="1">
        <f t="shared" si="23"/>
        <v>4.3600000000000003</v>
      </c>
      <c r="V91" s="1">
        <v>33.4</v>
      </c>
      <c r="W91" s="1">
        <v>50.4</v>
      </c>
      <c r="X91" s="1">
        <v>3.8</v>
      </c>
      <c r="Y91" s="1">
        <v>47.4</v>
      </c>
      <c r="Z91" s="1">
        <v>24</v>
      </c>
      <c r="AA91" s="1" t="s">
        <v>141</v>
      </c>
      <c r="AB91" s="1">
        <f t="shared" si="20"/>
        <v>64.8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32</v>
      </c>
      <c r="C92" s="1">
        <v>214</v>
      </c>
      <c r="D92" s="1">
        <v>228</v>
      </c>
      <c r="E92" s="1">
        <v>284</v>
      </c>
      <c r="F92" s="1">
        <v>129</v>
      </c>
      <c r="G92" s="6">
        <v>0.15</v>
      </c>
      <c r="H92" s="1">
        <v>60</v>
      </c>
      <c r="I92" s="1" t="s">
        <v>33</v>
      </c>
      <c r="J92" s="1">
        <v>291</v>
      </c>
      <c r="K92" s="1">
        <f t="shared" si="18"/>
        <v>-7</v>
      </c>
      <c r="L92" s="1"/>
      <c r="M92" s="1"/>
      <c r="N92" s="1">
        <v>50</v>
      </c>
      <c r="O92" s="1"/>
      <c r="P92" s="1">
        <f t="shared" si="21"/>
        <v>56.8</v>
      </c>
      <c r="Q92" s="5">
        <f>12*P92-O92-N92-F92</f>
        <v>502.59999999999991</v>
      </c>
      <c r="R92" s="5"/>
      <c r="S92" s="1"/>
      <c r="T92" s="1">
        <f t="shared" si="22"/>
        <v>11.999999999999998</v>
      </c>
      <c r="U92" s="1">
        <f t="shared" si="23"/>
        <v>3.1514084507042255</v>
      </c>
      <c r="V92" s="1">
        <v>37</v>
      </c>
      <c r="W92" s="1">
        <v>48.2</v>
      </c>
      <c r="X92" s="1">
        <v>22.8</v>
      </c>
      <c r="Y92" s="1">
        <v>56</v>
      </c>
      <c r="Z92" s="1">
        <v>30</v>
      </c>
      <c r="AA92" s="1"/>
      <c r="AB92" s="1">
        <f t="shared" si="20"/>
        <v>75.389999999999986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32</v>
      </c>
      <c r="C93" s="1">
        <v>230</v>
      </c>
      <c r="D93" s="1">
        <v>648</v>
      </c>
      <c r="E93" s="1">
        <v>388</v>
      </c>
      <c r="F93" s="1">
        <v>438</v>
      </c>
      <c r="G93" s="6">
        <v>0.15</v>
      </c>
      <c r="H93" s="1">
        <v>60</v>
      </c>
      <c r="I93" s="1" t="s">
        <v>33</v>
      </c>
      <c r="J93" s="1">
        <v>409</v>
      </c>
      <c r="K93" s="1">
        <f t="shared" si="18"/>
        <v>-21</v>
      </c>
      <c r="L93" s="1"/>
      <c r="M93" s="1"/>
      <c r="N93" s="1">
        <v>0</v>
      </c>
      <c r="O93" s="1"/>
      <c r="P93" s="1">
        <f t="shared" si="21"/>
        <v>77.599999999999994</v>
      </c>
      <c r="Q93" s="5">
        <f t="shared" si="25"/>
        <v>570.79999999999995</v>
      </c>
      <c r="R93" s="5"/>
      <c r="S93" s="1"/>
      <c r="T93" s="1">
        <f t="shared" si="22"/>
        <v>13</v>
      </c>
      <c r="U93" s="1">
        <f t="shared" si="23"/>
        <v>5.6443298969072169</v>
      </c>
      <c r="V93" s="1">
        <v>47.8</v>
      </c>
      <c r="W93" s="1">
        <v>85</v>
      </c>
      <c r="X93" s="1">
        <v>43.8</v>
      </c>
      <c r="Y93" s="1">
        <v>77.599999999999994</v>
      </c>
      <c r="Z93" s="1">
        <v>47</v>
      </c>
      <c r="AA93" s="1"/>
      <c r="AB93" s="1">
        <f t="shared" si="20"/>
        <v>85.61999999999999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36</v>
      </c>
      <c r="C94" s="1">
        <v>488.44499999999999</v>
      </c>
      <c r="D94" s="1">
        <v>125.67400000000001</v>
      </c>
      <c r="E94" s="1">
        <v>227.32499999999999</v>
      </c>
      <c r="F94" s="1">
        <v>345.22</v>
      </c>
      <c r="G94" s="6">
        <v>1</v>
      </c>
      <c r="H94" s="1">
        <v>45</v>
      </c>
      <c r="I94" s="1" t="s">
        <v>39</v>
      </c>
      <c r="J94" s="1">
        <v>220</v>
      </c>
      <c r="K94" s="1">
        <f t="shared" si="18"/>
        <v>7.3249999999999886</v>
      </c>
      <c r="L94" s="1"/>
      <c r="M94" s="1"/>
      <c r="N94" s="1">
        <v>0</v>
      </c>
      <c r="O94" s="1"/>
      <c r="P94" s="1">
        <f t="shared" si="21"/>
        <v>45.464999999999996</v>
      </c>
      <c r="Q94" s="5">
        <f>14*P94-O94-N94-F94</f>
        <v>291.28999999999996</v>
      </c>
      <c r="R94" s="5"/>
      <c r="S94" s="1"/>
      <c r="T94" s="1">
        <f t="shared" si="22"/>
        <v>14.000000000000002</v>
      </c>
      <c r="U94" s="1">
        <f t="shared" si="23"/>
        <v>7.5930935884746518</v>
      </c>
      <c r="V94" s="1">
        <v>27.2224</v>
      </c>
      <c r="W94" s="1">
        <v>47.752000000000002</v>
      </c>
      <c r="X94" s="1">
        <v>54.394799999999996</v>
      </c>
      <c r="Y94" s="1">
        <v>47.119199999999999</v>
      </c>
      <c r="Z94" s="1">
        <v>43.222799999999999</v>
      </c>
      <c r="AA94" s="1"/>
      <c r="AB94" s="1">
        <f t="shared" si="20"/>
        <v>291.28999999999996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32</v>
      </c>
      <c r="C95" s="1">
        <v>71</v>
      </c>
      <c r="D95" s="1"/>
      <c r="E95" s="16">
        <f>28+E51</f>
        <v>30</v>
      </c>
      <c r="F95" s="16">
        <f>42+F51</f>
        <v>40</v>
      </c>
      <c r="G95" s="6">
        <v>0.1</v>
      </c>
      <c r="H95" s="1">
        <v>60</v>
      </c>
      <c r="I95" s="1" t="s">
        <v>33</v>
      </c>
      <c r="J95" s="1">
        <v>29</v>
      </c>
      <c r="K95" s="1">
        <f t="shared" si="18"/>
        <v>1</v>
      </c>
      <c r="L95" s="1"/>
      <c r="M95" s="1"/>
      <c r="N95" s="1">
        <v>0</v>
      </c>
      <c r="O95" s="1"/>
      <c r="P95" s="1">
        <f t="shared" si="21"/>
        <v>6</v>
      </c>
      <c r="Q95" s="5">
        <f t="shared" si="25"/>
        <v>38</v>
      </c>
      <c r="R95" s="5"/>
      <c r="S95" s="1"/>
      <c r="T95" s="1">
        <f t="shared" si="22"/>
        <v>13</v>
      </c>
      <c r="U95" s="1">
        <f t="shared" si="23"/>
        <v>6.666666666666667</v>
      </c>
      <c r="V95" s="1">
        <v>5</v>
      </c>
      <c r="W95" s="1">
        <v>1.2</v>
      </c>
      <c r="X95" s="1">
        <v>7.6</v>
      </c>
      <c r="Y95" s="1">
        <v>2</v>
      </c>
      <c r="Z95" s="1">
        <v>5.4</v>
      </c>
      <c r="AA95" s="10" t="s">
        <v>108</v>
      </c>
      <c r="AB95" s="1">
        <f t="shared" si="20"/>
        <v>3.8000000000000003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146</v>
      </c>
      <c r="B96" s="12" t="s">
        <v>36</v>
      </c>
      <c r="C96" s="12">
        <v>80.805000000000007</v>
      </c>
      <c r="D96" s="12">
        <v>18.54</v>
      </c>
      <c r="E96" s="12">
        <v>82.414000000000001</v>
      </c>
      <c r="F96" s="12">
        <v>11.571999999999999</v>
      </c>
      <c r="G96" s="13">
        <v>0</v>
      </c>
      <c r="H96" s="12">
        <v>45</v>
      </c>
      <c r="I96" s="12" t="s">
        <v>74</v>
      </c>
      <c r="J96" s="12">
        <v>80</v>
      </c>
      <c r="K96" s="12">
        <f t="shared" si="18"/>
        <v>2.4140000000000015</v>
      </c>
      <c r="L96" s="12"/>
      <c r="M96" s="12"/>
      <c r="N96" s="12">
        <v>40</v>
      </c>
      <c r="O96" s="12"/>
      <c r="P96" s="12">
        <f t="shared" si="21"/>
        <v>16.482800000000001</v>
      </c>
      <c r="Q96" s="14"/>
      <c r="R96" s="14"/>
      <c r="S96" s="12"/>
      <c r="T96" s="12">
        <f t="shared" si="22"/>
        <v>3.1288373334627613</v>
      </c>
      <c r="U96" s="12">
        <f t="shared" si="23"/>
        <v>3.1288373334627613</v>
      </c>
      <c r="V96" s="12">
        <v>9.7542000000000009</v>
      </c>
      <c r="W96" s="12">
        <v>10.833399999999999</v>
      </c>
      <c r="X96" s="12">
        <v>2.3271999999999999</v>
      </c>
      <c r="Y96" s="12">
        <v>15.5586</v>
      </c>
      <c r="Z96" s="12">
        <v>7.3937999999999997</v>
      </c>
      <c r="AA96" s="12" t="s">
        <v>169</v>
      </c>
      <c r="AB96" s="12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s="24" customFormat="1" x14ac:dyDescent="0.25">
      <c r="A97" s="21" t="s">
        <v>165</v>
      </c>
      <c r="B97" s="1" t="s">
        <v>36</v>
      </c>
      <c r="C97" s="21"/>
      <c r="D97" s="21"/>
      <c r="E97" s="21"/>
      <c r="F97" s="21"/>
      <c r="G97" s="22">
        <v>1</v>
      </c>
      <c r="H97" s="21">
        <v>45</v>
      </c>
      <c r="I97" s="21" t="s">
        <v>33</v>
      </c>
      <c r="J97" s="21"/>
      <c r="K97" s="21"/>
      <c r="L97" s="21"/>
      <c r="M97" s="21"/>
      <c r="N97" s="21"/>
      <c r="O97" s="21"/>
      <c r="P97" s="1">
        <f t="shared" si="21"/>
        <v>0</v>
      </c>
      <c r="Q97" s="23">
        <f>12*P96-O96-N96-F96</f>
        <v>146.22160000000002</v>
      </c>
      <c r="R97" s="23"/>
      <c r="S97" s="21"/>
      <c r="T97" s="1" t="e">
        <f t="shared" ref="T97" si="26">(F97+N97+O97+Q97)/P97</f>
        <v>#DIV/0!</v>
      </c>
      <c r="U97" s="1" t="e">
        <f t="shared" ref="U97" si="27">(F97+N97+O97)/P97</f>
        <v>#DIV/0!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 t="s">
        <v>170</v>
      </c>
      <c r="AB97" s="1">
        <f t="shared" si="20"/>
        <v>146.22160000000002</v>
      </c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</row>
    <row r="98" spans="1:49" x14ac:dyDescent="0.25">
      <c r="A98" s="1" t="s">
        <v>147</v>
      </c>
      <c r="B98" s="1" t="s">
        <v>32</v>
      </c>
      <c r="C98" s="1">
        <v>62</v>
      </c>
      <c r="D98" s="1">
        <v>8</v>
      </c>
      <c r="E98" s="1">
        <v>67</v>
      </c>
      <c r="F98" s="1">
        <v>-6</v>
      </c>
      <c r="G98" s="6">
        <v>0.6</v>
      </c>
      <c r="H98" s="1" t="e">
        <v>#N/A</v>
      </c>
      <c r="I98" s="1" t="s">
        <v>33</v>
      </c>
      <c r="J98" s="1">
        <v>71</v>
      </c>
      <c r="K98" s="1">
        <f t="shared" si="18"/>
        <v>-4</v>
      </c>
      <c r="L98" s="1"/>
      <c r="M98" s="1"/>
      <c r="N98" s="1">
        <v>90</v>
      </c>
      <c r="O98" s="1"/>
      <c r="P98" s="1">
        <f t="shared" si="21"/>
        <v>13.4</v>
      </c>
      <c r="Q98" s="5">
        <f t="shared" si="25"/>
        <v>90.200000000000017</v>
      </c>
      <c r="R98" s="5"/>
      <c r="S98" s="1"/>
      <c r="T98" s="1">
        <f t="shared" si="22"/>
        <v>13.000000000000002</v>
      </c>
      <c r="U98" s="1">
        <f t="shared" si="23"/>
        <v>6.2686567164179099</v>
      </c>
      <c r="V98" s="1">
        <v>10.8</v>
      </c>
      <c r="W98" s="1">
        <v>9</v>
      </c>
      <c r="X98" s="1">
        <v>8.4</v>
      </c>
      <c r="Y98" s="1">
        <v>13.6</v>
      </c>
      <c r="Z98" s="1">
        <v>3.2</v>
      </c>
      <c r="AA98" s="1" t="s">
        <v>44</v>
      </c>
      <c r="AB98" s="1">
        <f t="shared" si="20"/>
        <v>54.120000000000012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148</v>
      </c>
      <c r="B99" s="1" t="s">
        <v>36</v>
      </c>
      <c r="C99" s="1">
        <v>61.73</v>
      </c>
      <c r="D99" s="1">
        <v>58.701999999999998</v>
      </c>
      <c r="E99" s="1">
        <v>96.924000000000007</v>
      </c>
      <c r="F99" s="1">
        <v>17.492999999999999</v>
      </c>
      <c r="G99" s="6">
        <v>1</v>
      </c>
      <c r="H99" s="1">
        <v>60</v>
      </c>
      <c r="I99" s="1" t="s">
        <v>39</v>
      </c>
      <c r="J99" s="1">
        <v>100.2</v>
      </c>
      <c r="K99" s="1">
        <f t="shared" si="18"/>
        <v>-3.2759999999999962</v>
      </c>
      <c r="L99" s="1"/>
      <c r="M99" s="1"/>
      <c r="N99" s="1">
        <v>0</v>
      </c>
      <c r="O99" s="1"/>
      <c r="P99" s="1">
        <f t="shared" si="21"/>
        <v>19.384800000000002</v>
      </c>
      <c r="Q99" s="5">
        <f>10*P99-O99-N99-F99</f>
        <v>176.35500000000002</v>
      </c>
      <c r="R99" s="5"/>
      <c r="S99" s="1"/>
      <c r="T99" s="1">
        <f t="shared" si="22"/>
        <v>10</v>
      </c>
      <c r="U99" s="1">
        <f t="shared" si="23"/>
        <v>0.90240807230407316</v>
      </c>
      <c r="V99" s="1">
        <v>6.7912000000000008</v>
      </c>
      <c r="W99" s="1">
        <v>10.6228</v>
      </c>
      <c r="X99" s="1">
        <v>9.7298000000000009</v>
      </c>
      <c r="Y99" s="1">
        <v>12.504</v>
      </c>
      <c r="Z99" s="1">
        <v>10.9472</v>
      </c>
      <c r="AA99" s="1"/>
      <c r="AB99" s="1">
        <f t="shared" si="20"/>
        <v>176.35500000000002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149</v>
      </c>
      <c r="B100" s="1" t="s">
        <v>36</v>
      </c>
      <c r="C100" s="1">
        <v>73.527000000000001</v>
      </c>
      <c r="D100" s="1">
        <v>15.696999999999999</v>
      </c>
      <c r="E100" s="1">
        <v>63.404000000000003</v>
      </c>
      <c r="F100" s="1">
        <v>18.061</v>
      </c>
      <c r="G100" s="6">
        <v>1</v>
      </c>
      <c r="H100" s="1">
        <v>60</v>
      </c>
      <c r="I100" s="1" t="s">
        <v>39</v>
      </c>
      <c r="J100" s="1">
        <v>66.2</v>
      </c>
      <c r="K100" s="1">
        <f t="shared" si="18"/>
        <v>-2.7959999999999994</v>
      </c>
      <c r="L100" s="1"/>
      <c r="M100" s="1"/>
      <c r="N100" s="1">
        <v>0</v>
      </c>
      <c r="O100" s="1"/>
      <c r="P100" s="1">
        <f t="shared" si="21"/>
        <v>12.680800000000001</v>
      </c>
      <c r="Q100" s="5">
        <f>10*P100-O100-N100-F100</f>
        <v>108.74700000000001</v>
      </c>
      <c r="R100" s="5"/>
      <c r="S100" s="1"/>
      <c r="T100" s="1">
        <f t="shared" si="22"/>
        <v>10</v>
      </c>
      <c r="U100" s="1">
        <f t="shared" si="23"/>
        <v>1.4242792252854708</v>
      </c>
      <c r="V100" s="1">
        <v>5.0335999999999999</v>
      </c>
      <c r="W100" s="1">
        <v>7.3752000000000004</v>
      </c>
      <c r="X100" s="1">
        <v>8.5776000000000003</v>
      </c>
      <c r="Y100" s="1">
        <v>11.0098</v>
      </c>
      <c r="Z100" s="1">
        <v>12.622</v>
      </c>
      <c r="AA100" s="1"/>
      <c r="AB100" s="1">
        <f t="shared" si="20"/>
        <v>108.74700000000001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2" t="s">
        <v>150</v>
      </c>
      <c r="B101" s="12" t="s">
        <v>36</v>
      </c>
      <c r="C101" s="12">
        <v>43.534999999999997</v>
      </c>
      <c r="D101" s="12"/>
      <c r="E101" s="12">
        <v>43.948</v>
      </c>
      <c r="F101" s="12">
        <v>-12.023</v>
      </c>
      <c r="G101" s="13">
        <v>0</v>
      </c>
      <c r="H101" s="12">
        <v>60</v>
      </c>
      <c r="I101" s="12" t="s">
        <v>74</v>
      </c>
      <c r="J101" s="12">
        <v>52.3</v>
      </c>
      <c r="K101" s="12">
        <f t="shared" si="18"/>
        <v>-8.3519999999999968</v>
      </c>
      <c r="L101" s="12"/>
      <c r="M101" s="12"/>
      <c r="N101" s="12"/>
      <c r="O101" s="12"/>
      <c r="P101" s="12">
        <f t="shared" si="21"/>
        <v>8.7896000000000001</v>
      </c>
      <c r="Q101" s="14"/>
      <c r="R101" s="14"/>
      <c r="S101" s="12"/>
      <c r="T101" s="12">
        <f t="shared" si="22"/>
        <v>-1.3678665695822334</v>
      </c>
      <c r="U101" s="12">
        <f t="shared" si="23"/>
        <v>-1.3678665695822334</v>
      </c>
      <c r="V101" s="12">
        <v>9.8680000000000003</v>
      </c>
      <c r="W101" s="12">
        <v>8.142199999999999</v>
      </c>
      <c r="X101" s="12">
        <v>12.3386</v>
      </c>
      <c r="Y101" s="12">
        <v>13.8338</v>
      </c>
      <c r="Z101" s="12">
        <v>11.4132</v>
      </c>
      <c r="AA101" s="12" t="s">
        <v>151</v>
      </c>
      <c r="AB101" s="12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152</v>
      </c>
      <c r="B102" s="1" t="s">
        <v>36</v>
      </c>
      <c r="C102" s="1">
        <v>19.510000000000002</v>
      </c>
      <c r="D102" s="1">
        <v>11.98</v>
      </c>
      <c r="E102" s="1">
        <v>14.861000000000001</v>
      </c>
      <c r="F102" s="1">
        <v>16.629000000000001</v>
      </c>
      <c r="G102" s="6">
        <v>1</v>
      </c>
      <c r="H102" s="1">
        <v>60</v>
      </c>
      <c r="I102" s="1" t="s">
        <v>41</v>
      </c>
      <c r="J102" s="1">
        <v>15.5</v>
      </c>
      <c r="K102" s="1">
        <f t="shared" si="18"/>
        <v>-0.63899999999999935</v>
      </c>
      <c r="L102" s="1"/>
      <c r="M102" s="1"/>
      <c r="N102" s="1">
        <v>122</v>
      </c>
      <c r="O102" s="1"/>
      <c r="P102" s="1">
        <f t="shared" si="21"/>
        <v>2.9722</v>
      </c>
      <c r="Q102" s="5">
        <f>14*(P102+P101)-O102-N102-F102-F101</f>
        <v>38.059200000000025</v>
      </c>
      <c r="R102" s="5"/>
      <c r="S102" s="1"/>
      <c r="T102" s="1">
        <f t="shared" si="22"/>
        <v>59.446941659376904</v>
      </c>
      <c r="U102" s="1">
        <f t="shared" si="23"/>
        <v>46.64188143462755</v>
      </c>
      <c r="V102" s="1">
        <v>3.5830000000000002</v>
      </c>
      <c r="W102" s="1">
        <v>1.5032000000000001</v>
      </c>
      <c r="X102" s="1">
        <v>0</v>
      </c>
      <c r="Y102" s="1">
        <v>0</v>
      </c>
      <c r="Z102" s="1">
        <v>0</v>
      </c>
      <c r="AA102" s="1" t="s">
        <v>153</v>
      </c>
      <c r="AB102" s="1">
        <f t="shared" si="20"/>
        <v>38.059200000000025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2" t="s">
        <v>154</v>
      </c>
      <c r="B103" s="12" t="s">
        <v>32</v>
      </c>
      <c r="C103" s="12"/>
      <c r="D103" s="12"/>
      <c r="E103" s="16">
        <v>2</v>
      </c>
      <c r="F103" s="16">
        <v>-2</v>
      </c>
      <c r="G103" s="13">
        <v>0</v>
      </c>
      <c r="H103" s="12" t="e">
        <v>#N/A</v>
      </c>
      <c r="I103" s="12" t="s">
        <v>74</v>
      </c>
      <c r="J103" s="12">
        <v>2</v>
      </c>
      <c r="K103" s="12">
        <f t="shared" si="18"/>
        <v>0</v>
      </c>
      <c r="L103" s="12"/>
      <c r="M103" s="12"/>
      <c r="N103" s="12"/>
      <c r="O103" s="12"/>
      <c r="P103" s="12">
        <f t="shared" si="21"/>
        <v>0.4</v>
      </c>
      <c r="Q103" s="14"/>
      <c r="R103" s="14"/>
      <c r="S103" s="12"/>
      <c r="T103" s="12">
        <f t="shared" si="22"/>
        <v>-5</v>
      </c>
      <c r="U103" s="12">
        <f t="shared" si="23"/>
        <v>-5</v>
      </c>
      <c r="V103" s="12">
        <v>0</v>
      </c>
      <c r="W103" s="12">
        <v>1</v>
      </c>
      <c r="X103" s="12">
        <v>0.2</v>
      </c>
      <c r="Y103" s="12">
        <v>0</v>
      </c>
      <c r="Z103" s="12">
        <v>0.2</v>
      </c>
      <c r="AA103" s="12" t="s">
        <v>97</v>
      </c>
      <c r="AB103" s="12">
        <f t="shared" si="20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155</v>
      </c>
      <c r="B104" s="1" t="s">
        <v>32</v>
      </c>
      <c r="C104" s="1">
        <v>100</v>
      </c>
      <c r="D104" s="1">
        <v>48</v>
      </c>
      <c r="E104" s="1">
        <v>83</v>
      </c>
      <c r="F104" s="1">
        <v>47</v>
      </c>
      <c r="G104" s="6">
        <v>0.33</v>
      </c>
      <c r="H104" s="1">
        <v>30</v>
      </c>
      <c r="I104" s="1" t="s">
        <v>33</v>
      </c>
      <c r="J104" s="1">
        <v>95</v>
      </c>
      <c r="K104" s="1">
        <f t="shared" ref="K104:K107" si="28">E104-J104</f>
        <v>-12</v>
      </c>
      <c r="L104" s="1"/>
      <c r="M104" s="1"/>
      <c r="N104" s="1">
        <v>0</v>
      </c>
      <c r="O104" s="1"/>
      <c r="P104" s="1">
        <f t="shared" si="21"/>
        <v>16.600000000000001</v>
      </c>
      <c r="Q104" s="5">
        <f>11*P104-O104-N104-F104</f>
        <v>135.60000000000002</v>
      </c>
      <c r="R104" s="5"/>
      <c r="S104" s="1"/>
      <c r="T104" s="1">
        <f t="shared" si="22"/>
        <v>11</v>
      </c>
      <c r="U104" s="1">
        <f t="shared" si="23"/>
        <v>2.831325301204819</v>
      </c>
      <c r="V104" s="1">
        <v>9.8000000000000007</v>
      </c>
      <c r="W104" s="1">
        <v>13.6</v>
      </c>
      <c r="X104" s="1">
        <v>12.6</v>
      </c>
      <c r="Y104" s="1">
        <v>7.2</v>
      </c>
      <c r="Z104" s="1">
        <v>24.2</v>
      </c>
      <c r="AA104" s="1" t="s">
        <v>44</v>
      </c>
      <c r="AB104" s="1">
        <f t="shared" si="20"/>
        <v>44.748000000000012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156</v>
      </c>
      <c r="B105" s="1" t="s">
        <v>32</v>
      </c>
      <c r="C105" s="1">
        <v>72</v>
      </c>
      <c r="D105" s="1">
        <v>190</v>
      </c>
      <c r="E105" s="1">
        <v>60</v>
      </c>
      <c r="F105" s="1">
        <v>197</v>
      </c>
      <c r="G105" s="6">
        <v>0.18</v>
      </c>
      <c r="H105" s="1">
        <v>45</v>
      </c>
      <c r="I105" s="1" t="s">
        <v>33</v>
      </c>
      <c r="J105" s="1">
        <v>68</v>
      </c>
      <c r="K105" s="1">
        <f t="shared" si="28"/>
        <v>-8</v>
      </c>
      <c r="L105" s="1"/>
      <c r="M105" s="1"/>
      <c r="N105" s="1">
        <v>0</v>
      </c>
      <c r="O105" s="1"/>
      <c r="P105" s="1">
        <f t="shared" si="21"/>
        <v>12</v>
      </c>
      <c r="Q105" s="5"/>
      <c r="R105" s="5"/>
      <c r="S105" s="1"/>
      <c r="T105" s="1">
        <f t="shared" si="22"/>
        <v>16.416666666666668</v>
      </c>
      <c r="U105" s="1">
        <f t="shared" si="23"/>
        <v>16.416666666666668</v>
      </c>
      <c r="V105" s="1">
        <v>17.399999999999999</v>
      </c>
      <c r="W105" s="1">
        <v>25.4</v>
      </c>
      <c r="X105" s="1">
        <v>21</v>
      </c>
      <c r="Y105" s="1">
        <v>3.2</v>
      </c>
      <c r="Z105" s="1">
        <v>0.6</v>
      </c>
      <c r="AA105" s="1"/>
      <c r="AB105" s="1">
        <f t="shared" si="20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157</v>
      </c>
      <c r="B106" s="1" t="s">
        <v>32</v>
      </c>
      <c r="C106" s="1">
        <v>-1</v>
      </c>
      <c r="D106" s="1">
        <v>1</v>
      </c>
      <c r="E106" s="16">
        <v>2</v>
      </c>
      <c r="F106" s="16">
        <v>-2</v>
      </c>
      <c r="G106" s="6">
        <v>0</v>
      </c>
      <c r="H106" s="1">
        <v>45</v>
      </c>
      <c r="I106" s="1" t="s">
        <v>158</v>
      </c>
      <c r="J106" s="1">
        <v>2</v>
      </c>
      <c r="K106" s="1">
        <f t="shared" si="28"/>
        <v>0</v>
      </c>
      <c r="L106" s="1"/>
      <c r="M106" s="1"/>
      <c r="N106" s="1"/>
      <c r="O106" s="1"/>
      <c r="P106" s="1">
        <f t="shared" si="21"/>
        <v>0.4</v>
      </c>
      <c r="Q106" s="5"/>
      <c r="R106" s="5"/>
      <c r="S106" s="1"/>
      <c r="T106" s="1">
        <f t="shared" si="22"/>
        <v>-5</v>
      </c>
      <c r="U106" s="1">
        <f t="shared" si="23"/>
        <v>-5</v>
      </c>
      <c r="V106" s="1">
        <v>0.2</v>
      </c>
      <c r="W106" s="1">
        <v>0.6</v>
      </c>
      <c r="X106" s="1">
        <v>0.2</v>
      </c>
      <c r="Y106" s="1">
        <v>0.4</v>
      </c>
      <c r="Z106" s="1">
        <v>0.2</v>
      </c>
      <c r="AA106" s="1"/>
      <c r="AB106" s="1">
        <f t="shared" si="20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2" t="s">
        <v>159</v>
      </c>
      <c r="B107" s="12" t="s">
        <v>36</v>
      </c>
      <c r="C107" s="12">
        <v>-1.43</v>
      </c>
      <c r="D107" s="12"/>
      <c r="E107" s="12"/>
      <c r="F107" s="12">
        <v>-1.43</v>
      </c>
      <c r="G107" s="13">
        <v>0</v>
      </c>
      <c r="H107" s="12" t="e">
        <v>#N/A</v>
      </c>
      <c r="I107" s="12" t="s">
        <v>74</v>
      </c>
      <c r="J107" s="12"/>
      <c r="K107" s="12">
        <f t="shared" si="28"/>
        <v>0</v>
      </c>
      <c r="L107" s="12"/>
      <c r="M107" s="12"/>
      <c r="N107" s="12"/>
      <c r="O107" s="12"/>
      <c r="P107" s="12">
        <f t="shared" si="21"/>
        <v>0</v>
      </c>
      <c r="Q107" s="14"/>
      <c r="R107" s="14"/>
      <c r="S107" s="12"/>
      <c r="T107" s="12" t="e">
        <f t="shared" si="22"/>
        <v>#DIV/0!</v>
      </c>
      <c r="U107" s="12" t="e">
        <f t="shared" si="23"/>
        <v>#DIV/0!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 t="s">
        <v>74</v>
      </c>
      <c r="AB107" s="12">
        <f t="shared" si="20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</sheetData>
  <autoFilter ref="A3:AB107" xr:uid="{474EBD34-937A-4FCA-9215-050A1F1BA7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2024-11-19T06:49:14Z</dcterms:created>
  <dcterms:modified xsi:type="dcterms:W3CDTF">2024-11-19T11:37:32Z</dcterms:modified>
</cp:coreProperties>
</file>