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11,24 Ост КИ филиалы\"/>
    </mc:Choice>
  </mc:AlternateContent>
  <xr:revisionPtr revIDLastSave="0" documentId="13_ncr:1_{1C66A6FA-9155-41AD-B552-ABAF6FB3B3F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Sheet!$A$3:$AA$105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5" i="1" l="1"/>
  <c r="P53" i="1"/>
  <c r="P26" i="1"/>
  <c r="AA53" i="1"/>
  <c r="F30" i="1"/>
  <c r="E30" i="1"/>
  <c r="O30" i="1" s="1"/>
  <c r="E63" i="1"/>
  <c r="O63" i="1" s="1"/>
  <c r="E79" i="1"/>
  <c r="O79" i="1" s="1"/>
  <c r="AA25" i="1"/>
  <c r="AA39" i="1"/>
  <c r="AA40" i="1"/>
  <c r="AA52" i="1"/>
  <c r="AA54" i="1"/>
  <c r="AA94" i="1"/>
  <c r="AA99" i="1"/>
  <c r="AA101" i="1"/>
  <c r="AA104" i="1"/>
  <c r="AA105" i="1"/>
  <c r="O7" i="1"/>
  <c r="AA7" i="1" s="1"/>
  <c r="O8" i="1"/>
  <c r="P8" i="1" s="1"/>
  <c r="O9" i="1"/>
  <c r="O10" i="1"/>
  <c r="AA10" i="1" s="1"/>
  <c r="O11" i="1"/>
  <c r="P11" i="1" s="1"/>
  <c r="AA11" i="1" s="1"/>
  <c r="O12" i="1"/>
  <c r="O13" i="1"/>
  <c r="O14" i="1"/>
  <c r="AA14" i="1" s="1"/>
  <c r="O15" i="1"/>
  <c r="O16" i="1"/>
  <c r="P16" i="1" s="1"/>
  <c r="O17" i="1"/>
  <c r="P17" i="1" s="1"/>
  <c r="AA17" i="1" s="1"/>
  <c r="O18" i="1"/>
  <c r="P18" i="1" s="1"/>
  <c r="AA18" i="1" s="1"/>
  <c r="O19" i="1"/>
  <c r="O20" i="1"/>
  <c r="P20" i="1" s="1"/>
  <c r="AA20" i="1" s="1"/>
  <c r="O21" i="1"/>
  <c r="P21" i="1" s="1"/>
  <c r="AA21" i="1" s="1"/>
  <c r="O22" i="1"/>
  <c r="P22" i="1" s="1"/>
  <c r="AA22" i="1" s="1"/>
  <c r="O23" i="1"/>
  <c r="P23" i="1" s="1"/>
  <c r="AA23" i="1" s="1"/>
  <c r="O24" i="1"/>
  <c r="AA24" i="1" s="1"/>
  <c r="O25" i="1"/>
  <c r="O26" i="1"/>
  <c r="O27" i="1"/>
  <c r="O28" i="1"/>
  <c r="AA28" i="1" s="1"/>
  <c r="O29" i="1"/>
  <c r="P29" i="1" s="1"/>
  <c r="AA29" i="1" s="1"/>
  <c r="O31" i="1"/>
  <c r="AA31" i="1" s="1"/>
  <c r="O32" i="1"/>
  <c r="P32" i="1" s="1"/>
  <c r="AA32" i="1" s="1"/>
  <c r="O33" i="1"/>
  <c r="O34" i="1"/>
  <c r="P34" i="1" s="1"/>
  <c r="AA34" i="1" s="1"/>
  <c r="O35" i="1"/>
  <c r="P35" i="1" s="1"/>
  <c r="O36" i="1"/>
  <c r="P36" i="1" s="1"/>
  <c r="AA36" i="1" s="1"/>
  <c r="O37" i="1"/>
  <c r="P37" i="1" s="1"/>
  <c r="O38" i="1"/>
  <c r="O39" i="1"/>
  <c r="O40" i="1"/>
  <c r="O41" i="1"/>
  <c r="P41" i="1" s="1"/>
  <c r="AA41" i="1" s="1"/>
  <c r="O42" i="1"/>
  <c r="P42" i="1" s="1"/>
  <c r="AA42" i="1" s="1"/>
  <c r="O43" i="1"/>
  <c r="P43" i="1" s="1"/>
  <c r="AA43" i="1" s="1"/>
  <c r="O44" i="1"/>
  <c r="P44" i="1" s="1"/>
  <c r="AA44" i="1" s="1"/>
  <c r="O45" i="1"/>
  <c r="P45" i="1" s="1"/>
  <c r="AA45" i="1" s="1"/>
  <c r="O46" i="1"/>
  <c r="P46" i="1" s="1"/>
  <c r="AA46" i="1" s="1"/>
  <c r="O47" i="1"/>
  <c r="P47" i="1" s="1"/>
  <c r="O48" i="1"/>
  <c r="P48" i="1" s="1"/>
  <c r="AA48" i="1" s="1"/>
  <c r="O49" i="1"/>
  <c r="P49" i="1" s="1"/>
  <c r="AA49" i="1" s="1"/>
  <c r="O50" i="1"/>
  <c r="AA50" i="1" s="1"/>
  <c r="O51" i="1"/>
  <c r="P51" i="1" s="1"/>
  <c r="AA51" i="1" s="1"/>
  <c r="O52" i="1"/>
  <c r="O53" i="1"/>
  <c r="O54" i="1"/>
  <c r="O55" i="1"/>
  <c r="AA55" i="1" s="1"/>
  <c r="O56" i="1"/>
  <c r="AA56" i="1" s="1"/>
  <c r="O57" i="1"/>
  <c r="P57" i="1" s="1"/>
  <c r="AA57" i="1" s="1"/>
  <c r="O58" i="1"/>
  <c r="P58" i="1" s="1"/>
  <c r="AA58" i="1" s="1"/>
  <c r="O59" i="1"/>
  <c r="P59" i="1" s="1"/>
  <c r="AA59" i="1" s="1"/>
  <c r="O60" i="1"/>
  <c r="O61" i="1"/>
  <c r="O62" i="1"/>
  <c r="P62" i="1" s="1"/>
  <c r="AA62" i="1" s="1"/>
  <c r="O64" i="1"/>
  <c r="P64" i="1" s="1"/>
  <c r="AA64" i="1" s="1"/>
  <c r="O65" i="1"/>
  <c r="P65" i="1" s="1"/>
  <c r="AA65" i="1" s="1"/>
  <c r="O66" i="1"/>
  <c r="AA66" i="1" s="1"/>
  <c r="O67" i="1"/>
  <c r="P67" i="1" s="1"/>
  <c r="AA67" i="1" s="1"/>
  <c r="O68" i="1"/>
  <c r="AA68" i="1" s="1"/>
  <c r="O69" i="1"/>
  <c r="P69" i="1" s="1"/>
  <c r="O70" i="1"/>
  <c r="P70" i="1" s="1"/>
  <c r="AA70" i="1" s="1"/>
  <c r="O71" i="1"/>
  <c r="P71" i="1" s="1"/>
  <c r="AA71" i="1" s="1"/>
  <c r="O72" i="1"/>
  <c r="P72" i="1" s="1"/>
  <c r="AA72" i="1" s="1"/>
  <c r="O73" i="1"/>
  <c r="P73" i="1" s="1"/>
  <c r="O74" i="1"/>
  <c r="P74" i="1" s="1"/>
  <c r="AA74" i="1" s="1"/>
  <c r="O75" i="1"/>
  <c r="P75" i="1" s="1"/>
  <c r="O76" i="1"/>
  <c r="P76" i="1" s="1"/>
  <c r="AA76" i="1" s="1"/>
  <c r="O77" i="1"/>
  <c r="O78" i="1"/>
  <c r="P78" i="1" s="1"/>
  <c r="AA78" i="1" s="1"/>
  <c r="O80" i="1"/>
  <c r="O81" i="1"/>
  <c r="AA81" i="1" s="1"/>
  <c r="O82" i="1"/>
  <c r="AA82" i="1" s="1"/>
  <c r="O83" i="1"/>
  <c r="AA83" i="1" s="1"/>
  <c r="O84" i="1"/>
  <c r="P84" i="1" s="1"/>
  <c r="AA84" i="1" s="1"/>
  <c r="O85" i="1"/>
  <c r="AA85" i="1" s="1"/>
  <c r="O86" i="1"/>
  <c r="AA86" i="1" s="1"/>
  <c r="O87" i="1"/>
  <c r="O88" i="1"/>
  <c r="P88" i="1" s="1"/>
  <c r="AA88" i="1" s="1"/>
  <c r="O89" i="1"/>
  <c r="AA89" i="1" s="1"/>
  <c r="O90" i="1"/>
  <c r="AA90" i="1" s="1"/>
  <c r="O91" i="1"/>
  <c r="AA91" i="1" s="1"/>
  <c r="O92" i="1"/>
  <c r="P92" i="1" s="1"/>
  <c r="O93" i="1"/>
  <c r="O94" i="1"/>
  <c r="O95" i="1"/>
  <c r="AA95" i="1" s="1"/>
  <c r="O96" i="1"/>
  <c r="AA96" i="1" s="1"/>
  <c r="O97" i="1"/>
  <c r="AA97" i="1" s="1"/>
  <c r="O98" i="1"/>
  <c r="P98" i="1" s="1"/>
  <c r="AA98" i="1" s="1"/>
  <c r="O99" i="1"/>
  <c r="O100" i="1"/>
  <c r="AA100" i="1" s="1"/>
  <c r="O101" i="1"/>
  <c r="O102" i="1"/>
  <c r="O103" i="1"/>
  <c r="O104" i="1"/>
  <c r="O105" i="1"/>
  <c r="O6" i="1"/>
  <c r="P6" i="1" s="1"/>
  <c r="AA6" i="1" s="1"/>
  <c r="AA26" i="1" l="1"/>
  <c r="AA79" i="1"/>
  <c r="P79" i="1"/>
  <c r="AA80" i="1"/>
  <c r="P77" i="1"/>
  <c r="AA77" i="1" s="1"/>
  <c r="P80" i="1"/>
  <c r="AA37" i="1"/>
  <c r="P93" i="1"/>
  <c r="AA93" i="1" s="1"/>
  <c r="P63" i="1"/>
  <c r="AA63" i="1" s="1"/>
  <c r="P87" i="1"/>
  <c r="AA87" i="1" s="1"/>
  <c r="P103" i="1"/>
  <c r="AA103" i="1" s="1"/>
  <c r="AA69" i="1"/>
  <c r="AA61" i="1"/>
  <c r="P61" i="1"/>
  <c r="AA73" i="1"/>
  <c r="P102" i="1"/>
  <c r="S102" i="1" s="1"/>
  <c r="AA75" i="1"/>
  <c r="AA16" i="1"/>
  <c r="P30" i="1"/>
  <c r="AA30" i="1" s="1"/>
  <c r="P9" i="1"/>
  <c r="AA9" i="1" s="1"/>
  <c r="P13" i="1"/>
  <c r="AA13" i="1" s="1"/>
  <c r="P19" i="1"/>
  <c r="AA19" i="1" s="1"/>
  <c r="P60" i="1"/>
  <c r="S60" i="1" s="1"/>
  <c r="P12" i="1"/>
  <c r="AA12" i="1" s="1"/>
  <c r="P15" i="1"/>
  <c r="S15" i="1" s="1"/>
  <c r="P27" i="1"/>
  <c r="AA27" i="1" s="1"/>
  <c r="P33" i="1"/>
  <c r="AA33" i="1" s="1"/>
  <c r="P38" i="1"/>
  <c r="AA38" i="1" s="1"/>
  <c r="AA92" i="1"/>
  <c r="AA47" i="1"/>
  <c r="AA35" i="1"/>
  <c r="AA8" i="1"/>
  <c r="S7" i="1"/>
  <c r="T7" i="1"/>
  <c r="S8" i="1"/>
  <c r="T8" i="1"/>
  <c r="T9" i="1"/>
  <c r="S10" i="1"/>
  <c r="T10" i="1"/>
  <c r="S11" i="1"/>
  <c r="T11" i="1"/>
  <c r="S12" i="1"/>
  <c r="T12" i="1"/>
  <c r="T13" i="1"/>
  <c r="S14" i="1"/>
  <c r="T14" i="1"/>
  <c r="T15" i="1"/>
  <c r="S16" i="1"/>
  <c r="T16" i="1"/>
  <c r="S17" i="1"/>
  <c r="T17" i="1"/>
  <c r="S18" i="1"/>
  <c r="T18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T27" i="1"/>
  <c r="S28" i="1"/>
  <c r="T28" i="1"/>
  <c r="S29" i="1"/>
  <c r="T29" i="1"/>
  <c r="T30" i="1"/>
  <c r="S31" i="1"/>
  <c r="T31" i="1"/>
  <c r="S32" i="1"/>
  <c r="T32" i="1"/>
  <c r="T33" i="1"/>
  <c r="S34" i="1"/>
  <c r="T34" i="1"/>
  <c r="S35" i="1"/>
  <c r="T35" i="1"/>
  <c r="S36" i="1"/>
  <c r="T36" i="1"/>
  <c r="S37" i="1"/>
  <c r="T37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T60" i="1"/>
  <c r="S61" i="1"/>
  <c r="T61" i="1"/>
  <c r="S62" i="1"/>
  <c r="T62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6" i="1"/>
  <c r="T96" i="1"/>
  <c r="S97" i="1"/>
  <c r="T97" i="1"/>
  <c r="S98" i="1"/>
  <c r="T98" i="1"/>
  <c r="S99" i="1"/>
  <c r="T99" i="1"/>
  <c r="S100" i="1"/>
  <c r="T100" i="1"/>
  <c r="S101" i="1"/>
  <c r="T101" i="1"/>
  <c r="T102" i="1"/>
  <c r="T103" i="1"/>
  <c r="S95" i="1"/>
  <c r="T95" i="1"/>
  <c r="S26" i="1"/>
  <c r="T26" i="1"/>
  <c r="S104" i="1"/>
  <c r="T104" i="1"/>
  <c r="S105" i="1"/>
  <c r="T105" i="1"/>
  <c r="T6" i="1"/>
  <c r="S6" i="1"/>
  <c r="S77" i="1" l="1"/>
  <c r="S63" i="1"/>
  <c r="S103" i="1"/>
  <c r="S38" i="1"/>
  <c r="S27" i="1"/>
  <c r="AA102" i="1"/>
  <c r="S30" i="1"/>
  <c r="S19" i="1"/>
  <c r="S9" i="1"/>
  <c r="AA15" i="1"/>
  <c r="AA60" i="1"/>
  <c r="S33" i="1"/>
  <c r="S13" i="1"/>
  <c r="K52" i="1"/>
  <c r="K53" i="1"/>
  <c r="K105" i="1"/>
  <c r="K104" i="1"/>
  <c r="K26" i="1"/>
  <c r="K95" i="1"/>
  <c r="K103" i="1"/>
  <c r="K102" i="1"/>
  <c r="K101" i="1"/>
  <c r="K100" i="1"/>
  <c r="K99" i="1"/>
  <c r="K98" i="1"/>
  <c r="K97" i="1"/>
  <c r="K96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AA5" i="1" l="1"/>
  <c r="K5" i="1"/>
</calcChain>
</file>

<file path=xl/sharedStrings.xml><?xml version="1.0" encoding="utf-8"?>
<sst xmlns="http://schemas.openxmlformats.org/spreadsheetml/2006/main" count="398" uniqueCount="178">
  <si>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</si>
  <si>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</si>
  <si>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</si>
  <si>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</si>
  <si>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</si>
  <si>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</si>
  <si>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</si>
  <si>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</si>
  <si>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</si>
  <si>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</si>
  <si>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</si>
  <si>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</si>
  <si>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</si>
  <si>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</si>
  <si>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</si>
  <si>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</si>
  <si>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</si>
  <si>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</si>
  <si>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</si>
  <si>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</si>
  <si>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</si>
  <si>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</si>
  <si>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</si>
  <si>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18,11,</t>
  </si>
  <si>
    <t>19,11,</t>
  </si>
  <si>
    <t>12,11,</t>
  </si>
  <si>
    <t>05,11,</t>
  </si>
  <si>
    <t>29,10,</t>
  </si>
  <si>
    <t>22,10,</t>
  </si>
  <si>
    <t>15,10,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</si>
  <si>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</si>
  <si>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</si>
  <si>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</si>
  <si>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</si>
  <si>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</si>
  <si>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</si>
  <si>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необходимо увеличить продажи</t>
  </si>
  <si>
    <t>3812 СОЧНЫЕ сос п/о мгс 2*2  Останкино</t>
  </si>
  <si>
    <t>в матрице (5 дн.)</t>
  </si>
  <si>
    <t>11,10,24 в уценку 23кг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</si>
  <si>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</si>
  <si>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</si>
  <si>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</si>
  <si>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</si>
  <si>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необходимо увеличить продажи!!!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</si>
  <si>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</si>
  <si>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</si>
  <si>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</si>
  <si>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</si>
  <si>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</si>
  <si>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</si>
  <si>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09,11,24 завод отгрузит 32шт вместо 47шт / 02,11,24 завод не отгрузил / ТС Обжора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</si>
  <si>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</si>
  <si>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</si>
  <si>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</si>
  <si>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</si>
  <si>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</si>
  <si>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</si>
  <si>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</si>
  <si>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необходимо увеличить продажи / Остановка активности Обжора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</si>
  <si>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</si>
  <si>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</si>
  <si>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</si>
  <si>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</si>
  <si>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11,10,24 в уценку 8шт / ТС Обжора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</si>
  <si>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</si>
  <si>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</si>
  <si>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</si>
  <si>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</si>
  <si>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</si>
  <si>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</si>
  <si>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</si>
  <si>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26,10,24 дозаказ Зверева</t>
  </si>
  <si>
    <t>6341 ДОМАШНИЙ РЕЦЕПТ СО ШПИКОМ Коровино 0,5кг  Останкино</t>
  </si>
  <si>
    <t>6353 ЭКСТРА Папа может вар п/о 0.4кг 8шт.  ОСТАНКИНО</t>
  </si>
  <si>
    <t>Остановка акции Обжора</t>
  </si>
  <si>
    <t>6372 СЕРВЕЛАТ ОХОТНИЧИЙ ПМ в/к в/у 0.35кг 8шт  ОСТАНКИНО</t>
  </si>
  <si>
    <t>не в матрице</t>
  </si>
  <si>
    <t>дубль на 6689</t>
  </si>
  <si>
    <t>6381 СЕРВЕЛАТ ФИНСКИЙ ПМ в/к в/у 0.35кг 8шт.  ОСТАНКИНО</t>
  </si>
  <si>
    <t>дубль на 6697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</si>
  <si>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</si>
  <si>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</si>
  <si>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</si>
  <si>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</si>
  <si>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Остановка активности Обжора</t>
  </si>
  <si>
    <t>6475 Сосиски Папа может 400г С сыром  ОСТАНКИНО</t>
  </si>
  <si>
    <t>6495 ВЕТЧ.МРАМОРНАЯ в/у срез 0,3кг 6шт_45с  Останкино</t>
  </si>
  <si>
    <t>02,11,24 завод отгрузил 129 шт из 532 шт / новинка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</si>
  <si>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</si>
  <si>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</si>
  <si>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</si>
  <si>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</si>
  <si>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</si>
  <si>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возвращаем для Обжоры</t>
  </si>
  <si>
    <t>6607 С ГОВЯДИНОЙ ПМ сар б/о мгс 1*3_45с</t>
  </si>
  <si>
    <t>ротация на 6608</t>
  </si>
  <si>
    <t>вместо 6607</t>
  </si>
  <si>
    <t>6608 С ГОВЯДИНОЙ ОРИГИН. сар б/о мгс 1*3_45с  ОСТАНКИНО</t>
  </si>
  <si>
    <t>6636 БАЛЫКОВАЯ СН в/к п/о 0,35кг 8шт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</si>
  <si>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</si>
  <si>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</si>
  <si>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</si>
  <si>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стоп Обжора</t>
  </si>
  <si>
    <t>6684 СЕРВЕЛАТ КАРЕЛЬСКИЙ ПМ в/к в/у 0,28кг  ОСТАНКИНО</t>
  </si>
  <si>
    <t>11,10,24 в уценку 35шт</t>
  </si>
  <si>
    <t>6689 СЕРВЕЛАТ ОХОТНИЧИЙ ПМ в/к в/у 0,35кг 8шт  ОСТАНКИНО</t>
  </si>
  <si>
    <t>есть дубль</t>
  </si>
  <si>
    <t>6697 СЕРВЕЛАТ ФИНСКИЙ ПМ в/к в/у 0,35кг 8шт  ОСТАНКИНО</t>
  </si>
  <si>
    <t>ТС Обжора / 13,11,24 Зверев обнулил / 11,10,24 в уценку 56шт / есть дубль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</si>
  <si>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</si>
  <si>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</si>
  <si>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</si>
  <si>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ТС Обжора / 11,10,24 в уценку 441шт / есть дубль</t>
  </si>
  <si>
    <t>6726 СЛИВОЧНЫЕ ПМ сос п/о мгс 0,41кг 10шт  Останкино</t>
  </si>
  <si>
    <t>11,10,24 в уценку 97шт. / ТС Обжора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</si>
  <si>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</si>
  <si>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</si>
  <si>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</si>
  <si>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</si>
  <si>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</si>
  <si>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11,10,24 в уценку 386шт / ТС Обжора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</si>
  <si>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</si>
  <si>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</si>
  <si>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</si>
  <si>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</si>
  <si>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</si>
  <si>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</si>
  <si>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</si>
  <si>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</si>
  <si>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</si>
  <si>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</si>
  <si>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</si>
  <si>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</si>
  <si>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ТС Обжора / 13,11,24 Зверев обнулил</t>
  </si>
  <si>
    <t>6796 ОСТАНКИНСКАЯ в/к в/у  Останкино</t>
  </si>
  <si>
    <t>6801 ОСТАНКИНСКАЯ вар п/о 0,4кг 8 шт  Останкино</t>
  </si>
  <si>
    <t>новинка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</si>
  <si>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</si>
  <si>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</si>
  <si>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</si>
  <si>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</si>
  <si>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</si>
  <si>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</si>
  <si>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</si>
  <si>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</si>
  <si>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</si>
  <si>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</si>
  <si>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</si>
  <si>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</si>
  <si>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новинка / 26,10,24 дозаказ Зверева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</si>
  <si>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</si>
  <si>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</si>
  <si>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</si>
  <si>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ротация на 6866</t>
  </si>
  <si>
    <t>6866 ВЕТЧ.НЕЖНАЯ Коровино п/о_Маяк  Останкино</t>
  </si>
  <si>
    <t>6903 СОЧНЫЕ ПМ сос п/о мгс 0,41кг_osu  Останкино</t>
  </si>
  <si>
    <t>6909 ДЛЯ ДЕТЕЙ сос п/о мгс 0,33кг 8шт  Останкино</t>
  </si>
  <si>
    <t>6919 БЕКОН Останкино с/к с/н в/у 1/180 10шт  Останкино</t>
  </si>
  <si>
    <t>05,10,24 завод не отгрузил / ТС Обжора</t>
  </si>
  <si>
    <t>6948 МОЛОЧНЫЕ ПРЕМИУМ ПМ сос п/о мгс 1,5*4_О  Останкино</t>
  </si>
  <si>
    <t>6951 СЛИВОЧНЫЕ Папа может сос п/о мгс 1,5*4  Останкино</t>
  </si>
  <si>
    <t>БОНУС_6087 СОЧНЫЕ ПМ сос п/о мгс 0,41кг 10шт.  ОСТАНКИНО</t>
  </si>
  <si>
    <t>БОНУС_6088 СОЧНЫЕ сос п/о мгс 1*6 ОСТАНКИНО</t>
  </si>
  <si>
    <t>бонус</t>
  </si>
  <si>
    <t>ротация на 6951</t>
  </si>
  <si>
    <t>вместо 5820</t>
  </si>
  <si>
    <t>ротация на 6948</t>
  </si>
  <si>
    <t>вместо 6853</t>
  </si>
  <si>
    <t>дубль на 6793</t>
  </si>
  <si>
    <t>дубль на 6722</t>
  </si>
  <si>
    <t>16,11,24 в уценку 20кг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</si>
  <si>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11,10,24 в уценку 49шт / 18,10,24 списание недостачи 5шт.</t>
    </r>
  </si>
  <si>
    <t>необходимо увеличить продажи / 11,10,24 в уценку 5кг / 08,10,24 списание 9,6кг (недостача)</t>
  </si>
  <si>
    <t>сохранится ли рост продаж? /Окончание акции Обжора / 11,10,24 в уценку 88шт</t>
  </si>
  <si>
    <t>сохранится ли рост продаж?</t>
  </si>
  <si>
    <t>ТС Обжора / есть дубль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</si>
  <si>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вместо 6865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</si>
</sst>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 applyFill="1"/>
    <xf numFmtId="0" fontId="0" fillId="0" borderId="0" xfId="0" applyFill="1"/>
    <xf numFmtId="2" fontId="1" fillId="0" borderId="1" xfId="1" applyNumberFormat="1"/>
    <xf numFmtId="2" fontId="2" fillId="2" borderId="1" xfId="1" applyNumberFormat="1" applyFont="1" applyFill="1"/>
    <xf numFmtId="2" fontId="1" fillId="0" borderId="1" xfId="1" applyNumberForma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4" fillId="0" borderId="1" xfId="1" applyNumberFormat="1" applyFont="1" applyFill="1"/>
    <xf numFmtId="164" fontId="6" fillId="6" borderId="1" xfId="1" applyNumberFormat="1" applyFont="1" applyFill="1"/>
    <xf numFmtId="164" fontId="4" fillId="6" borderId="1" xfId="1" applyNumberFormat="1" applyFont="1" applyFill="1"/>
    <xf numFmtId="164" fontId="4" fillId="7" borderId="1" xfId="1" applyNumberFormat="1" applyFont="1" applyFill="1"/>
    <xf numFmtId="164" fontId="1" fillId="7" borderId="1" xfId="1" applyNumberForma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2" sqref="R12"/>
    </sheetView>
  </sheetViews>
  <sheetFormatPr defaultRowHeight="15" x14ac:dyDescent="0.25"/>
  <cols>
    <col min="1" max="1" width="60" customWidth="1"/>
    <col min="2" max="2" width="4.42578125" customWidth="1"/>
    <col min="3" max="6" width="6.7109375" customWidth="1"/>
    <col min="7" max="7" width="5" style="11" customWidth="1"/>
    <col min="8" max="8" width="5" customWidth="1"/>
    <col min="9" max="9" width="16.28515625" bestFit="1" customWidth="1"/>
    <col min="10" max="11" width="6.7109375" customWidth="1"/>
    <col min="12" max="13" width="0.7109375" customWidth="1"/>
    <col min="14" max="17" width="6.7109375" customWidth="1"/>
    <col min="18" max="18" width="22.85546875" bestFit="1" customWidth="1"/>
    <col min="19" max="20" width="5.28515625" customWidth="1"/>
    <col min="21" max="25" width="6.140625" customWidth="1"/>
    <col min="26" max="26" width="44.140625" customWidth="1"/>
    <col min="27" max="48" width="8" customWidth="1"/>
  </cols>
  <sheetData>
    <row r="1" spans="1:48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2" t="s">
        <v>16</v>
      </c>
      <c r="R3" s="1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SUM(E6:E498)</f>
        <v>15719.626000000002</v>
      </c>
      <c r="F5" s="4">
        <f>SUM(F6:F498)</f>
        <v>20427.479000000003</v>
      </c>
      <c r="G5" s="8"/>
      <c r="H5" s="1"/>
      <c r="I5" s="1"/>
      <c r="J5" s="4">
        <f>SUM(J6:J498)</f>
        <v>16565.04</v>
      </c>
      <c r="K5" s="4">
        <f>SUM(K6:K498)</f>
        <v>-845.41400000000021</v>
      </c>
      <c r="L5" s="4">
        <f>SUM(L6:L498)</f>
        <v>0</v>
      </c>
      <c r="M5" s="4">
        <f>SUM(M6:M498)</f>
        <v>0</v>
      </c>
      <c r="N5" s="4">
        <f>SUM(N6:N498)</f>
        <v>3100</v>
      </c>
      <c r="O5" s="4">
        <f>SUM(O6:O498)</f>
        <v>3143.9251999999979</v>
      </c>
      <c r="P5" s="4">
        <f>SUM(P6:P498)</f>
        <v>17945.850399999996</v>
      </c>
      <c r="Q5" s="4">
        <f>SUM(Q6:Q498)</f>
        <v>0</v>
      </c>
      <c r="R5" s="1"/>
      <c r="S5" s="1"/>
      <c r="T5" s="1"/>
      <c r="U5" s="4">
        <f>SUM(U6:U498)</f>
        <v>2664.3586000000014</v>
      </c>
      <c r="V5" s="4">
        <f>SUM(V6:V498)</f>
        <v>2822.703</v>
      </c>
      <c r="W5" s="4">
        <f>SUM(W6:W498)</f>
        <v>3379.3478</v>
      </c>
      <c r="X5" s="4">
        <f>SUM(X6:X498)</f>
        <v>3218.7018000000007</v>
      </c>
      <c r="Y5" s="4">
        <f>SUM(Y6:Y498)</f>
        <v>2611.2612000000004</v>
      </c>
      <c r="Z5" s="1"/>
      <c r="AA5" s="4">
        <f>SUM(AA6:AA498)</f>
        <v>9245.0590879999982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30</v>
      </c>
      <c r="B6" s="1" t="s">
        <v>31</v>
      </c>
      <c r="C6" s="1">
        <v>200</v>
      </c>
      <c r="D6" s="1">
        <v>152</v>
      </c>
      <c r="E6" s="1">
        <v>105</v>
      </c>
      <c r="F6" s="1">
        <v>233</v>
      </c>
      <c r="G6" s="8">
        <v>0.4</v>
      </c>
      <c r="H6" s="1">
        <v>60</v>
      </c>
      <c r="I6" s="1" t="s">
        <v>32</v>
      </c>
      <c r="J6" s="1">
        <v>105</v>
      </c>
      <c r="K6" s="1">
        <f t="shared" ref="K6:K38" si="0">E6-J6</f>
        <v>0</v>
      </c>
      <c r="L6" s="1"/>
      <c r="M6" s="1"/>
      <c r="N6" s="1"/>
      <c r="O6" s="1">
        <f>E6/5</f>
        <v>21</v>
      </c>
      <c r="P6" s="5">
        <f>13*O6-N6-F6</f>
        <v>40</v>
      </c>
      <c r="Q6" s="5"/>
      <c r="R6" s="1"/>
      <c r="S6" s="1">
        <f>(F6+N6+P6)/O6</f>
        <v>13</v>
      </c>
      <c r="T6" s="1">
        <f>(F6+N6)/O6</f>
        <v>11.095238095238095</v>
      </c>
      <c r="U6" s="1">
        <v>15.2</v>
      </c>
      <c r="V6" s="1">
        <v>4.8</v>
      </c>
      <c r="W6" s="1">
        <v>20.32</v>
      </c>
      <c r="X6" s="1">
        <v>25</v>
      </c>
      <c r="Y6" s="1">
        <v>15.2</v>
      </c>
      <c r="Z6" s="1" t="s">
        <v>33</v>
      </c>
      <c r="AA6" s="1">
        <f>P6*G6</f>
        <v>16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34</v>
      </c>
      <c r="B7" s="1" t="s">
        <v>35</v>
      </c>
      <c r="C7" s="1">
        <v>33.99</v>
      </c>
      <c r="D7" s="1"/>
      <c r="E7" s="1">
        <v>6.5140000000000002</v>
      </c>
      <c r="F7" s="1">
        <v>26.015999999999998</v>
      </c>
      <c r="G7" s="8">
        <v>1</v>
      </c>
      <c r="H7" s="1">
        <v>120</v>
      </c>
      <c r="I7" s="1" t="s">
        <v>32</v>
      </c>
      <c r="J7" s="1">
        <v>7</v>
      </c>
      <c r="K7" s="1">
        <f t="shared" si="0"/>
        <v>-0.48599999999999977</v>
      </c>
      <c r="L7" s="1"/>
      <c r="M7" s="1"/>
      <c r="N7" s="1"/>
      <c r="O7" s="1">
        <f t="shared" ref="O7:O70" si="1">E7/5</f>
        <v>1.3028</v>
      </c>
      <c r="P7" s="5"/>
      <c r="Q7" s="5"/>
      <c r="R7" s="1"/>
      <c r="S7" s="1">
        <f t="shared" ref="S7:S71" si="2">(F7+N7+P7)/O7</f>
        <v>19.969296898986798</v>
      </c>
      <c r="T7" s="1">
        <f t="shared" ref="T7:T71" si="3">(F7+N7)/O7</f>
        <v>19.969296898986798</v>
      </c>
      <c r="U7" s="1">
        <v>1.2744</v>
      </c>
      <c r="V7" s="1">
        <v>1.4685999999999999</v>
      </c>
      <c r="W7" s="1">
        <v>3.0144000000000002</v>
      </c>
      <c r="X7" s="1">
        <v>3.0131999999999999</v>
      </c>
      <c r="Y7" s="1">
        <v>3.089</v>
      </c>
      <c r="Z7" s="18" t="s">
        <v>36</v>
      </c>
      <c r="AA7" s="1">
        <f t="shared" ref="AA7:AA70" si="4">P7*G7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37</v>
      </c>
      <c r="B8" s="1" t="s">
        <v>35</v>
      </c>
      <c r="C8" s="1">
        <v>414.64699999999999</v>
      </c>
      <c r="D8" s="1">
        <v>268.20800000000003</v>
      </c>
      <c r="E8" s="1">
        <v>232.53299999999999</v>
      </c>
      <c r="F8" s="1">
        <v>390.911</v>
      </c>
      <c r="G8" s="8">
        <v>1</v>
      </c>
      <c r="H8" s="1">
        <v>45</v>
      </c>
      <c r="I8" s="1" t="s">
        <v>38</v>
      </c>
      <c r="J8" s="1">
        <v>223.5</v>
      </c>
      <c r="K8" s="1">
        <f t="shared" si="0"/>
        <v>9.032999999999987</v>
      </c>
      <c r="L8" s="1"/>
      <c r="M8" s="1"/>
      <c r="N8" s="1"/>
      <c r="O8" s="1">
        <f t="shared" si="1"/>
        <v>46.506599999999999</v>
      </c>
      <c r="P8" s="5">
        <f>14*O8-N8-F8</f>
        <v>260.1814</v>
      </c>
      <c r="Q8" s="5"/>
      <c r="R8" s="1"/>
      <c r="S8" s="1">
        <f t="shared" si="2"/>
        <v>14</v>
      </c>
      <c r="T8" s="1">
        <f t="shared" si="3"/>
        <v>8.4054951340239885</v>
      </c>
      <c r="U8" s="1">
        <v>41.139400000000002</v>
      </c>
      <c r="V8" s="1">
        <v>41.909399999999998</v>
      </c>
      <c r="W8" s="1">
        <v>41.134599999999999</v>
      </c>
      <c r="X8" s="1">
        <v>53.5212</v>
      </c>
      <c r="Y8" s="1">
        <v>37.0792</v>
      </c>
      <c r="Z8" s="1" t="s">
        <v>39</v>
      </c>
      <c r="AA8" s="1">
        <f t="shared" si="4"/>
        <v>260.1814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40</v>
      </c>
      <c r="B9" s="1" t="s">
        <v>35</v>
      </c>
      <c r="C9" s="1">
        <v>1733.3679999999999</v>
      </c>
      <c r="D9" s="1">
        <v>1997.6759999999999</v>
      </c>
      <c r="E9" s="1">
        <v>1465.7809999999999</v>
      </c>
      <c r="F9" s="1">
        <v>1994.0640000000001</v>
      </c>
      <c r="G9" s="8">
        <v>1</v>
      </c>
      <c r="H9" s="1">
        <v>60</v>
      </c>
      <c r="I9" s="1" t="s">
        <v>41</v>
      </c>
      <c r="J9" s="1">
        <v>1421.7</v>
      </c>
      <c r="K9" s="1">
        <f t="shared" si="0"/>
        <v>44.080999999999904</v>
      </c>
      <c r="L9" s="1"/>
      <c r="M9" s="1"/>
      <c r="N9" s="1">
        <v>800</v>
      </c>
      <c r="O9" s="1">
        <f t="shared" si="1"/>
        <v>293.15620000000001</v>
      </c>
      <c r="P9" s="5">
        <f>14*O9-N9-F9</f>
        <v>1310.1228000000003</v>
      </c>
      <c r="Q9" s="5"/>
      <c r="R9" s="1"/>
      <c r="S9" s="1">
        <f t="shared" si="2"/>
        <v>14</v>
      </c>
      <c r="T9" s="1">
        <f t="shared" si="3"/>
        <v>9.5309735901884398</v>
      </c>
      <c r="U9" s="1">
        <v>298.69279999999998</v>
      </c>
      <c r="V9" s="1">
        <v>302.81240000000003</v>
      </c>
      <c r="W9" s="1">
        <v>265.88319999999999</v>
      </c>
      <c r="X9" s="1">
        <v>348.971</v>
      </c>
      <c r="Y9" s="1">
        <v>311.46019999999999</v>
      </c>
      <c r="Z9" s="1"/>
      <c r="AA9" s="1">
        <f t="shared" si="4"/>
        <v>1310.1228000000003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42</v>
      </c>
      <c r="B10" s="1" t="s">
        <v>35</v>
      </c>
      <c r="C10" s="1">
        <v>97.27</v>
      </c>
      <c r="D10" s="1"/>
      <c r="E10" s="1">
        <v>16.282</v>
      </c>
      <c r="F10" s="1">
        <v>76.92</v>
      </c>
      <c r="G10" s="8">
        <v>1</v>
      </c>
      <c r="H10" s="1">
        <v>120</v>
      </c>
      <c r="I10" s="1" t="s">
        <v>32</v>
      </c>
      <c r="J10" s="1">
        <v>15.5</v>
      </c>
      <c r="K10" s="1">
        <f t="shared" si="0"/>
        <v>0.78200000000000003</v>
      </c>
      <c r="L10" s="1"/>
      <c r="M10" s="1"/>
      <c r="N10" s="1"/>
      <c r="O10" s="1">
        <f t="shared" si="1"/>
        <v>3.2564000000000002</v>
      </c>
      <c r="P10" s="5"/>
      <c r="Q10" s="5"/>
      <c r="R10" s="1"/>
      <c r="S10" s="1">
        <f t="shared" si="2"/>
        <v>23.621176759611842</v>
      </c>
      <c r="T10" s="1">
        <f t="shared" si="3"/>
        <v>23.621176759611842</v>
      </c>
      <c r="U10" s="1">
        <v>1.7110000000000001</v>
      </c>
      <c r="V10" s="1">
        <v>2.9072</v>
      </c>
      <c r="W10" s="1">
        <v>6.8208000000000002</v>
      </c>
      <c r="X10" s="1">
        <v>3.8512</v>
      </c>
      <c r="Y10" s="1">
        <v>3.7315999999999998</v>
      </c>
      <c r="Z10" s="18" t="s">
        <v>36</v>
      </c>
      <c r="AA10" s="1">
        <f t="shared" si="4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43</v>
      </c>
      <c r="B11" s="1" t="s">
        <v>35</v>
      </c>
      <c r="C11" s="1">
        <v>214.94900000000001</v>
      </c>
      <c r="D11" s="1">
        <v>20.442</v>
      </c>
      <c r="E11" s="1">
        <v>64.632000000000005</v>
      </c>
      <c r="F11" s="1">
        <v>147.84100000000001</v>
      </c>
      <c r="G11" s="8">
        <v>1</v>
      </c>
      <c r="H11" s="1" t="e">
        <v>#N/A</v>
      </c>
      <c r="I11" s="1" t="s">
        <v>32</v>
      </c>
      <c r="J11" s="1">
        <v>62.4</v>
      </c>
      <c r="K11" s="1">
        <f t="shared" si="0"/>
        <v>2.2320000000000064</v>
      </c>
      <c r="L11" s="1"/>
      <c r="M11" s="1"/>
      <c r="N11" s="1"/>
      <c r="O11" s="1">
        <f t="shared" si="1"/>
        <v>12.926400000000001</v>
      </c>
      <c r="P11" s="5">
        <f t="shared" ref="P7:P24" si="5">13*O11-N11-F11</f>
        <v>20.202200000000005</v>
      </c>
      <c r="Q11" s="5"/>
      <c r="R11" s="1"/>
      <c r="S11" s="1">
        <f t="shared" si="2"/>
        <v>13</v>
      </c>
      <c r="T11" s="1">
        <f t="shared" si="3"/>
        <v>11.437136403020176</v>
      </c>
      <c r="U11" s="1">
        <v>14.3072</v>
      </c>
      <c r="V11" s="1">
        <v>10.7668</v>
      </c>
      <c r="W11" s="1">
        <v>17.2148</v>
      </c>
      <c r="X11" s="1">
        <v>17.261199999999999</v>
      </c>
      <c r="Y11" s="1">
        <v>13.5684</v>
      </c>
      <c r="Z11" s="22" t="s">
        <v>36</v>
      </c>
      <c r="AA11" s="1">
        <f t="shared" si="4"/>
        <v>20.202200000000005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45</v>
      </c>
      <c r="B12" s="1" t="s">
        <v>35</v>
      </c>
      <c r="C12" s="1">
        <v>390.28699999999998</v>
      </c>
      <c r="D12" s="1">
        <v>68.524000000000001</v>
      </c>
      <c r="E12" s="1">
        <v>149.71299999999999</v>
      </c>
      <c r="F12" s="1">
        <v>270.00900000000001</v>
      </c>
      <c r="G12" s="8">
        <v>1</v>
      </c>
      <c r="H12" s="1">
        <v>60</v>
      </c>
      <c r="I12" s="1" t="s">
        <v>41</v>
      </c>
      <c r="J12" s="1">
        <v>146.80000000000001</v>
      </c>
      <c r="K12" s="1">
        <f t="shared" si="0"/>
        <v>2.9129999999999825</v>
      </c>
      <c r="L12" s="1"/>
      <c r="M12" s="1"/>
      <c r="N12" s="1"/>
      <c r="O12" s="1">
        <f t="shared" si="1"/>
        <v>29.942599999999999</v>
      </c>
      <c r="P12" s="5">
        <f t="shared" ref="P12:P13" si="6">14*O12-N12-F12</f>
        <v>149.18739999999997</v>
      </c>
      <c r="Q12" s="5"/>
      <c r="R12" s="1"/>
      <c r="S12" s="1">
        <f t="shared" si="2"/>
        <v>14</v>
      </c>
      <c r="T12" s="1">
        <f t="shared" si="3"/>
        <v>9.0175535858609486</v>
      </c>
      <c r="U12" s="1">
        <v>29.023</v>
      </c>
      <c r="V12" s="1">
        <v>38.250599999999999</v>
      </c>
      <c r="W12" s="1">
        <v>31.9358</v>
      </c>
      <c r="X12" s="1">
        <v>53.186800000000012</v>
      </c>
      <c r="Y12" s="1">
        <v>44.624000000000002</v>
      </c>
      <c r="Z12" s="1"/>
      <c r="AA12" s="1">
        <f t="shared" si="4"/>
        <v>149.18739999999997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46</v>
      </c>
      <c r="B13" s="1" t="s">
        <v>35</v>
      </c>
      <c r="C13" s="1">
        <v>603.05999999999995</v>
      </c>
      <c r="D13" s="1">
        <v>651.726</v>
      </c>
      <c r="E13" s="1">
        <v>496.19799999999998</v>
      </c>
      <c r="F13" s="1">
        <v>621.41300000000001</v>
      </c>
      <c r="G13" s="8">
        <v>1</v>
      </c>
      <c r="H13" s="1">
        <v>60</v>
      </c>
      <c r="I13" s="1" t="s">
        <v>41</v>
      </c>
      <c r="J13" s="1">
        <v>481.4</v>
      </c>
      <c r="K13" s="1">
        <f t="shared" si="0"/>
        <v>14.798000000000002</v>
      </c>
      <c r="L13" s="1"/>
      <c r="M13" s="1"/>
      <c r="N13" s="1">
        <v>250</v>
      </c>
      <c r="O13" s="1">
        <f t="shared" si="1"/>
        <v>99.239599999999996</v>
      </c>
      <c r="P13" s="5">
        <f t="shared" si="6"/>
        <v>517.94139999999993</v>
      </c>
      <c r="Q13" s="5"/>
      <c r="R13" s="1"/>
      <c r="S13" s="1">
        <f t="shared" si="2"/>
        <v>14</v>
      </c>
      <c r="T13" s="1">
        <f t="shared" si="3"/>
        <v>8.7808999633210938</v>
      </c>
      <c r="U13" s="1">
        <v>92.977800000000002</v>
      </c>
      <c r="V13" s="1">
        <v>93.595399999999998</v>
      </c>
      <c r="W13" s="1">
        <v>98.986999999999995</v>
      </c>
      <c r="X13" s="1">
        <v>112.4126</v>
      </c>
      <c r="Y13" s="1">
        <v>82.703400000000002</v>
      </c>
      <c r="Z13" s="1"/>
      <c r="AA13" s="1">
        <f t="shared" si="4"/>
        <v>517.94139999999993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47</v>
      </c>
      <c r="B14" s="1" t="s">
        <v>31</v>
      </c>
      <c r="C14" s="1">
        <v>202</v>
      </c>
      <c r="D14" s="1">
        <v>96</v>
      </c>
      <c r="E14" s="1">
        <v>70</v>
      </c>
      <c r="F14" s="1">
        <v>215</v>
      </c>
      <c r="G14" s="8">
        <v>0.25</v>
      </c>
      <c r="H14" s="1">
        <v>120</v>
      </c>
      <c r="I14" s="1" t="s">
        <v>32</v>
      </c>
      <c r="J14" s="1">
        <v>73</v>
      </c>
      <c r="K14" s="1">
        <f t="shared" si="0"/>
        <v>-3</v>
      </c>
      <c r="L14" s="1"/>
      <c r="M14" s="1"/>
      <c r="N14" s="1"/>
      <c r="O14" s="1">
        <f t="shared" si="1"/>
        <v>14</v>
      </c>
      <c r="P14" s="5"/>
      <c r="Q14" s="5"/>
      <c r="R14" s="1"/>
      <c r="S14" s="1">
        <f t="shared" si="2"/>
        <v>15.357142857142858</v>
      </c>
      <c r="T14" s="1">
        <f t="shared" si="3"/>
        <v>15.357142857142858</v>
      </c>
      <c r="U14" s="1">
        <v>19.2</v>
      </c>
      <c r="V14" s="1">
        <v>18.8</v>
      </c>
      <c r="W14" s="1">
        <v>23</v>
      </c>
      <c r="X14" s="1">
        <v>24.8</v>
      </c>
      <c r="Y14" s="1">
        <v>23.4</v>
      </c>
      <c r="Z14" s="1" t="s">
        <v>33</v>
      </c>
      <c r="AA14" s="1">
        <f t="shared" si="4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48</v>
      </c>
      <c r="B15" s="1" t="s">
        <v>35</v>
      </c>
      <c r="C15" s="1">
        <v>144.72</v>
      </c>
      <c r="D15" s="1">
        <v>197.51400000000001</v>
      </c>
      <c r="E15" s="1">
        <v>168.15700000000001</v>
      </c>
      <c r="F15" s="1">
        <v>144.16200000000001</v>
      </c>
      <c r="G15" s="8">
        <v>1</v>
      </c>
      <c r="H15" s="1">
        <v>45</v>
      </c>
      <c r="I15" s="1" t="s">
        <v>38</v>
      </c>
      <c r="J15" s="1">
        <v>156.5</v>
      </c>
      <c r="K15" s="1">
        <f t="shared" si="0"/>
        <v>11.657000000000011</v>
      </c>
      <c r="L15" s="1"/>
      <c r="M15" s="1"/>
      <c r="N15" s="1">
        <v>100</v>
      </c>
      <c r="O15" s="1">
        <f t="shared" si="1"/>
        <v>33.631399999999999</v>
      </c>
      <c r="P15" s="5">
        <f>14*O15-N15-F15</f>
        <v>226.67760000000001</v>
      </c>
      <c r="Q15" s="5"/>
      <c r="R15" s="1"/>
      <c r="S15" s="1">
        <f t="shared" si="2"/>
        <v>14</v>
      </c>
      <c r="T15" s="1">
        <f t="shared" si="3"/>
        <v>7.2599416021931891</v>
      </c>
      <c r="U15" s="1">
        <v>28.566800000000001</v>
      </c>
      <c r="V15" s="1">
        <v>26.944600000000001</v>
      </c>
      <c r="W15" s="1">
        <v>33.836399999999998</v>
      </c>
      <c r="X15" s="1">
        <v>37.577399999999997</v>
      </c>
      <c r="Y15" s="1">
        <v>33.092599999999997</v>
      </c>
      <c r="Z15" s="1"/>
      <c r="AA15" s="1">
        <f t="shared" si="4"/>
        <v>226.67760000000001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49</v>
      </c>
      <c r="B16" s="1" t="s">
        <v>35</v>
      </c>
      <c r="C16" s="1">
        <v>85.247</v>
      </c>
      <c r="D16" s="1">
        <v>16.137</v>
      </c>
      <c r="E16" s="1">
        <v>61.212000000000003</v>
      </c>
      <c r="F16" s="1">
        <v>21.236999999999998</v>
      </c>
      <c r="G16" s="8">
        <v>1</v>
      </c>
      <c r="H16" s="1">
        <v>60</v>
      </c>
      <c r="I16" s="1" t="s">
        <v>32</v>
      </c>
      <c r="J16" s="1">
        <v>58.7</v>
      </c>
      <c r="K16" s="1">
        <f t="shared" si="0"/>
        <v>2.5120000000000005</v>
      </c>
      <c r="L16" s="1"/>
      <c r="M16" s="1"/>
      <c r="N16" s="1"/>
      <c r="O16" s="1">
        <f t="shared" si="1"/>
        <v>12.2424</v>
      </c>
      <c r="P16" s="5">
        <f>11*O16-N16-F16</f>
        <v>113.42940000000002</v>
      </c>
      <c r="Q16" s="5"/>
      <c r="R16" s="1"/>
      <c r="S16" s="1">
        <f t="shared" si="2"/>
        <v>11</v>
      </c>
      <c r="T16" s="1">
        <f t="shared" si="3"/>
        <v>1.7347088806116446</v>
      </c>
      <c r="U16" s="1">
        <v>6.5579999999999998</v>
      </c>
      <c r="V16" s="1">
        <v>4.4787999999999997</v>
      </c>
      <c r="W16" s="1">
        <v>9.3309999999999995</v>
      </c>
      <c r="X16" s="1">
        <v>9.66</v>
      </c>
      <c r="Y16" s="1">
        <v>14.186</v>
      </c>
      <c r="Z16" s="1"/>
      <c r="AA16" s="1">
        <f t="shared" si="4"/>
        <v>113.42940000000002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50</v>
      </c>
      <c r="B17" s="1" t="s">
        <v>31</v>
      </c>
      <c r="C17" s="1">
        <v>123</v>
      </c>
      <c r="D17" s="1">
        <v>152</v>
      </c>
      <c r="E17" s="1">
        <v>90</v>
      </c>
      <c r="F17" s="1">
        <v>175</v>
      </c>
      <c r="G17" s="8">
        <v>0.25</v>
      </c>
      <c r="H17" s="1">
        <v>120</v>
      </c>
      <c r="I17" s="1" t="s">
        <v>32</v>
      </c>
      <c r="J17" s="1">
        <v>94</v>
      </c>
      <c r="K17" s="1">
        <f t="shared" si="0"/>
        <v>-4</v>
      </c>
      <c r="L17" s="1"/>
      <c r="M17" s="1"/>
      <c r="N17" s="1"/>
      <c r="O17" s="1">
        <f t="shared" si="1"/>
        <v>18</v>
      </c>
      <c r="P17" s="5">
        <f t="shared" si="5"/>
        <v>59</v>
      </c>
      <c r="Q17" s="5"/>
      <c r="R17" s="1"/>
      <c r="S17" s="1">
        <f t="shared" si="2"/>
        <v>13</v>
      </c>
      <c r="T17" s="1">
        <f t="shared" si="3"/>
        <v>9.7222222222222214</v>
      </c>
      <c r="U17" s="1">
        <v>18.399999999999999</v>
      </c>
      <c r="V17" s="1">
        <v>19.600000000000001</v>
      </c>
      <c r="W17" s="1">
        <v>22.4</v>
      </c>
      <c r="X17" s="1">
        <v>21.2</v>
      </c>
      <c r="Y17" s="1">
        <v>17.399999999999999</v>
      </c>
      <c r="Z17" s="1" t="s">
        <v>51</v>
      </c>
      <c r="AA17" s="1">
        <f t="shared" si="4"/>
        <v>14.75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52</v>
      </c>
      <c r="B18" s="1" t="s">
        <v>31</v>
      </c>
      <c r="C18" s="1">
        <v>49</v>
      </c>
      <c r="D18" s="1">
        <v>227</v>
      </c>
      <c r="E18" s="1">
        <v>96</v>
      </c>
      <c r="F18" s="1">
        <v>173</v>
      </c>
      <c r="G18" s="8">
        <v>0.4</v>
      </c>
      <c r="H18" s="1">
        <v>60</v>
      </c>
      <c r="I18" s="1" t="s">
        <v>32</v>
      </c>
      <c r="J18" s="1">
        <v>111</v>
      </c>
      <c r="K18" s="1">
        <f t="shared" si="0"/>
        <v>-15</v>
      </c>
      <c r="L18" s="1"/>
      <c r="M18" s="1"/>
      <c r="N18" s="1"/>
      <c r="O18" s="1">
        <f t="shared" si="1"/>
        <v>19.2</v>
      </c>
      <c r="P18" s="5">
        <f t="shared" si="5"/>
        <v>76.599999999999994</v>
      </c>
      <c r="Q18" s="5"/>
      <c r="R18" s="1"/>
      <c r="S18" s="1">
        <f t="shared" si="2"/>
        <v>13</v>
      </c>
      <c r="T18" s="1">
        <f t="shared" si="3"/>
        <v>9.0104166666666679</v>
      </c>
      <c r="U18" s="1">
        <v>20</v>
      </c>
      <c r="V18" s="1">
        <v>11.8</v>
      </c>
      <c r="W18" s="1">
        <v>12.2</v>
      </c>
      <c r="X18" s="1">
        <v>17.2</v>
      </c>
      <c r="Y18" s="1">
        <v>10</v>
      </c>
      <c r="Z18" s="1"/>
      <c r="AA18" s="1">
        <f t="shared" si="4"/>
        <v>30.64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53</v>
      </c>
      <c r="B19" s="1" t="s">
        <v>35</v>
      </c>
      <c r="C19" s="1">
        <v>469.06599999999997</v>
      </c>
      <c r="D19" s="1"/>
      <c r="E19" s="1">
        <v>174.69200000000001</v>
      </c>
      <c r="F19" s="1">
        <v>258.07</v>
      </c>
      <c r="G19" s="8">
        <v>1</v>
      </c>
      <c r="H19" s="1">
        <v>45</v>
      </c>
      <c r="I19" s="1" t="s">
        <v>38</v>
      </c>
      <c r="J19" s="1">
        <v>154.4</v>
      </c>
      <c r="K19" s="1">
        <f t="shared" si="0"/>
        <v>20.292000000000002</v>
      </c>
      <c r="L19" s="1"/>
      <c r="M19" s="1"/>
      <c r="N19" s="1"/>
      <c r="O19" s="1">
        <f t="shared" si="1"/>
        <v>34.938400000000001</v>
      </c>
      <c r="P19" s="5">
        <f>14*O19-N19-F19</f>
        <v>231.06760000000003</v>
      </c>
      <c r="Q19" s="5"/>
      <c r="R19" s="1"/>
      <c r="S19" s="1">
        <f t="shared" si="2"/>
        <v>14</v>
      </c>
      <c r="T19" s="1">
        <f t="shared" si="3"/>
        <v>7.3864286859157824</v>
      </c>
      <c r="U19" s="1">
        <v>28.1374</v>
      </c>
      <c r="V19" s="1">
        <v>26.403400000000001</v>
      </c>
      <c r="W19" s="1">
        <v>45.693199999999997</v>
      </c>
      <c r="X19" s="1">
        <v>43.438200000000002</v>
      </c>
      <c r="Y19" s="1">
        <v>37.161999999999999</v>
      </c>
      <c r="Z19" s="18" t="s">
        <v>36</v>
      </c>
      <c r="AA19" s="1">
        <f t="shared" si="4"/>
        <v>231.06760000000003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54</v>
      </c>
      <c r="B20" s="1" t="s">
        <v>31</v>
      </c>
      <c r="C20" s="1">
        <v>313</v>
      </c>
      <c r="D20" s="1">
        <v>232</v>
      </c>
      <c r="E20" s="1">
        <v>209</v>
      </c>
      <c r="F20" s="1">
        <v>307</v>
      </c>
      <c r="G20" s="8">
        <v>0.12</v>
      </c>
      <c r="H20" s="1">
        <v>60</v>
      </c>
      <c r="I20" s="1" t="s">
        <v>32</v>
      </c>
      <c r="J20" s="1">
        <v>210</v>
      </c>
      <c r="K20" s="1">
        <f t="shared" si="0"/>
        <v>-1</v>
      </c>
      <c r="L20" s="1"/>
      <c r="M20" s="1"/>
      <c r="N20" s="1">
        <v>140</v>
      </c>
      <c r="O20" s="1">
        <f t="shared" si="1"/>
        <v>41.8</v>
      </c>
      <c r="P20" s="5">
        <f t="shared" si="5"/>
        <v>96.399999999999977</v>
      </c>
      <c r="Q20" s="5"/>
      <c r="R20" s="1"/>
      <c r="S20" s="1">
        <f t="shared" si="2"/>
        <v>13</v>
      </c>
      <c r="T20" s="1">
        <f t="shared" si="3"/>
        <v>10.69377990430622</v>
      </c>
      <c r="U20" s="1">
        <v>46.6</v>
      </c>
      <c r="V20" s="1">
        <v>42.4</v>
      </c>
      <c r="W20" s="1">
        <v>51.4</v>
      </c>
      <c r="X20" s="1">
        <v>53</v>
      </c>
      <c r="Y20" s="1">
        <v>44.6</v>
      </c>
      <c r="Z20" s="1" t="s">
        <v>33</v>
      </c>
      <c r="AA20" s="1">
        <f t="shared" si="4"/>
        <v>11.567999999999996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55</v>
      </c>
      <c r="B21" s="1" t="s">
        <v>35</v>
      </c>
      <c r="C21" s="1">
        <v>131.31200000000001</v>
      </c>
      <c r="D21" s="1">
        <v>53.631</v>
      </c>
      <c r="E21" s="1">
        <v>63.332000000000001</v>
      </c>
      <c r="F21" s="1">
        <v>109.337</v>
      </c>
      <c r="G21" s="8">
        <v>1</v>
      </c>
      <c r="H21" s="1">
        <v>45</v>
      </c>
      <c r="I21" s="1" t="s">
        <v>32</v>
      </c>
      <c r="J21" s="1">
        <v>63.3</v>
      </c>
      <c r="K21" s="1">
        <f t="shared" si="0"/>
        <v>3.2000000000003581E-2</v>
      </c>
      <c r="L21" s="1"/>
      <c r="M21" s="1"/>
      <c r="N21" s="1"/>
      <c r="O21" s="1">
        <f t="shared" si="1"/>
        <v>12.666399999999999</v>
      </c>
      <c r="P21" s="5">
        <f t="shared" si="5"/>
        <v>55.326199999999986</v>
      </c>
      <c r="Q21" s="5"/>
      <c r="R21" s="1"/>
      <c r="S21" s="1">
        <f t="shared" si="2"/>
        <v>13</v>
      </c>
      <c r="T21" s="1">
        <f t="shared" si="3"/>
        <v>8.6320501484241774</v>
      </c>
      <c r="U21" s="1">
        <v>12.089600000000001</v>
      </c>
      <c r="V21" s="1">
        <v>10.195</v>
      </c>
      <c r="W21" s="1">
        <v>10.059200000000001</v>
      </c>
      <c r="X21" s="1">
        <v>10.110799999999999</v>
      </c>
      <c r="Y21" s="1">
        <v>17.478400000000001</v>
      </c>
      <c r="Z21" s="1"/>
      <c r="AA21" s="1">
        <f t="shared" si="4"/>
        <v>55.326199999999986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56</v>
      </c>
      <c r="B22" s="1" t="s">
        <v>31</v>
      </c>
      <c r="C22" s="1">
        <v>125</v>
      </c>
      <c r="D22" s="1">
        <v>112</v>
      </c>
      <c r="E22" s="1">
        <v>102</v>
      </c>
      <c r="F22" s="1">
        <v>121</v>
      </c>
      <c r="G22" s="8">
        <v>0.25</v>
      </c>
      <c r="H22" s="1">
        <v>120</v>
      </c>
      <c r="I22" s="1" t="s">
        <v>32</v>
      </c>
      <c r="J22" s="1">
        <v>109</v>
      </c>
      <c r="K22" s="1">
        <f t="shared" si="0"/>
        <v>-7</v>
      </c>
      <c r="L22" s="1"/>
      <c r="M22" s="1"/>
      <c r="N22" s="1"/>
      <c r="O22" s="1">
        <f t="shared" si="1"/>
        <v>20.399999999999999</v>
      </c>
      <c r="P22" s="5">
        <f t="shared" si="5"/>
        <v>144.19999999999999</v>
      </c>
      <c r="Q22" s="5"/>
      <c r="R22" s="1"/>
      <c r="S22" s="1">
        <f t="shared" si="2"/>
        <v>13</v>
      </c>
      <c r="T22" s="1">
        <f t="shared" si="3"/>
        <v>5.9313725490196081</v>
      </c>
      <c r="U22" s="1">
        <v>15</v>
      </c>
      <c r="V22" s="1">
        <v>19.8</v>
      </c>
      <c r="W22" s="1">
        <v>17</v>
      </c>
      <c r="X22" s="1">
        <v>22.8</v>
      </c>
      <c r="Y22" s="1">
        <v>13.4</v>
      </c>
      <c r="Z22" s="1" t="s">
        <v>33</v>
      </c>
      <c r="AA22" s="1">
        <f t="shared" si="4"/>
        <v>36.049999999999997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57</v>
      </c>
      <c r="B23" s="1" t="s">
        <v>35</v>
      </c>
      <c r="C23" s="1">
        <v>47.973999999999997</v>
      </c>
      <c r="D23" s="1">
        <v>8.0129999999999999</v>
      </c>
      <c r="E23" s="1">
        <v>16.863</v>
      </c>
      <c r="F23" s="1">
        <v>35.171999999999997</v>
      </c>
      <c r="G23" s="8">
        <v>1</v>
      </c>
      <c r="H23" s="1">
        <v>120</v>
      </c>
      <c r="I23" s="1" t="s">
        <v>32</v>
      </c>
      <c r="J23" s="1">
        <v>17.100000000000001</v>
      </c>
      <c r="K23" s="1">
        <f t="shared" si="0"/>
        <v>-0.23700000000000188</v>
      </c>
      <c r="L23" s="1"/>
      <c r="M23" s="1"/>
      <c r="N23" s="1"/>
      <c r="O23" s="1">
        <f t="shared" si="1"/>
        <v>3.3725999999999998</v>
      </c>
      <c r="P23" s="5">
        <f t="shared" si="5"/>
        <v>8.6717999999999975</v>
      </c>
      <c r="Q23" s="5"/>
      <c r="R23" s="1"/>
      <c r="S23" s="1">
        <f t="shared" si="2"/>
        <v>12.999999999999998</v>
      </c>
      <c r="T23" s="1">
        <f t="shared" si="3"/>
        <v>10.428749332858921</v>
      </c>
      <c r="U23" s="1">
        <v>3.5118</v>
      </c>
      <c r="V23" s="1">
        <v>3.7509999999999999</v>
      </c>
      <c r="W23" s="1">
        <v>2.944</v>
      </c>
      <c r="X23" s="1">
        <v>2.5912000000000002</v>
      </c>
      <c r="Y23" s="1">
        <v>4.7721999999999998</v>
      </c>
      <c r="Z23" s="1"/>
      <c r="AA23" s="1">
        <f t="shared" si="4"/>
        <v>8.6717999999999975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58</v>
      </c>
      <c r="B24" s="1" t="s">
        <v>31</v>
      </c>
      <c r="C24" s="1">
        <v>756</v>
      </c>
      <c r="D24" s="1"/>
      <c r="E24" s="1">
        <v>205</v>
      </c>
      <c r="F24" s="1">
        <v>533</v>
      </c>
      <c r="G24" s="8">
        <v>0.4</v>
      </c>
      <c r="H24" s="1">
        <v>45</v>
      </c>
      <c r="I24" s="1" t="s">
        <v>32</v>
      </c>
      <c r="J24" s="1">
        <v>204</v>
      </c>
      <c r="K24" s="1">
        <f t="shared" si="0"/>
        <v>1</v>
      </c>
      <c r="L24" s="1"/>
      <c r="M24" s="1"/>
      <c r="N24" s="1"/>
      <c r="O24" s="1">
        <f t="shared" si="1"/>
        <v>41</v>
      </c>
      <c r="P24" s="5"/>
      <c r="Q24" s="5"/>
      <c r="R24" s="1"/>
      <c r="S24" s="1">
        <f t="shared" si="2"/>
        <v>13</v>
      </c>
      <c r="T24" s="1">
        <f t="shared" si="3"/>
        <v>13</v>
      </c>
      <c r="U24" s="1">
        <v>50.6</v>
      </c>
      <c r="V24" s="1">
        <v>40.4</v>
      </c>
      <c r="W24" s="1">
        <v>219</v>
      </c>
      <c r="X24" s="1">
        <v>178.6</v>
      </c>
      <c r="Y24" s="1">
        <v>50</v>
      </c>
      <c r="Z24" s="18" t="s">
        <v>59</v>
      </c>
      <c r="AA24" s="1">
        <f t="shared" si="4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4" t="s">
        <v>60</v>
      </c>
      <c r="B25" s="14" t="s">
        <v>35</v>
      </c>
      <c r="C25" s="14">
        <v>160.20500000000001</v>
      </c>
      <c r="D25" s="14">
        <v>133.94200000000001</v>
      </c>
      <c r="E25" s="14">
        <v>177.84700000000001</v>
      </c>
      <c r="F25" s="14">
        <v>99.701999999999998</v>
      </c>
      <c r="G25" s="15">
        <v>0</v>
      </c>
      <c r="H25" s="14">
        <v>45</v>
      </c>
      <c r="I25" s="16" t="s">
        <v>77</v>
      </c>
      <c r="J25" s="14">
        <v>172</v>
      </c>
      <c r="K25" s="14">
        <f t="shared" si="0"/>
        <v>5.8470000000000084</v>
      </c>
      <c r="L25" s="14"/>
      <c r="M25" s="14"/>
      <c r="N25" s="14"/>
      <c r="O25" s="14">
        <f t="shared" si="1"/>
        <v>35.569400000000002</v>
      </c>
      <c r="P25" s="17"/>
      <c r="Q25" s="17"/>
      <c r="R25" s="14"/>
      <c r="S25" s="14">
        <f t="shared" si="2"/>
        <v>2.8030273212367933</v>
      </c>
      <c r="T25" s="14">
        <f t="shared" si="3"/>
        <v>2.8030273212367933</v>
      </c>
      <c r="U25" s="14">
        <v>28.7196</v>
      </c>
      <c r="V25" s="14">
        <v>30.779</v>
      </c>
      <c r="W25" s="14">
        <v>31.456800000000001</v>
      </c>
      <c r="X25" s="14">
        <v>27.5152</v>
      </c>
      <c r="Y25" s="14">
        <v>23.938199999999998</v>
      </c>
      <c r="Z25" s="16" t="s">
        <v>165</v>
      </c>
      <c r="AA25" s="14">
        <f t="shared" si="4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6" t="s">
        <v>161</v>
      </c>
      <c r="B26" s="1" t="s">
        <v>35</v>
      </c>
      <c r="C26" s="1"/>
      <c r="D26" s="1">
        <v>132.06200000000001</v>
      </c>
      <c r="E26" s="1"/>
      <c r="F26" s="1">
        <v>132.06200000000001</v>
      </c>
      <c r="G26" s="8">
        <v>1</v>
      </c>
      <c r="H26" s="1">
        <v>45</v>
      </c>
      <c r="I26" s="1" t="s">
        <v>32</v>
      </c>
      <c r="J26" s="1"/>
      <c r="K26" s="1">
        <f>E26-J26</f>
        <v>0</v>
      </c>
      <c r="L26" s="1"/>
      <c r="M26" s="1"/>
      <c r="N26" s="1"/>
      <c r="O26" s="1">
        <f t="shared" si="1"/>
        <v>0</v>
      </c>
      <c r="P26" s="5">
        <f>13*(O26+O25)-N26-N25-F26-F25</f>
        <v>230.63819999999998</v>
      </c>
      <c r="Q26" s="5"/>
      <c r="R26" s="1"/>
      <c r="S26" s="1" t="e">
        <f>(F26+N26+P26)/O26</f>
        <v>#DIV/0!</v>
      </c>
      <c r="T26" s="1" t="e">
        <f>(F26+N26)/O26</f>
        <v>#DIV/0!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3" t="s">
        <v>166</v>
      </c>
      <c r="AA26" s="1">
        <f t="shared" si="4"/>
        <v>230.63819999999998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61</v>
      </c>
      <c r="B27" s="1" t="s">
        <v>35</v>
      </c>
      <c r="C27" s="1">
        <v>532.82799999999997</v>
      </c>
      <c r="D27" s="1">
        <v>311.17</v>
      </c>
      <c r="E27" s="1">
        <v>350.59699999999998</v>
      </c>
      <c r="F27" s="1">
        <v>403.40899999999999</v>
      </c>
      <c r="G27" s="8">
        <v>1</v>
      </c>
      <c r="H27" s="1">
        <v>60</v>
      </c>
      <c r="I27" s="1" t="s">
        <v>41</v>
      </c>
      <c r="J27" s="1">
        <v>343.5</v>
      </c>
      <c r="K27" s="1">
        <f t="shared" si="0"/>
        <v>7.09699999999998</v>
      </c>
      <c r="L27" s="1"/>
      <c r="M27" s="1"/>
      <c r="N27" s="1">
        <v>150</v>
      </c>
      <c r="O27" s="1">
        <f t="shared" si="1"/>
        <v>70.119399999999999</v>
      </c>
      <c r="P27" s="5">
        <f>14*O27-N27-F27</f>
        <v>428.26260000000002</v>
      </c>
      <c r="Q27" s="5"/>
      <c r="R27" s="1"/>
      <c r="S27" s="1">
        <f t="shared" si="2"/>
        <v>14</v>
      </c>
      <c r="T27" s="1">
        <f t="shared" si="3"/>
        <v>7.8923807106164627</v>
      </c>
      <c r="U27" s="1">
        <v>62.404000000000003</v>
      </c>
      <c r="V27" s="1">
        <v>62.66</v>
      </c>
      <c r="W27" s="1">
        <v>71.655799999999999</v>
      </c>
      <c r="X27" s="1">
        <v>80.388400000000004</v>
      </c>
      <c r="Y27" s="1">
        <v>63.444200000000002</v>
      </c>
      <c r="Z27" s="1"/>
      <c r="AA27" s="1">
        <f t="shared" si="4"/>
        <v>428.26260000000002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62</v>
      </c>
      <c r="B28" s="1" t="s">
        <v>31</v>
      </c>
      <c r="C28" s="1">
        <v>49</v>
      </c>
      <c r="D28" s="1">
        <v>72</v>
      </c>
      <c r="E28" s="1">
        <v>20</v>
      </c>
      <c r="F28" s="1">
        <v>92</v>
      </c>
      <c r="G28" s="8">
        <v>0.22</v>
      </c>
      <c r="H28" s="1">
        <v>120</v>
      </c>
      <c r="I28" s="1" t="s">
        <v>32</v>
      </c>
      <c r="J28" s="1">
        <v>21</v>
      </c>
      <c r="K28" s="1">
        <f t="shared" si="0"/>
        <v>-1</v>
      </c>
      <c r="L28" s="1"/>
      <c r="M28" s="1"/>
      <c r="N28" s="1"/>
      <c r="O28" s="1">
        <f t="shared" si="1"/>
        <v>4</v>
      </c>
      <c r="P28" s="5"/>
      <c r="Q28" s="5"/>
      <c r="R28" s="1"/>
      <c r="S28" s="1">
        <f t="shared" si="2"/>
        <v>23</v>
      </c>
      <c r="T28" s="1">
        <f t="shared" si="3"/>
        <v>23</v>
      </c>
      <c r="U28" s="1">
        <v>6.8</v>
      </c>
      <c r="V28" s="1">
        <v>4.2</v>
      </c>
      <c r="W28" s="1">
        <v>4.5999999999999996</v>
      </c>
      <c r="X28" s="1">
        <v>10.6</v>
      </c>
      <c r="Y28" s="1">
        <v>5.2</v>
      </c>
      <c r="Z28" s="18" t="s">
        <v>36</v>
      </c>
      <c r="AA28" s="1">
        <f t="shared" si="4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63</v>
      </c>
      <c r="B29" s="1" t="s">
        <v>31</v>
      </c>
      <c r="C29" s="1">
        <v>201</v>
      </c>
      <c r="D29" s="1">
        <v>224</v>
      </c>
      <c r="E29" s="1">
        <v>205</v>
      </c>
      <c r="F29" s="1">
        <v>213</v>
      </c>
      <c r="G29" s="8">
        <v>0.33</v>
      </c>
      <c r="H29" s="1">
        <v>45</v>
      </c>
      <c r="I29" s="1" t="s">
        <v>32</v>
      </c>
      <c r="J29" s="1">
        <v>251</v>
      </c>
      <c r="K29" s="1">
        <f t="shared" si="0"/>
        <v>-46</v>
      </c>
      <c r="L29" s="1"/>
      <c r="M29" s="1"/>
      <c r="N29" s="1"/>
      <c r="O29" s="1">
        <f t="shared" si="1"/>
        <v>41</v>
      </c>
      <c r="P29" s="5">
        <f t="shared" ref="P26:P38" si="7">13*O29-N29-F29</f>
        <v>320</v>
      </c>
      <c r="Q29" s="5"/>
      <c r="R29" s="1"/>
      <c r="S29" s="1">
        <f t="shared" si="2"/>
        <v>13</v>
      </c>
      <c r="T29" s="1">
        <f t="shared" si="3"/>
        <v>5.1951219512195124</v>
      </c>
      <c r="U29" s="1">
        <v>9.8000000000000007</v>
      </c>
      <c r="V29" s="1">
        <v>16.8</v>
      </c>
      <c r="W29" s="1">
        <v>22</v>
      </c>
      <c r="X29" s="1">
        <v>10.199999999999999</v>
      </c>
      <c r="Y29" s="1">
        <v>6</v>
      </c>
      <c r="Z29" s="1" t="s">
        <v>64</v>
      </c>
      <c r="AA29" s="1">
        <f t="shared" si="4"/>
        <v>105.60000000000001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65</v>
      </c>
      <c r="B30" s="1" t="s">
        <v>35</v>
      </c>
      <c r="C30" s="1">
        <v>106.123</v>
      </c>
      <c r="D30" s="1">
        <v>395.97</v>
      </c>
      <c r="E30" s="19">
        <f>165.757+E105</f>
        <v>167.92400000000001</v>
      </c>
      <c r="F30" s="19">
        <f>327.298+F105</f>
        <v>352.96800000000002</v>
      </c>
      <c r="G30" s="8">
        <v>1</v>
      </c>
      <c r="H30" s="1">
        <v>45</v>
      </c>
      <c r="I30" s="1" t="s">
        <v>38</v>
      </c>
      <c r="J30" s="1">
        <v>181.3</v>
      </c>
      <c r="K30" s="1">
        <f t="shared" si="0"/>
        <v>-13.376000000000005</v>
      </c>
      <c r="L30" s="1"/>
      <c r="M30" s="1"/>
      <c r="N30" s="1"/>
      <c r="O30" s="1">
        <f t="shared" si="1"/>
        <v>33.584800000000001</v>
      </c>
      <c r="P30" s="5">
        <f>14*O30-N30-F30</f>
        <v>117.2192</v>
      </c>
      <c r="Q30" s="5"/>
      <c r="R30" s="1"/>
      <c r="S30" s="1">
        <f t="shared" si="2"/>
        <v>14</v>
      </c>
      <c r="T30" s="1">
        <f t="shared" si="3"/>
        <v>10.509754412710512</v>
      </c>
      <c r="U30" s="1">
        <v>29.697600000000001</v>
      </c>
      <c r="V30" s="1">
        <v>43.718400000000003</v>
      </c>
      <c r="W30" s="1">
        <v>28.378599999999999</v>
      </c>
      <c r="X30" s="1">
        <v>34.921799999999998</v>
      </c>
      <c r="Y30" s="1">
        <v>31.872800000000002</v>
      </c>
      <c r="Z30" s="1"/>
      <c r="AA30" s="1">
        <f t="shared" si="4"/>
        <v>117.2192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66</v>
      </c>
      <c r="B31" s="1" t="s">
        <v>31</v>
      </c>
      <c r="C31" s="1">
        <v>95</v>
      </c>
      <c r="D31" s="1">
        <v>408</v>
      </c>
      <c r="E31" s="1">
        <v>100</v>
      </c>
      <c r="F31" s="1">
        <v>383</v>
      </c>
      <c r="G31" s="8">
        <v>0.3</v>
      </c>
      <c r="H31" s="1">
        <v>45</v>
      </c>
      <c r="I31" s="1" t="s">
        <v>32</v>
      </c>
      <c r="J31" s="1">
        <v>140</v>
      </c>
      <c r="K31" s="1">
        <f t="shared" si="0"/>
        <v>-40</v>
      </c>
      <c r="L31" s="1"/>
      <c r="M31" s="1"/>
      <c r="N31" s="1"/>
      <c r="O31" s="1">
        <f t="shared" si="1"/>
        <v>20</v>
      </c>
      <c r="P31" s="5"/>
      <c r="Q31" s="5"/>
      <c r="R31" s="1"/>
      <c r="S31" s="1">
        <f t="shared" si="2"/>
        <v>19.149999999999999</v>
      </c>
      <c r="T31" s="1">
        <f t="shared" si="3"/>
        <v>19.149999999999999</v>
      </c>
      <c r="U31" s="1">
        <v>106</v>
      </c>
      <c r="V31" s="1">
        <v>67.599999999999994</v>
      </c>
      <c r="W31" s="1">
        <v>64</v>
      </c>
      <c r="X31" s="1">
        <v>11</v>
      </c>
      <c r="Y31" s="1">
        <v>24.2</v>
      </c>
      <c r="Z31" s="1" t="s">
        <v>33</v>
      </c>
      <c r="AA31" s="1">
        <f t="shared" si="4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67</v>
      </c>
      <c r="B32" s="1" t="s">
        <v>31</v>
      </c>
      <c r="C32" s="1">
        <v>199</v>
      </c>
      <c r="D32" s="1">
        <v>310</v>
      </c>
      <c r="E32" s="1">
        <v>170</v>
      </c>
      <c r="F32" s="1">
        <v>311</v>
      </c>
      <c r="G32" s="8">
        <v>0.09</v>
      </c>
      <c r="H32" s="1">
        <v>45</v>
      </c>
      <c r="I32" s="1" t="s">
        <v>32</v>
      </c>
      <c r="J32" s="1">
        <v>237</v>
      </c>
      <c r="K32" s="1">
        <f t="shared" si="0"/>
        <v>-67</v>
      </c>
      <c r="L32" s="1"/>
      <c r="M32" s="1"/>
      <c r="N32" s="1"/>
      <c r="O32" s="1">
        <f t="shared" si="1"/>
        <v>34</v>
      </c>
      <c r="P32" s="5">
        <f t="shared" si="7"/>
        <v>131</v>
      </c>
      <c r="Q32" s="5"/>
      <c r="R32" s="1"/>
      <c r="S32" s="1">
        <f t="shared" si="2"/>
        <v>13</v>
      </c>
      <c r="T32" s="1">
        <f t="shared" si="3"/>
        <v>9.1470588235294112</v>
      </c>
      <c r="U32" s="1">
        <v>37.6</v>
      </c>
      <c r="V32" s="1">
        <v>47.8</v>
      </c>
      <c r="W32" s="1">
        <v>45.4</v>
      </c>
      <c r="X32" s="1">
        <v>48.2</v>
      </c>
      <c r="Y32" s="1">
        <v>34.6</v>
      </c>
      <c r="Z32" s="1" t="s">
        <v>33</v>
      </c>
      <c r="AA32" s="1">
        <f t="shared" si="4"/>
        <v>11.79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68</v>
      </c>
      <c r="B33" s="1" t="s">
        <v>35</v>
      </c>
      <c r="C33" s="1">
        <v>477.11200000000002</v>
      </c>
      <c r="D33" s="1">
        <v>359.32100000000003</v>
      </c>
      <c r="E33" s="1">
        <v>382.15199999999999</v>
      </c>
      <c r="F33" s="1">
        <v>412.09300000000002</v>
      </c>
      <c r="G33" s="8">
        <v>1</v>
      </c>
      <c r="H33" s="1">
        <v>45</v>
      </c>
      <c r="I33" s="1" t="s">
        <v>38</v>
      </c>
      <c r="J33" s="1">
        <v>354.8</v>
      </c>
      <c r="K33" s="1">
        <f t="shared" si="0"/>
        <v>27.351999999999975</v>
      </c>
      <c r="L33" s="1"/>
      <c r="M33" s="1"/>
      <c r="N33" s="1">
        <v>300</v>
      </c>
      <c r="O33" s="1">
        <f t="shared" si="1"/>
        <v>76.430399999999992</v>
      </c>
      <c r="P33" s="5">
        <f>14*O33-N33-F33</f>
        <v>357.93259999999992</v>
      </c>
      <c r="Q33" s="5"/>
      <c r="R33" s="1"/>
      <c r="S33" s="1">
        <f t="shared" si="2"/>
        <v>14</v>
      </c>
      <c r="T33" s="1">
        <f t="shared" si="3"/>
        <v>9.3168817643241457</v>
      </c>
      <c r="U33" s="1">
        <v>72.165400000000005</v>
      </c>
      <c r="V33" s="1">
        <v>35.415399999999998</v>
      </c>
      <c r="W33" s="1">
        <v>61.919800000000002</v>
      </c>
      <c r="X33" s="1">
        <v>69.723199999999991</v>
      </c>
      <c r="Y33" s="1">
        <v>64.685599999999994</v>
      </c>
      <c r="Z33" s="1"/>
      <c r="AA33" s="1">
        <f t="shared" si="4"/>
        <v>357.93259999999992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69</v>
      </c>
      <c r="B34" s="1" t="s">
        <v>31</v>
      </c>
      <c r="C34" s="1">
        <v>98</v>
      </c>
      <c r="D34" s="1">
        <v>88</v>
      </c>
      <c r="E34" s="1">
        <v>100</v>
      </c>
      <c r="F34" s="1">
        <v>75</v>
      </c>
      <c r="G34" s="8">
        <v>0.4</v>
      </c>
      <c r="H34" s="1" t="e">
        <v>#N/A</v>
      </c>
      <c r="I34" s="1" t="s">
        <v>32</v>
      </c>
      <c r="J34" s="1">
        <v>106</v>
      </c>
      <c r="K34" s="1">
        <f t="shared" si="0"/>
        <v>-6</v>
      </c>
      <c r="L34" s="1"/>
      <c r="M34" s="1"/>
      <c r="N34" s="1"/>
      <c r="O34" s="1">
        <f t="shared" si="1"/>
        <v>20</v>
      </c>
      <c r="P34" s="5">
        <f t="shared" si="7"/>
        <v>185</v>
      </c>
      <c r="Q34" s="5"/>
      <c r="R34" s="1"/>
      <c r="S34" s="1">
        <f t="shared" si="2"/>
        <v>13</v>
      </c>
      <c r="T34" s="1">
        <f t="shared" si="3"/>
        <v>3.75</v>
      </c>
      <c r="U34" s="1">
        <v>12.6</v>
      </c>
      <c r="V34" s="1">
        <v>13.6</v>
      </c>
      <c r="W34" s="1">
        <v>14.2</v>
      </c>
      <c r="X34" s="1">
        <v>12.4</v>
      </c>
      <c r="Y34" s="1">
        <v>8.6</v>
      </c>
      <c r="Z34" s="1"/>
      <c r="AA34" s="1">
        <f t="shared" si="4"/>
        <v>74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70</v>
      </c>
      <c r="B35" s="1" t="s">
        <v>31</v>
      </c>
      <c r="C35" s="1">
        <v>474</v>
      </c>
      <c r="D35" s="1">
        <v>200</v>
      </c>
      <c r="E35" s="1">
        <v>292</v>
      </c>
      <c r="F35" s="1">
        <v>314</v>
      </c>
      <c r="G35" s="8">
        <v>0.4</v>
      </c>
      <c r="H35" s="1">
        <v>60</v>
      </c>
      <c r="I35" s="1" t="s">
        <v>41</v>
      </c>
      <c r="J35" s="1">
        <v>293</v>
      </c>
      <c r="K35" s="1">
        <f t="shared" si="0"/>
        <v>-1</v>
      </c>
      <c r="L35" s="1"/>
      <c r="M35" s="1"/>
      <c r="N35" s="1">
        <v>150</v>
      </c>
      <c r="O35" s="1">
        <f t="shared" si="1"/>
        <v>58.4</v>
      </c>
      <c r="P35" s="5">
        <f>14*O35-N35-F35</f>
        <v>353.6</v>
      </c>
      <c r="Q35" s="5"/>
      <c r="R35" s="1"/>
      <c r="S35" s="1">
        <f t="shared" si="2"/>
        <v>14</v>
      </c>
      <c r="T35" s="1">
        <f t="shared" si="3"/>
        <v>7.9452054794520546</v>
      </c>
      <c r="U35" s="1">
        <v>50.4</v>
      </c>
      <c r="V35" s="1">
        <v>50.6</v>
      </c>
      <c r="W35" s="1">
        <v>60.6</v>
      </c>
      <c r="X35" s="1">
        <v>54.4</v>
      </c>
      <c r="Y35" s="1">
        <v>47.8</v>
      </c>
      <c r="Z35" s="1"/>
      <c r="AA35" s="1">
        <f t="shared" si="4"/>
        <v>141.44000000000003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71</v>
      </c>
      <c r="B36" s="1" t="s">
        <v>31</v>
      </c>
      <c r="C36" s="1">
        <v>153</v>
      </c>
      <c r="D36" s="1">
        <v>264</v>
      </c>
      <c r="E36" s="1">
        <v>170</v>
      </c>
      <c r="F36" s="1">
        <v>217</v>
      </c>
      <c r="G36" s="8">
        <v>0.5</v>
      </c>
      <c r="H36" s="1">
        <v>60</v>
      </c>
      <c r="I36" s="1" t="s">
        <v>32</v>
      </c>
      <c r="J36" s="1">
        <v>189</v>
      </c>
      <c r="K36" s="1">
        <f t="shared" si="0"/>
        <v>-19</v>
      </c>
      <c r="L36" s="1"/>
      <c r="M36" s="1"/>
      <c r="N36" s="1"/>
      <c r="O36" s="1">
        <f t="shared" si="1"/>
        <v>34</v>
      </c>
      <c r="P36" s="5">
        <f t="shared" si="7"/>
        <v>225</v>
      </c>
      <c r="Q36" s="5"/>
      <c r="R36" s="1"/>
      <c r="S36" s="1">
        <f t="shared" si="2"/>
        <v>13</v>
      </c>
      <c r="T36" s="1">
        <f t="shared" si="3"/>
        <v>6.382352941176471</v>
      </c>
      <c r="U36" s="1">
        <v>28</v>
      </c>
      <c r="V36" s="1">
        <v>52.6</v>
      </c>
      <c r="W36" s="1">
        <v>19.399999999999999</v>
      </c>
      <c r="X36" s="1">
        <v>5.4</v>
      </c>
      <c r="Y36" s="1">
        <v>15</v>
      </c>
      <c r="Z36" s="1" t="s">
        <v>72</v>
      </c>
      <c r="AA36" s="1">
        <f t="shared" si="4"/>
        <v>112.5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73</v>
      </c>
      <c r="B37" s="1" t="s">
        <v>31</v>
      </c>
      <c r="C37" s="1">
        <v>46</v>
      </c>
      <c r="D37" s="1"/>
      <c r="E37" s="1">
        <v>27</v>
      </c>
      <c r="F37" s="1">
        <v>15</v>
      </c>
      <c r="G37" s="8">
        <v>0.5</v>
      </c>
      <c r="H37" s="1">
        <v>60</v>
      </c>
      <c r="I37" s="1" t="s">
        <v>32</v>
      </c>
      <c r="J37" s="1">
        <v>35</v>
      </c>
      <c r="K37" s="1">
        <f t="shared" si="0"/>
        <v>-8</v>
      </c>
      <c r="L37" s="1"/>
      <c r="M37" s="1"/>
      <c r="N37" s="1"/>
      <c r="O37" s="1">
        <f t="shared" si="1"/>
        <v>5.4</v>
      </c>
      <c r="P37" s="5">
        <f>10*O37-N37-F37</f>
        <v>39</v>
      </c>
      <c r="Q37" s="5"/>
      <c r="R37" s="1"/>
      <c r="S37" s="1">
        <f t="shared" si="2"/>
        <v>10</v>
      </c>
      <c r="T37" s="1">
        <f t="shared" si="3"/>
        <v>2.7777777777777777</v>
      </c>
      <c r="U37" s="1">
        <v>0.8</v>
      </c>
      <c r="V37" s="1">
        <v>0.2</v>
      </c>
      <c r="W37" s="1">
        <v>3.2</v>
      </c>
      <c r="X37" s="1">
        <v>0.2</v>
      </c>
      <c r="Y37" s="1">
        <v>2.2000000000000002</v>
      </c>
      <c r="Z37" s="1"/>
      <c r="AA37" s="1">
        <f t="shared" si="4"/>
        <v>19.5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74</v>
      </c>
      <c r="B38" s="1" t="s">
        <v>31</v>
      </c>
      <c r="C38" s="1">
        <v>357</v>
      </c>
      <c r="D38" s="1">
        <v>400</v>
      </c>
      <c r="E38" s="1">
        <v>436</v>
      </c>
      <c r="F38" s="1">
        <v>301</v>
      </c>
      <c r="G38" s="8">
        <v>0.4</v>
      </c>
      <c r="H38" s="1">
        <v>60</v>
      </c>
      <c r="I38" s="1" t="s">
        <v>41</v>
      </c>
      <c r="J38" s="1">
        <v>460</v>
      </c>
      <c r="K38" s="1">
        <f t="shared" si="0"/>
        <v>-24</v>
      </c>
      <c r="L38" s="1"/>
      <c r="M38" s="1"/>
      <c r="N38" s="1">
        <v>100</v>
      </c>
      <c r="O38" s="1">
        <f t="shared" si="1"/>
        <v>87.2</v>
      </c>
      <c r="P38" s="5">
        <f>14*O38-N38-F38</f>
        <v>819.8</v>
      </c>
      <c r="Q38" s="5"/>
      <c r="R38" s="1"/>
      <c r="S38" s="1">
        <f t="shared" si="2"/>
        <v>13.999999999999998</v>
      </c>
      <c r="T38" s="1">
        <f t="shared" si="3"/>
        <v>4.5986238532110093</v>
      </c>
      <c r="U38" s="1">
        <v>57.6</v>
      </c>
      <c r="V38" s="1">
        <v>64.599999999999994</v>
      </c>
      <c r="W38" s="1">
        <v>64.599999999999994</v>
      </c>
      <c r="X38" s="1">
        <v>64.400000000000006</v>
      </c>
      <c r="Y38" s="1">
        <v>55.211399999999998</v>
      </c>
      <c r="Z38" s="1" t="s">
        <v>75</v>
      </c>
      <c r="AA38" s="1">
        <f t="shared" si="4"/>
        <v>327.92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4" t="s">
        <v>76</v>
      </c>
      <c r="B39" s="14" t="s">
        <v>31</v>
      </c>
      <c r="C39" s="14">
        <v>1</v>
      </c>
      <c r="D39" s="14"/>
      <c r="E39" s="14"/>
      <c r="F39" s="14"/>
      <c r="G39" s="15">
        <v>0</v>
      </c>
      <c r="H39" s="14" t="e">
        <v>#N/A</v>
      </c>
      <c r="I39" s="14" t="s">
        <v>77</v>
      </c>
      <c r="J39" s="14"/>
      <c r="K39" s="14">
        <f t="shared" ref="K39:K68" si="8">E39-J39</f>
        <v>0</v>
      </c>
      <c r="L39" s="14"/>
      <c r="M39" s="14"/>
      <c r="N39" s="14"/>
      <c r="O39" s="14">
        <f t="shared" si="1"/>
        <v>0</v>
      </c>
      <c r="P39" s="17"/>
      <c r="Q39" s="17"/>
      <c r="R39" s="14"/>
      <c r="S39" s="14" t="e">
        <f t="shared" si="2"/>
        <v>#DIV/0!</v>
      </c>
      <c r="T39" s="14" t="e">
        <f t="shared" si="3"/>
        <v>#DIV/0!</v>
      </c>
      <c r="U39" s="14">
        <v>0.2</v>
      </c>
      <c r="V39" s="14">
        <v>0</v>
      </c>
      <c r="W39" s="14">
        <v>0</v>
      </c>
      <c r="X39" s="14">
        <v>0</v>
      </c>
      <c r="Y39" s="14">
        <v>0</v>
      </c>
      <c r="Z39" s="14" t="s">
        <v>78</v>
      </c>
      <c r="AA39" s="14">
        <f t="shared" si="4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4" t="s">
        <v>79</v>
      </c>
      <c r="B40" s="14" t="s">
        <v>31</v>
      </c>
      <c r="C40" s="14">
        <v>1</v>
      </c>
      <c r="D40" s="14"/>
      <c r="E40" s="14"/>
      <c r="F40" s="14"/>
      <c r="G40" s="15">
        <v>0</v>
      </c>
      <c r="H40" s="14" t="e">
        <v>#N/A</v>
      </c>
      <c r="I40" s="14" t="s">
        <v>77</v>
      </c>
      <c r="J40" s="14"/>
      <c r="K40" s="14">
        <f t="shared" si="8"/>
        <v>0</v>
      </c>
      <c r="L40" s="14"/>
      <c r="M40" s="14"/>
      <c r="N40" s="14"/>
      <c r="O40" s="14">
        <f t="shared" si="1"/>
        <v>0</v>
      </c>
      <c r="P40" s="17"/>
      <c r="Q40" s="17"/>
      <c r="R40" s="14"/>
      <c r="S40" s="14" t="e">
        <f t="shared" si="2"/>
        <v>#DIV/0!</v>
      </c>
      <c r="T40" s="14" t="e">
        <f t="shared" si="3"/>
        <v>#DIV/0!</v>
      </c>
      <c r="U40" s="14">
        <v>0.2</v>
      </c>
      <c r="V40" s="14">
        <v>0</v>
      </c>
      <c r="W40" s="14">
        <v>0</v>
      </c>
      <c r="X40" s="14">
        <v>0</v>
      </c>
      <c r="Y40" s="14">
        <v>0</v>
      </c>
      <c r="Z40" s="14" t="s">
        <v>80</v>
      </c>
      <c r="AA40" s="14">
        <f t="shared" si="4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81</v>
      </c>
      <c r="B41" s="1" t="s">
        <v>31</v>
      </c>
      <c r="C41" s="1">
        <v>641</v>
      </c>
      <c r="D41" s="1">
        <v>288</v>
      </c>
      <c r="E41" s="1">
        <v>453</v>
      </c>
      <c r="F41" s="1">
        <v>449</v>
      </c>
      <c r="G41" s="8">
        <v>0.4</v>
      </c>
      <c r="H41" s="1">
        <v>60</v>
      </c>
      <c r="I41" s="1" t="s">
        <v>32</v>
      </c>
      <c r="J41" s="1">
        <v>480</v>
      </c>
      <c r="K41" s="1">
        <f t="shared" si="8"/>
        <v>-27</v>
      </c>
      <c r="L41" s="1"/>
      <c r="M41" s="1"/>
      <c r="N41" s="1"/>
      <c r="O41" s="1">
        <f t="shared" si="1"/>
        <v>90.6</v>
      </c>
      <c r="P41" s="5">
        <f t="shared" ref="P41:P51" si="9">13*O41-N41-F41</f>
        <v>728.8</v>
      </c>
      <c r="Q41" s="5"/>
      <c r="R41" s="1"/>
      <c r="S41" s="1">
        <f t="shared" si="2"/>
        <v>13</v>
      </c>
      <c r="T41" s="1">
        <f t="shared" si="3"/>
        <v>4.9558498896247247</v>
      </c>
      <c r="U41" s="1">
        <v>28.8</v>
      </c>
      <c r="V41" s="1">
        <v>78.8</v>
      </c>
      <c r="W41" s="1">
        <v>82.4</v>
      </c>
      <c r="X41" s="1">
        <v>75</v>
      </c>
      <c r="Y41" s="1">
        <v>80.8</v>
      </c>
      <c r="Z41" s="1" t="s">
        <v>33</v>
      </c>
      <c r="AA41" s="1">
        <f t="shared" si="4"/>
        <v>291.52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82</v>
      </c>
      <c r="B42" s="1" t="s">
        <v>31</v>
      </c>
      <c r="C42" s="1">
        <v>341</v>
      </c>
      <c r="D42" s="1">
        <v>130</v>
      </c>
      <c r="E42" s="1">
        <v>244</v>
      </c>
      <c r="F42" s="1">
        <v>180</v>
      </c>
      <c r="G42" s="8">
        <v>0.1</v>
      </c>
      <c r="H42" s="1">
        <v>45</v>
      </c>
      <c r="I42" s="1" t="s">
        <v>32</v>
      </c>
      <c r="J42" s="1">
        <v>248</v>
      </c>
      <c r="K42" s="1">
        <f t="shared" si="8"/>
        <v>-4</v>
      </c>
      <c r="L42" s="1"/>
      <c r="M42" s="1"/>
      <c r="N42" s="1">
        <v>70</v>
      </c>
      <c r="O42" s="1">
        <f t="shared" si="1"/>
        <v>48.8</v>
      </c>
      <c r="P42" s="5">
        <f t="shared" si="9"/>
        <v>384.4</v>
      </c>
      <c r="Q42" s="5"/>
      <c r="R42" s="1"/>
      <c r="S42" s="1">
        <f t="shared" si="2"/>
        <v>13</v>
      </c>
      <c r="T42" s="1">
        <f t="shared" si="3"/>
        <v>5.1229508196721314</v>
      </c>
      <c r="U42" s="1">
        <v>36.200000000000003</v>
      </c>
      <c r="V42" s="1">
        <v>37.6</v>
      </c>
      <c r="W42" s="1">
        <v>51.6</v>
      </c>
      <c r="X42" s="1">
        <v>45.2</v>
      </c>
      <c r="Y42" s="1">
        <v>40.799999999999997</v>
      </c>
      <c r="Z42" s="1" t="s">
        <v>33</v>
      </c>
      <c r="AA42" s="1">
        <f t="shared" si="4"/>
        <v>38.44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83</v>
      </c>
      <c r="B43" s="1" t="s">
        <v>31</v>
      </c>
      <c r="C43" s="1">
        <v>190</v>
      </c>
      <c r="D43" s="1">
        <v>378</v>
      </c>
      <c r="E43" s="1">
        <v>199</v>
      </c>
      <c r="F43" s="1">
        <v>358</v>
      </c>
      <c r="G43" s="8">
        <v>0.1</v>
      </c>
      <c r="H43" s="1">
        <v>60</v>
      </c>
      <c r="I43" s="1" t="s">
        <v>32</v>
      </c>
      <c r="J43" s="1">
        <v>218</v>
      </c>
      <c r="K43" s="1">
        <f t="shared" si="8"/>
        <v>-19</v>
      </c>
      <c r="L43" s="1"/>
      <c r="M43" s="1"/>
      <c r="N43" s="1"/>
      <c r="O43" s="1">
        <f t="shared" si="1"/>
        <v>39.799999999999997</v>
      </c>
      <c r="P43" s="5">
        <f t="shared" si="9"/>
        <v>159.39999999999998</v>
      </c>
      <c r="Q43" s="5"/>
      <c r="R43" s="1"/>
      <c r="S43" s="1">
        <f t="shared" si="2"/>
        <v>13</v>
      </c>
      <c r="T43" s="1">
        <f t="shared" si="3"/>
        <v>8.9949748743718594</v>
      </c>
      <c r="U43" s="1">
        <v>31.6</v>
      </c>
      <c r="V43" s="1">
        <v>48</v>
      </c>
      <c r="W43" s="1">
        <v>39.799999999999997</v>
      </c>
      <c r="X43" s="1">
        <v>50.2</v>
      </c>
      <c r="Y43" s="1">
        <v>51</v>
      </c>
      <c r="Z43" s="1" t="s">
        <v>33</v>
      </c>
      <c r="AA43" s="1">
        <f t="shared" si="4"/>
        <v>15.939999999999998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84</v>
      </c>
      <c r="B44" s="1" t="s">
        <v>31</v>
      </c>
      <c r="C44" s="1">
        <v>474</v>
      </c>
      <c r="D44" s="1"/>
      <c r="E44" s="1">
        <v>231</v>
      </c>
      <c r="F44" s="1">
        <v>231</v>
      </c>
      <c r="G44" s="8">
        <v>0.1</v>
      </c>
      <c r="H44" s="1">
        <v>60</v>
      </c>
      <c r="I44" s="1" t="s">
        <v>32</v>
      </c>
      <c r="J44" s="1">
        <v>236</v>
      </c>
      <c r="K44" s="1">
        <f t="shared" si="8"/>
        <v>-5</v>
      </c>
      <c r="L44" s="1"/>
      <c r="M44" s="1"/>
      <c r="N44" s="1"/>
      <c r="O44" s="1">
        <f t="shared" si="1"/>
        <v>46.2</v>
      </c>
      <c r="P44" s="5">
        <f t="shared" si="9"/>
        <v>369.6</v>
      </c>
      <c r="Q44" s="5"/>
      <c r="R44" s="1"/>
      <c r="S44" s="1">
        <f t="shared" si="2"/>
        <v>13</v>
      </c>
      <c r="T44" s="1">
        <f t="shared" si="3"/>
        <v>5</v>
      </c>
      <c r="U44" s="1">
        <v>28</v>
      </c>
      <c r="V44" s="1">
        <v>35.6</v>
      </c>
      <c r="W44" s="1">
        <v>59.6</v>
      </c>
      <c r="X44" s="1">
        <v>43</v>
      </c>
      <c r="Y44" s="1">
        <v>39.4</v>
      </c>
      <c r="Z44" s="1" t="s">
        <v>85</v>
      </c>
      <c r="AA44" s="1">
        <f t="shared" si="4"/>
        <v>36.96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86</v>
      </c>
      <c r="B45" s="1" t="s">
        <v>31</v>
      </c>
      <c r="C45" s="1">
        <v>147</v>
      </c>
      <c r="D45" s="1">
        <v>138</v>
      </c>
      <c r="E45" s="1">
        <v>113</v>
      </c>
      <c r="F45" s="1">
        <v>150</v>
      </c>
      <c r="G45" s="8">
        <v>0.4</v>
      </c>
      <c r="H45" s="1">
        <v>45</v>
      </c>
      <c r="I45" s="1" t="s">
        <v>32</v>
      </c>
      <c r="J45" s="1">
        <v>116</v>
      </c>
      <c r="K45" s="1">
        <f t="shared" si="8"/>
        <v>-3</v>
      </c>
      <c r="L45" s="1"/>
      <c r="M45" s="1"/>
      <c r="N45" s="1"/>
      <c r="O45" s="1">
        <f t="shared" si="1"/>
        <v>22.6</v>
      </c>
      <c r="P45" s="5">
        <f t="shared" si="9"/>
        <v>143.80000000000001</v>
      </c>
      <c r="Q45" s="5"/>
      <c r="R45" s="1"/>
      <c r="S45" s="1">
        <f t="shared" si="2"/>
        <v>13</v>
      </c>
      <c r="T45" s="1">
        <f t="shared" si="3"/>
        <v>6.6371681415929196</v>
      </c>
      <c r="U45" s="1">
        <v>18</v>
      </c>
      <c r="V45" s="1">
        <v>17.8</v>
      </c>
      <c r="W45" s="1">
        <v>18.8</v>
      </c>
      <c r="X45" s="1">
        <v>22.6</v>
      </c>
      <c r="Y45" s="1">
        <v>17.600000000000001</v>
      </c>
      <c r="Z45" s="1"/>
      <c r="AA45" s="1">
        <f t="shared" si="4"/>
        <v>57.52000000000001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87</v>
      </c>
      <c r="B46" s="1" t="s">
        <v>31</v>
      </c>
      <c r="C46" s="1">
        <v>156</v>
      </c>
      <c r="D46" s="1">
        <v>186</v>
      </c>
      <c r="E46" s="1">
        <v>143</v>
      </c>
      <c r="F46" s="1">
        <v>181</v>
      </c>
      <c r="G46" s="8">
        <v>0.3</v>
      </c>
      <c r="H46" s="1" t="e">
        <v>#N/A</v>
      </c>
      <c r="I46" s="1" t="s">
        <v>32</v>
      </c>
      <c r="J46" s="1">
        <v>146</v>
      </c>
      <c r="K46" s="1">
        <f t="shared" si="8"/>
        <v>-3</v>
      </c>
      <c r="L46" s="1"/>
      <c r="M46" s="1"/>
      <c r="N46" s="1"/>
      <c r="O46" s="1">
        <f t="shared" si="1"/>
        <v>28.6</v>
      </c>
      <c r="P46" s="5">
        <f t="shared" si="9"/>
        <v>190.8</v>
      </c>
      <c r="Q46" s="5"/>
      <c r="R46" s="1"/>
      <c r="S46" s="1">
        <f t="shared" si="2"/>
        <v>13</v>
      </c>
      <c r="T46" s="1">
        <f t="shared" si="3"/>
        <v>6.3286713286713283</v>
      </c>
      <c r="U46" s="1">
        <v>21.4</v>
      </c>
      <c r="V46" s="1">
        <v>23.6</v>
      </c>
      <c r="W46" s="1">
        <v>56</v>
      </c>
      <c r="X46" s="1">
        <v>33.6</v>
      </c>
      <c r="Y46" s="1">
        <v>0</v>
      </c>
      <c r="Z46" s="1" t="s">
        <v>88</v>
      </c>
      <c r="AA46" s="1">
        <f t="shared" si="4"/>
        <v>57.24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89</v>
      </c>
      <c r="B47" s="1" t="s">
        <v>35</v>
      </c>
      <c r="C47" s="1">
        <v>359.88</v>
      </c>
      <c r="D47" s="1">
        <v>200.83</v>
      </c>
      <c r="E47" s="1">
        <v>206.77600000000001</v>
      </c>
      <c r="F47" s="1">
        <v>292.73399999999998</v>
      </c>
      <c r="G47" s="8">
        <v>1</v>
      </c>
      <c r="H47" s="1">
        <v>60</v>
      </c>
      <c r="I47" s="1" t="s">
        <v>41</v>
      </c>
      <c r="J47" s="1">
        <v>206.4</v>
      </c>
      <c r="K47" s="1">
        <f t="shared" si="8"/>
        <v>0.37600000000000477</v>
      </c>
      <c r="L47" s="1"/>
      <c r="M47" s="1"/>
      <c r="N47" s="1">
        <v>100</v>
      </c>
      <c r="O47" s="1">
        <f t="shared" si="1"/>
        <v>41.355200000000004</v>
      </c>
      <c r="P47" s="5">
        <f>14*O47-N47-F47</f>
        <v>186.23880000000003</v>
      </c>
      <c r="Q47" s="5"/>
      <c r="R47" s="1"/>
      <c r="S47" s="1">
        <f t="shared" si="2"/>
        <v>13.999999999999998</v>
      </c>
      <c r="T47" s="1">
        <f t="shared" si="3"/>
        <v>9.496605021859402</v>
      </c>
      <c r="U47" s="1">
        <v>40.161000000000001</v>
      </c>
      <c r="V47" s="1">
        <v>37.885199999999998</v>
      </c>
      <c r="W47" s="1">
        <v>43.086200000000012</v>
      </c>
      <c r="X47" s="1">
        <v>56.808399999999992</v>
      </c>
      <c r="Y47" s="1">
        <v>38.654600000000002</v>
      </c>
      <c r="Z47" s="1"/>
      <c r="AA47" s="1">
        <f t="shared" si="4"/>
        <v>186.23880000000003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90</v>
      </c>
      <c r="B48" s="1" t="s">
        <v>35</v>
      </c>
      <c r="C48" s="1">
        <v>59.084000000000003</v>
      </c>
      <c r="D48" s="1">
        <v>212.89599999999999</v>
      </c>
      <c r="E48" s="1">
        <v>70.804000000000002</v>
      </c>
      <c r="F48" s="1">
        <v>179.179</v>
      </c>
      <c r="G48" s="8">
        <v>1</v>
      </c>
      <c r="H48" s="1">
        <v>45</v>
      </c>
      <c r="I48" s="1" t="s">
        <v>32</v>
      </c>
      <c r="J48" s="1">
        <v>98.1</v>
      </c>
      <c r="K48" s="1">
        <f t="shared" si="8"/>
        <v>-27.295999999999992</v>
      </c>
      <c r="L48" s="1"/>
      <c r="M48" s="1"/>
      <c r="N48" s="1"/>
      <c r="O48" s="1">
        <f t="shared" si="1"/>
        <v>14.1608</v>
      </c>
      <c r="P48" s="5">
        <f t="shared" si="9"/>
        <v>4.9113999999999862</v>
      </c>
      <c r="Q48" s="5"/>
      <c r="R48" s="1"/>
      <c r="S48" s="1">
        <f t="shared" si="2"/>
        <v>13</v>
      </c>
      <c r="T48" s="1">
        <f t="shared" si="3"/>
        <v>12.653169312468222</v>
      </c>
      <c r="U48" s="1">
        <v>17.601600000000001</v>
      </c>
      <c r="V48" s="1">
        <v>16.573799999999999</v>
      </c>
      <c r="W48" s="1">
        <v>13.409000000000001</v>
      </c>
      <c r="X48" s="1">
        <v>16.014199999999999</v>
      </c>
      <c r="Y48" s="1">
        <v>16.699000000000002</v>
      </c>
      <c r="Z48" s="1"/>
      <c r="AA48" s="1">
        <f t="shared" si="4"/>
        <v>4.9113999999999862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91</v>
      </c>
      <c r="B49" s="1" t="s">
        <v>35</v>
      </c>
      <c r="C49" s="1">
        <v>227.191</v>
      </c>
      <c r="D49" s="1">
        <v>151.715</v>
      </c>
      <c r="E49" s="1">
        <v>142.358</v>
      </c>
      <c r="F49" s="1">
        <v>188.97900000000001</v>
      </c>
      <c r="G49" s="8">
        <v>1</v>
      </c>
      <c r="H49" s="1">
        <v>45</v>
      </c>
      <c r="I49" s="1" t="s">
        <v>32</v>
      </c>
      <c r="J49" s="1">
        <v>140.6</v>
      </c>
      <c r="K49" s="1">
        <f t="shared" si="8"/>
        <v>1.7580000000000098</v>
      </c>
      <c r="L49" s="1"/>
      <c r="M49" s="1"/>
      <c r="N49" s="1">
        <v>100</v>
      </c>
      <c r="O49" s="1">
        <f t="shared" si="1"/>
        <v>28.471600000000002</v>
      </c>
      <c r="P49" s="5">
        <f t="shared" si="9"/>
        <v>81.151800000000009</v>
      </c>
      <c r="Q49" s="5"/>
      <c r="R49" s="1"/>
      <c r="S49" s="1">
        <f t="shared" si="2"/>
        <v>13</v>
      </c>
      <c r="T49" s="1">
        <f t="shared" si="3"/>
        <v>10.149728150156648</v>
      </c>
      <c r="U49" s="1">
        <v>30.777000000000001</v>
      </c>
      <c r="V49" s="1">
        <v>23.405200000000001</v>
      </c>
      <c r="W49" s="1">
        <v>33.642399999999988</v>
      </c>
      <c r="X49" s="1">
        <v>35.893999999999998</v>
      </c>
      <c r="Y49" s="1">
        <v>32.237400000000001</v>
      </c>
      <c r="Z49" s="1"/>
      <c r="AA49" s="1">
        <f t="shared" si="4"/>
        <v>81.151800000000009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92</v>
      </c>
      <c r="B50" s="1" t="s">
        <v>31</v>
      </c>
      <c r="C50" s="1">
        <v>13</v>
      </c>
      <c r="D50" s="1"/>
      <c r="E50" s="1">
        <v>1</v>
      </c>
      <c r="F50" s="1">
        <v>12</v>
      </c>
      <c r="G50" s="8">
        <v>0.09</v>
      </c>
      <c r="H50" s="1">
        <v>45</v>
      </c>
      <c r="I50" s="1" t="s">
        <v>32</v>
      </c>
      <c r="J50" s="1">
        <v>1</v>
      </c>
      <c r="K50" s="1">
        <f t="shared" si="8"/>
        <v>0</v>
      </c>
      <c r="L50" s="1"/>
      <c r="M50" s="1"/>
      <c r="N50" s="1"/>
      <c r="O50" s="1">
        <f t="shared" si="1"/>
        <v>0.2</v>
      </c>
      <c r="P50" s="5"/>
      <c r="Q50" s="5"/>
      <c r="R50" s="1"/>
      <c r="S50" s="1">
        <f t="shared" si="2"/>
        <v>60</v>
      </c>
      <c r="T50" s="1">
        <f t="shared" si="3"/>
        <v>60</v>
      </c>
      <c r="U50" s="1">
        <v>0.8</v>
      </c>
      <c r="V50" s="1">
        <v>0.2</v>
      </c>
      <c r="W50" s="1">
        <v>1</v>
      </c>
      <c r="X50" s="1">
        <v>0</v>
      </c>
      <c r="Y50" s="1">
        <v>1</v>
      </c>
      <c r="Z50" s="22" t="s">
        <v>172</v>
      </c>
      <c r="AA50" s="1">
        <f t="shared" si="4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93</v>
      </c>
      <c r="B51" s="1" t="s">
        <v>31</v>
      </c>
      <c r="C51" s="1">
        <v>319</v>
      </c>
      <c r="D51" s="1">
        <v>272</v>
      </c>
      <c r="E51" s="1">
        <v>207</v>
      </c>
      <c r="F51" s="1">
        <v>383</v>
      </c>
      <c r="G51" s="8">
        <v>0.35</v>
      </c>
      <c r="H51" s="1">
        <v>45</v>
      </c>
      <c r="I51" s="1" t="s">
        <v>32</v>
      </c>
      <c r="J51" s="1">
        <v>211</v>
      </c>
      <c r="K51" s="1">
        <f t="shared" si="8"/>
        <v>-4</v>
      </c>
      <c r="L51" s="1"/>
      <c r="M51" s="1"/>
      <c r="N51" s="1"/>
      <c r="O51" s="1">
        <f t="shared" si="1"/>
        <v>41.4</v>
      </c>
      <c r="P51" s="5">
        <f t="shared" si="9"/>
        <v>155.19999999999993</v>
      </c>
      <c r="Q51" s="5"/>
      <c r="R51" s="1"/>
      <c r="S51" s="1">
        <f t="shared" si="2"/>
        <v>12.999999999999998</v>
      </c>
      <c r="T51" s="1">
        <f t="shared" si="3"/>
        <v>9.2512077294686001</v>
      </c>
      <c r="U51" s="1">
        <v>45.2</v>
      </c>
      <c r="V51" s="1">
        <v>47.4</v>
      </c>
      <c r="W51" s="1">
        <v>53.6</v>
      </c>
      <c r="X51" s="1">
        <v>68</v>
      </c>
      <c r="Y51" s="1">
        <v>0</v>
      </c>
      <c r="Z51" s="1" t="s">
        <v>94</v>
      </c>
      <c r="AA51" s="1">
        <f t="shared" si="4"/>
        <v>54.319999999999972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4" t="s">
        <v>95</v>
      </c>
      <c r="B52" s="14" t="s">
        <v>35</v>
      </c>
      <c r="C52" s="14">
        <v>325.92200000000003</v>
      </c>
      <c r="D52" s="14">
        <v>102.563</v>
      </c>
      <c r="E52" s="14">
        <v>204.857</v>
      </c>
      <c r="F52" s="14">
        <v>175.99299999999999</v>
      </c>
      <c r="G52" s="15">
        <v>0</v>
      </c>
      <c r="H52" s="14">
        <v>45</v>
      </c>
      <c r="I52" s="14" t="s">
        <v>77</v>
      </c>
      <c r="J52" s="14">
        <v>203.9</v>
      </c>
      <c r="K52" s="14">
        <f t="shared" si="8"/>
        <v>0.95699999999999363</v>
      </c>
      <c r="L52" s="14"/>
      <c r="M52" s="14"/>
      <c r="N52" s="14"/>
      <c r="O52" s="14">
        <f t="shared" si="1"/>
        <v>40.971400000000003</v>
      </c>
      <c r="P52" s="17"/>
      <c r="Q52" s="17"/>
      <c r="R52" s="14"/>
      <c r="S52" s="14">
        <f t="shared" si="2"/>
        <v>4.2955085742737609</v>
      </c>
      <c r="T52" s="14">
        <f t="shared" si="3"/>
        <v>4.2955085742737609</v>
      </c>
      <c r="U52" s="14">
        <v>37.470999999999997</v>
      </c>
      <c r="V52" s="14">
        <v>34.905799999999999</v>
      </c>
      <c r="W52" s="14">
        <v>46.410600000000002</v>
      </c>
      <c r="X52" s="14">
        <v>42.4208</v>
      </c>
      <c r="Y52" s="14">
        <v>46.236600000000003</v>
      </c>
      <c r="Z52" s="14" t="s">
        <v>96</v>
      </c>
      <c r="AA52" s="14">
        <f t="shared" si="4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s="7" customFormat="1" x14ac:dyDescent="0.25">
      <c r="A53" s="6" t="s">
        <v>98</v>
      </c>
      <c r="B53" s="6" t="s">
        <v>35</v>
      </c>
      <c r="C53" s="6"/>
      <c r="D53" s="6">
        <v>94.778000000000006</v>
      </c>
      <c r="E53" s="6"/>
      <c r="F53" s="6">
        <v>94.778000000000006</v>
      </c>
      <c r="G53" s="10">
        <v>1</v>
      </c>
      <c r="H53" s="6">
        <v>45</v>
      </c>
      <c r="I53" s="6" t="s">
        <v>32</v>
      </c>
      <c r="J53" s="6"/>
      <c r="K53" s="6">
        <f t="shared" ref="K53" si="10">E53-J53</f>
        <v>0</v>
      </c>
      <c r="L53" s="6"/>
      <c r="M53" s="6"/>
      <c r="N53" s="6"/>
      <c r="O53" s="1">
        <f t="shared" si="1"/>
        <v>0</v>
      </c>
      <c r="P53" s="5">
        <f>13*(O53+O52)-N53-N52-F53-F52</f>
        <v>261.85719999999998</v>
      </c>
      <c r="Q53" s="5"/>
      <c r="R53" s="6"/>
      <c r="S53" s="1" t="e">
        <f t="shared" si="2"/>
        <v>#DIV/0!</v>
      </c>
      <c r="T53" s="1" t="e">
        <f t="shared" si="3"/>
        <v>#DIV/0!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 t="s">
        <v>97</v>
      </c>
      <c r="AA53" s="1">
        <f t="shared" si="4"/>
        <v>261.85719999999998</v>
      </c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</row>
    <row r="54" spans="1:48" x14ac:dyDescent="0.25">
      <c r="A54" s="16" t="s">
        <v>99</v>
      </c>
      <c r="B54" s="14" t="s">
        <v>31</v>
      </c>
      <c r="C54" s="14"/>
      <c r="D54" s="14">
        <v>1</v>
      </c>
      <c r="E54" s="19">
        <v>1</v>
      </c>
      <c r="F54" s="14"/>
      <c r="G54" s="15">
        <v>0</v>
      </c>
      <c r="H54" s="14" t="e">
        <v>#N/A</v>
      </c>
      <c r="I54" s="14" t="s">
        <v>77</v>
      </c>
      <c r="J54" s="14">
        <v>1</v>
      </c>
      <c r="K54" s="14">
        <f t="shared" si="8"/>
        <v>0</v>
      </c>
      <c r="L54" s="14"/>
      <c r="M54" s="14"/>
      <c r="N54" s="14"/>
      <c r="O54" s="14">
        <f t="shared" si="1"/>
        <v>0.2</v>
      </c>
      <c r="P54" s="17"/>
      <c r="Q54" s="17"/>
      <c r="R54" s="14"/>
      <c r="S54" s="14">
        <f t="shared" si="2"/>
        <v>0</v>
      </c>
      <c r="T54" s="14">
        <f t="shared" si="3"/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6" t="s">
        <v>169</v>
      </c>
      <c r="AA54" s="14">
        <f t="shared" si="4"/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100</v>
      </c>
      <c r="B55" s="1" t="s">
        <v>35</v>
      </c>
      <c r="C55" s="1">
        <v>127.541</v>
      </c>
      <c r="D55" s="1"/>
      <c r="E55" s="1">
        <v>24.783000000000001</v>
      </c>
      <c r="F55" s="1">
        <v>99.680999999999997</v>
      </c>
      <c r="G55" s="8">
        <v>1</v>
      </c>
      <c r="H55" s="1">
        <v>45</v>
      </c>
      <c r="I55" s="1" t="s">
        <v>32</v>
      </c>
      <c r="J55" s="1">
        <v>24.5</v>
      </c>
      <c r="K55" s="1">
        <f t="shared" si="8"/>
        <v>0.28300000000000125</v>
      </c>
      <c r="L55" s="1"/>
      <c r="M55" s="1"/>
      <c r="N55" s="1"/>
      <c r="O55" s="1">
        <f t="shared" si="1"/>
        <v>4.9565999999999999</v>
      </c>
      <c r="P55" s="5"/>
      <c r="Q55" s="5"/>
      <c r="R55" s="1"/>
      <c r="S55" s="1">
        <f t="shared" si="2"/>
        <v>20.110761409030385</v>
      </c>
      <c r="T55" s="1">
        <f t="shared" si="3"/>
        <v>20.110761409030385</v>
      </c>
      <c r="U55" s="1">
        <v>4.1802000000000001</v>
      </c>
      <c r="V55" s="1">
        <v>5.0380000000000003</v>
      </c>
      <c r="W55" s="1">
        <v>4.9021999999999997</v>
      </c>
      <c r="X55" s="1">
        <v>12.333600000000001</v>
      </c>
      <c r="Y55" s="1">
        <v>9.5511999999999997</v>
      </c>
      <c r="Z55" s="21" t="s">
        <v>44</v>
      </c>
      <c r="AA55" s="1">
        <f t="shared" si="4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101</v>
      </c>
      <c r="B56" s="1" t="s">
        <v>31</v>
      </c>
      <c r="C56" s="1">
        <v>57</v>
      </c>
      <c r="D56" s="1">
        <v>193</v>
      </c>
      <c r="E56" s="1">
        <v>62</v>
      </c>
      <c r="F56" s="1">
        <v>172</v>
      </c>
      <c r="G56" s="8">
        <v>0.28000000000000003</v>
      </c>
      <c r="H56" s="1">
        <v>45</v>
      </c>
      <c r="I56" s="1" t="s">
        <v>32</v>
      </c>
      <c r="J56" s="1">
        <v>83</v>
      </c>
      <c r="K56" s="1">
        <f t="shared" si="8"/>
        <v>-21</v>
      </c>
      <c r="L56" s="1"/>
      <c r="M56" s="1"/>
      <c r="N56" s="1"/>
      <c r="O56" s="1">
        <f t="shared" si="1"/>
        <v>12.4</v>
      </c>
      <c r="P56" s="5"/>
      <c r="Q56" s="5"/>
      <c r="R56" s="1"/>
      <c r="S56" s="1">
        <f t="shared" si="2"/>
        <v>13.870967741935484</v>
      </c>
      <c r="T56" s="1">
        <f t="shared" si="3"/>
        <v>13.870967741935484</v>
      </c>
      <c r="U56" s="1">
        <v>12</v>
      </c>
      <c r="V56" s="1">
        <v>22.4</v>
      </c>
      <c r="W56" s="1">
        <v>14.8</v>
      </c>
      <c r="X56" s="1">
        <v>5.8</v>
      </c>
      <c r="Y56" s="1">
        <v>24.8</v>
      </c>
      <c r="Z56" s="1"/>
      <c r="AA56" s="1">
        <f t="shared" si="4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102</v>
      </c>
      <c r="B57" s="1" t="s">
        <v>31</v>
      </c>
      <c r="C57" s="1">
        <v>595</v>
      </c>
      <c r="D57" s="1">
        <v>272</v>
      </c>
      <c r="E57" s="1">
        <v>344</v>
      </c>
      <c r="F57" s="1">
        <v>470</v>
      </c>
      <c r="G57" s="8">
        <v>0.35</v>
      </c>
      <c r="H57" s="1">
        <v>45</v>
      </c>
      <c r="I57" s="1" t="s">
        <v>32</v>
      </c>
      <c r="J57" s="1">
        <v>347</v>
      </c>
      <c r="K57" s="1">
        <f t="shared" si="8"/>
        <v>-3</v>
      </c>
      <c r="L57" s="1"/>
      <c r="M57" s="1"/>
      <c r="N57" s="1">
        <v>200</v>
      </c>
      <c r="O57" s="1">
        <f t="shared" si="1"/>
        <v>68.8</v>
      </c>
      <c r="P57" s="5">
        <f t="shared" ref="P55:P93" si="11">13*O57-N57-F57</f>
        <v>224.39999999999998</v>
      </c>
      <c r="Q57" s="5"/>
      <c r="R57" s="1"/>
      <c r="S57" s="1">
        <f t="shared" si="2"/>
        <v>13</v>
      </c>
      <c r="T57" s="1">
        <f t="shared" si="3"/>
        <v>9.7383720930232567</v>
      </c>
      <c r="U57" s="1">
        <v>74.2</v>
      </c>
      <c r="V57" s="1">
        <v>46</v>
      </c>
      <c r="W57" s="1">
        <v>299.60000000000002</v>
      </c>
      <c r="X57" s="1">
        <v>203.4</v>
      </c>
      <c r="Y57" s="1">
        <v>127.8</v>
      </c>
      <c r="Z57" s="1" t="s">
        <v>103</v>
      </c>
      <c r="AA57" s="1">
        <f t="shared" si="4"/>
        <v>78.539999999999992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104</v>
      </c>
      <c r="B58" s="1" t="s">
        <v>31</v>
      </c>
      <c r="C58" s="1">
        <v>181</v>
      </c>
      <c r="D58" s="1">
        <v>208</v>
      </c>
      <c r="E58" s="1">
        <v>149</v>
      </c>
      <c r="F58" s="1">
        <v>200</v>
      </c>
      <c r="G58" s="8">
        <v>0.28000000000000003</v>
      </c>
      <c r="H58" s="1">
        <v>45</v>
      </c>
      <c r="I58" s="1" t="s">
        <v>32</v>
      </c>
      <c r="J58" s="1">
        <v>167</v>
      </c>
      <c r="K58" s="1">
        <f t="shared" si="8"/>
        <v>-18</v>
      </c>
      <c r="L58" s="1"/>
      <c r="M58" s="1"/>
      <c r="N58" s="1"/>
      <c r="O58" s="1">
        <f t="shared" si="1"/>
        <v>29.8</v>
      </c>
      <c r="P58" s="5">
        <f t="shared" si="11"/>
        <v>187.40000000000003</v>
      </c>
      <c r="Q58" s="5"/>
      <c r="R58" s="1"/>
      <c r="S58" s="1">
        <f t="shared" si="2"/>
        <v>13</v>
      </c>
      <c r="T58" s="1">
        <f t="shared" si="3"/>
        <v>6.7114093959731544</v>
      </c>
      <c r="U58" s="1">
        <v>25</v>
      </c>
      <c r="V58" s="1">
        <v>24.2</v>
      </c>
      <c r="W58" s="1">
        <v>27.4</v>
      </c>
      <c r="X58" s="1">
        <v>33.6</v>
      </c>
      <c r="Y58" s="1">
        <v>27.4</v>
      </c>
      <c r="Z58" s="1" t="s">
        <v>105</v>
      </c>
      <c r="AA58" s="1">
        <f t="shared" si="4"/>
        <v>52.472000000000016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106</v>
      </c>
      <c r="B59" s="1" t="s">
        <v>31</v>
      </c>
      <c r="C59" s="1">
        <v>531</v>
      </c>
      <c r="D59" s="1">
        <v>624</v>
      </c>
      <c r="E59" s="1">
        <v>472</v>
      </c>
      <c r="F59" s="1">
        <v>613</v>
      </c>
      <c r="G59" s="8">
        <v>0.35</v>
      </c>
      <c r="H59" s="1">
        <v>45</v>
      </c>
      <c r="I59" s="1" t="s">
        <v>38</v>
      </c>
      <c r="J59" s="1">
        <v>474</v>
      </c>
      <c r="K59" s="1">
        <f t="shared" si="8"/>
        <v>-2</v>
      </c>
      <c r="L59" s="1"/>
      <c r="M59" s="1"/>
      <c r="N59" s="1"/>
      <c r="O59" s="1">
        <f t="shared" si="1"/>
        <v>94.4</v>
      </c>
      <c r="P59" s="5">
        <f t="shared" ref="P59:P60" si="12">14*O59-N59-F59</f>
        <v>708.60000000000014</v>
      </c>
      <c r="Q59" s="5"/>
      <c r="R59" s="1"/>
      <c r="S59" s="1">
        <f t="shared" si="2"/>
        <v>14</v>
      </c>
      <c r="T59" s="1">
        <f t="shared" si="3"/>
        <v>6.4936440677966099</v>
      </c>
      <c r="U59" s="1">
        <v>77.599999999999994</v>
      </c>
      <c r="V59" s="1">
        <v>100</v>
      </c>
      <c r="W59" s="1">
        <v>88.2</v>
      </c>
      <c r="X59" s="1">
        <v>89.4</v>
      </c>
      <c r="Y59" s="1">
        <v>64.2</v>
      </c>
      <c r="Z59" s="1" t="s">
        <v>107</v>
      </c>
      <c r="AA59" s="1">
        <f t="shared" si="4"/>
        <v>248.01000000000002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108</v>
      </c>
      <c r="B60" s="1" t="s">
        <v>31</v>
      </c>
      <c r="C60" s="1">
        <v>389</v>
      </c>
      <c r="D60" s="1">
        <v>984</v>
      </c>
      <c r="E60" s="1">
        <v>436</v>
      </c>
      <c r="F60" s="1">
        <v>860</v>
      </c>
      <c r="G60" s="8">
        <v>0.35</v>
      </c>
      <c r="H60" s="1">
        <v>45</v>
      </c>
      <c r="I60" s="1" t="s">
        <v>38</v>
      </c>
      <c r="J60" s="1">
        <v>595</v>
      </c>
      <c r="K60" s="1">
        <f t="shared" si="8"/>
        <v>-159</v>
      </c>
      <c r="L60" s="1"/>
      <c r="M60" s="1"/>
      <c r="N60" s="1"/>
      <c r="O60" s="1">
        <f t="shared" si="1"/>
        <v>87.2</v>
      </c>
      <c r="P60" s="5">
        <f t="shared" si="12"/>
        <v>360.79999999999995</v>
      </c>
      <c r="Q60" s="5"/>
      <c r="R60" s="1"/>
      <c r="S60" s="1">
        <f t="shared" si="2"/>
        <v>13.999999999999998</v>
      </c>
      <c r="T60" s="1">
        <f t="shared" si="3"/>
        <v>9.8623853211009163</v>
      </c>
      <c r="U60" s="1">
        <v>111</v>
      </c>
      <c r="V60" s="1">
        <v>130.6</v>
      </c>
      <c r="W60" s="1">
        <v>106.2</v>
      </c>
      <c r="X60" s="1">
        <v>128.6</v>
      </c>
      <c r="Y60" s="1">
        <v>91.4</v>
      </c>
      <c r="Z60" s="1" t="s">
        <v>109</v>
      </c>
      <c r="AA60" s="1">
        <f t="shared" si="4"/>
        <v>126.27999999999997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110</v>
      </c>
      <c r="B61" s="1" t="s">
        <v>31</v>
      </c>
      <c r="C61" s="1">
        <v>154</v>
      </c>
      <c r="D61" s="1">
        <v>24</v>
      </c>
      <c r="E61" s="1">
        <v>114</v>
      </c>
      <c r="F61" s="1">
        <v>52</v>
      </c>
      <c r="G61" s="8">
        <v>0.28000000000000003</v>
      </c>
      <c r="H61" s="1">
        <v>45</v>
      </c>
      <c r="I61" s="1" t="s">
        <v>32</v>
      </c>
      <c r="J61" s="1">
        <v>116</v>
      </c>
      <c r="K61" s="1">
        <f t="shared" si="8"/>
        <v>-2</v>
      </c>
      <c r="L61" s="1"/>
      <c r="M61" s="1"/>
      <c r="N61" s="1"/>
      <c r="O61" s="1">
        <f t="shared" si="1"/>
        <v>22.8</v>
      </c>
      <c r="P61" s="5">
        <f>11*O61-N61-F61</f>
        <v>198.8</v>
      </c>
      <c r="Q61" s="5"/>
      <c r="R61" s="1"/>
      <c r="S61" s="1">
        <f t="shared" si="2"/>
        <v>11</v>
      </c>
      <c r="T61" s="1">
        <f t="shared" si="3"/>
        <v>2.2807017543859649</v>
      </c>
      <c r="U61" s="1">
        <v>11.8</v>
      </c>
      <c r="V61" s="1">
        <v>12.4</v>
      </c>
      <c r="W61" s="1">
        <v>17.8</v>
      </c>
      <c r="X61" s="1">
        <v>16.399999999999999</v>
      </c>
      <c r="Y61" s="1">
        <v>13</v>
      </c>
      <c r="Z61" s="1"/>
      <c r="AA61" s="1">
        <f t="shared" si="4"/>
        <v>55.664000000000009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111</v>
      </c>
      <c r="B62" s="1" t="s">
        <v>31</v>
      </c>
      <c r="C62" s="1">
        <v>131</v>
      </c>
      <c r="D62" s="1">
        <v>488</v>
      </c>
      <c r="E62" s="1">
        <v>227</v>
      </c>
      <c r="F62" s="1">
        <v>319</v>
      </c>
      <c r="G62" s="8">
        <v>0.41</v>
      </c>
      <c r="H62" s="1">
        <v>45</v>
      </c>
      <c r="I62" s="1" t="s">
        <v>32</v>
      </c>
      <c r="J62" s="1">
        <v>237</v>
      </c>
      <c r="K62" s="1">
        <f t="shared" si="8"/>
        <v>-10</v>
      </c>
      <c r="L62" s="1"/>
      <c r="M62" s="1"/>
      <c r="N62" s="1">
        <v>210</v>
      </c>
      <c r="O62" s="1">
        <f t="shared" si="1"/>
        <v>45.4</v>
      </c>
      <c r="P62" s="5">
        <f t="shared" si="11"/>
        <v>61.199999999999932</v>
      </c>
      <c r="Q62" s="5"/>
      <c r="R62" s="1"/>
      <c r="S62" s="1">
        <f t="shared" si="2"/>
        <v>12.999999999999998</v>
      </c>
      <c r="T62" s="1">
        <f t="shared" si="3"/>
        <v>11.651982378854626</v>
      </c>
      <c r="U62" s="1">
        <v>55.6</v>
      </c>
      <c r="V62" s="1">
        <v>49.6</v>
      </c>
      <c r="W62" s="1">
        <v>43.4</v>
      </c>
      <c r="X62" s="1">
        <v>57.2</v>
      </c>
      <c r="Y62" s="1">
        <v>48.2</v>
      </c>
      <c r="Z62" s="1" t="s">
        <v>33</v>
      </c>
      <c r="AA62" s="1">
        <f t="shared" si="4"/>
        <v>25.09199999999997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112</v>
      </c>
      <c r="B63" s="1" t="s">
        <v>31</v>
      </c>
      <c r="C63" s="1">
        <v>864</v>
      </c>
      <c r="D63" s="1">
        <v>280</v>
      </c>
      <c r="E63" s="19">
        <f>692+E101+E104</f>
        <v>695</v>
      </c>
      <c r="F63" s="1">
        <v>411</v>
      </c>
      <c r="G63" s="8">
        <v>0.41</v>
      </c>
      <c r="H63" s="1">
        <v>45</v>
      </c>
      <c r="I63" s="1" t="s">
        <v>38</v>
      </c>
      <c r="J63" s="1">
        <v>707</v>
      </c>
      <c r="K63" s="1">
        <f t="shared" si="8"/>
        <v>-12</v>
      </c>
      <c r="L63" s="1"/>
      <c r="M63" s="1"/>
      <c r="N63" s="1"/>
      <c r="O63" s="1">
        <f t="shared" si="1"/>
        <v>139</v>
      </c>
      <c r="P63" s="5">
        <f>12*O63-N63-F63</f>
        <v>1257</v>
      </c>
      <c r="Q63" s="5"/>
      <c r="R63" s="1"/>
      <c r="S63" s="1">
        <f t="shared" si="2"/>
        <v>12</v>
      </c>
      <c r="T63" s="1">
        <f t="shared" si="3"/>
        <v>2.9568345323741005</v>
      </c>
      <c r="U63" s="1">
        <v>65.2</v>
      </c>
      <c r="V63" s="1">
        <v>98.2</v>
      </c>
      <c r="W63" s="1">
        <v>111.41540000000001</v>
      </c>
      <c r="X63" s="1">
        <v>89.4</v>
      </c>
      <c r="Y63" s="1">
        <v>67.400000000000006</v>
      </c>
      <c r="Z63" s="1" t="s">
        <v>113</v>
      </c>
      <c r="AA63" s="1">
        <f t="shared" si="4"/>
        <v>515.37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114</v>
      </c>
      <c r="B64" s="1" t="s">
        <v>31</v>
      </c>
      <c r="C64" s="1">
        <v>241</v>
      </c>
      <c r="D64" s="1">
        <v>540</v>
      </c>
      <c r="E64" s="1">
        <v>325</v>
      </c>
      <c r="F64" s="1">
        <v>440</v>
      </c>
      <c r="G64" s="8">
        <v>0.41</v>
      </c>
      <c r="H64" s="1">
        <v>45</v>
      </c>
      <c r="I64" s="1" t="s">
        <v>32</v>
      </c>
      <c r="J64" s="1">
        <v>389</v>
      </c>
      <c r="K64" s="1">
        <f t="shared" si="8"/>
        <v>-64</v>
      </c>
      <c r="L64" s="1"/>
      <c r="M64" s="1"/>
      <c r="N64" s="1"/>
      <c r="O64" s="1">
        <f t="shared" si="1"/>
        <v>65</v>
      </c>
      <c r="P64" s="5">
        <f t="shared" si="11"/>
        <v>405</v>
      </c>
      <c r="Q64" s="5"/>
      <c r="R64" s="1"/>
      <c r="S64" s="1">
        <f t="shared" si="2"/>
        <v>13</v>
      </c>
      <c r="T64" s="1">
        <f t="shared" si="3"/>
        <v>6.7692307692307692</v>
      </c>
      <c r="U64" s="1">
        <v>59.2</v>
      </c>
      <c r="V64" s="1">
        <v>66.2</v>
      </c>
      <c r="W64" s="1">
        <v>57.8</v>
      </c>
      <c r="X64" s="1">
        <v>71.8</v>
      </c>
      <c r="Y64" s="1">
        <v>28.8</v>
      </c>
      <c r="Z64" s="1" t="s">
        <v>115</v>
      </c>
      <c r="AA64" s="1">
        <f t="shared" si="4"/>
        <v>166.04999999999998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116</v>
      </c>
      <c r="B65" s="1" t="s">
        <v>31</v>
      </c>
      <c r="C65" s="1">
        <v>91</v>
      </c>
      <c r="D65" s="1">
        <v>63</v>
      </c>
      <c r="E65" s="1">
        <v>68</v>
      </c>
      <c r="F65" s="1">
        <v>69</v>
      </c>
      <c r="G65" s="8">
        <v>0.4</v>
      </c>
      <c r="H65" s="1">
        <v>30</v>
      </c>
      <c r="I65" s="1" t="s">
        <v>32</v>
      </c>
      <c r="J65" s="1">
        <v>75</v>
      </c>
      <c r="K65" s="1">
        <f t="shared" si="8"/>
        <v>-7</v>
      </c>
      <c r="L65" s="1"/>
      <c r="M65" s="1"/>
      <c r="N65" s="1"/>
      <c r="O65" s="1">
        <f t="shared" si="1"/>
        <v>13.6</v>
      </c>
      <c r="P65" s="5">
        <f t="shared" si="11"/>
        <v>107.79999999999998</v>
      </c>
      <c r="Q65" s="5"/>
      <c r="R65" s="1"/>
      <c r="S65" s="1">
        <f t="shared" si="2"/>
        <v>12.999999999999998</v>
      </c>
      <c r="T65" s="1">
        <f t="shared" si="3"/>
        <v>5.0735294117647056</v>
      </c>
      <c r="U65" s="1">
        <v>5.6</v>
      </c>
      <c r="V65" s="1">
        <v>11.8</v>
      </c>
      <c r="W65" s="1">
        <v>10.6</v>
      </c>
      <c r="X65" s="1">
        <v>12.2</v>
      </c>
      <c r="Y65" s="1">
        <v>13.2</v>
      </c>
      <c r="Z65" s="1"/>
      <c r="AA65" s="1">
        <f t="shared" si="4"/>
        <v>43.12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117</v>
      </c>
      <c r="B66" s="1" t="s">
        <v>35</v>
      </c>
      <c r="C66" s="1">
        <v>25.434999999999999</v>
      </c>
      <c r="D66" s="1"/>
      <c r="E66" s="1">
        <v>-1.2929999999999999</v>
      </c>
      <c r="F66" s="1"/>
      <c r="G66" s="8">
        <v>1</v>
      </c>
      <c r="H66" s="1">
        <v>30</v>
      </c>
      <c r="I66" s="1" t="s">
        <v>32</v>
      </c>
      <c r="J66" s="1">
        <v>2</v>
      </c>
      <c r="K66" s="1">
        <f t="shared" si="8"/>
        <v>-3.2930000000000001</v>
      </c>
      <c r="L66" s="1"/>
      <c r="M66" s="1"/>
      <c r="N66" s="1"/>
      <c r="O66" s="1">
        <f t="shared" si="1"/>
        <v>-0.2586</v>
      </c>
      <c r="P66" s="5">
        <v>10</v>
      </c>
      <c r="Q66" s="5"/>
      <c r="R66" s="1"/>
      <c r="S66" s="1">
        <f t="shared" si="2"/>
        <v>-38.669760247486465</v>
      </c>
      <c r="T66" s="1">
        <f t="shared" si="3"/>
        <v>0</v>
      </c>
      <c r="U66" s="1">
        <v>1.0680000000000001</v>
      </c>
      <c r="V66" s="1">
        <v>0.73860000000000003</v>
      </c>
      <c r="W66" s="1">
        <v>1.5082</v>
      </c>
      <c r="X66" s="1">
        <v>1.7128000000000001</v>
      </c>
      <c r="Y66" s="1">
        <v>-0.54</v>
      </c>
      <c r="Z66" s="13" t="s">
        <v>171</v>
      </c>
      <c r="AA66" s="1">
        <f t="shared" si="4"/>
        <v>10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118</v>
      </c>
      <c r="B67" s="1" t="s">
        <v>31</v>
      </c>
      <c r="C67" s="1">
        <v>123</v>
      </c>
      <c r="D67" s="1">
        <v>96</v>
      </c>
      <c r="E67" s="1">
        <v>76</v>
      </c>
      <c r="F67" s="1">
        <v>111</v>
      </c>
      <c r="G67" s="8">
        <v>0.41</v>
      </c>
      <c r="H67" s="1">
        <v>45</v>
      </c>
      <c r="I67" s="1" t="s">
        <v>32</v>
      </c>
      <c r="J67" s="1">
        <v>77</v>
      </c>
      <c r="K67" s="1">
        <f t="shared" si="8"/>
        <v>-1</v>
      </c>
      <c r="L67" s="1"/>
      <c r="M67" s="1"/>
      <c r="N67" s="1"/>
      <c r="O67" s="1">
        <f t="shared" si="1"/>
        <v>15.2</v>
      </c>
      <c r="P67" s="5">
        <f t="shared" si="11"/>
        <v>86.6</v>
      </c>
      <c r="Q67" s="5"/>
      <c r="R67" s="1"/>
      <c r="S67" s="1">
        <f t="shared" si="2"/>
        <v>13</v>
      </c>
      <c r="T67" s="1">
        <f t="shared" si="3"/>
        <v>7.302631578947369</v>
      </c>
      <c r="U67" s="1">
        <v>17.2</v>
      </c>
      <c r="V67" s="1">
        <v>17.8</v>
      </c>
      <c r="W67" s="1">
        <v>12.4</v>
      </c>
      <c r="X67" s="1">
        <v>22.8</v>
      </c>
      <c r="Y67" s="1">
        <v>13.4</v>
      </c>
      <c r="Z67" s="1"/>
      <c r="AA67" s="1">
        <f t="shared" si="4"/>
        <v>35.505999999999993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119</v>
      </c>
      <c r="B68" s="1" t="s">
        <v>35</v>
      </c>
      <c r="C68" s="1">
        <v>31.802</v>
      </c>
      <c r="D68" s="1"/>
      <c r="E68" s="1">
        <v>9.5749999999999993</v>
      </c>
      <c r="F68" s="1">
        <v>18.957999999999998</v>
      </c>
      <c r="G68" s="8">
        <v>1</v>
      </c>
      <c r="H68" s="1">
        <v>45</v>
      </c>
      <c r="I68" s="1" t="s">
        <v>32</v>
      </c>
      <c r="J68" s="1">
        <v>9</v>
      </c>
      <c r="K68" s="1">
        <f t="shared" si="8"/>
        <v>0.57499999999999929</v>
      </c>
      <c r="L68" s="1"/>
      <c r="M68" s="1"/>
      <c r="N68" s="1"/>
      <c r="O68" s="1">
        <f t="shared" si="1"/>
        <v>1.9149999999999998</v>
      </c>
      <c r="P68" s="5">
        <v>4</v>
      </c>
      <c r="Q68" s="5"/>
      <c r="R68" s="1"/>
      <c r="S68" s="1">
        <f t="shared" si="2"/>
        <v>11.988511749347259</v>
      </c>
      <c r="T68" s="1">
        <f t="shared" si="3"/>
        <v>9.8997389033942564</v>
      </c>
      <c r="U68" s="1">
        <v>1.9121999999999999</v>
      </c>
      <c r="V68" s="1">
        <v>1.4412</v>
      </c>
      <c r="W68" s="1">
        <v>0.42980000000000002</v>
      </c>
      <c r="X68" s="1">
        <v>3.319</v>
      </c>
      <c r="Y68" s="1">
        <v>2.5659999999999998</v>
      </c>
      <c r="Z68" s="18" t="s">
        <v>36</v>
      </c>
      <c r="AA68" s="1">
        <f t="shared" si="4"/>
        <v>4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120</v>
      </c>
      <c r="B69" s="1" t="s">
        <v>31</v>
      </c>
      <c r="C69" s="1">
        <v>657</v>
      </c>
      <c r="D69" s="1"/>
      <c r="E69" s="1">
        <v>398.012</v>
      </c>
      <c r="F69" s="1">
        <v>248.988</v>
      </c>
      <c r="G69" s="8">
        <v>0.36</v>
      </c>
      <c r="H69" s="1">
        <v>45</v>
      </c>
      <c r="I69" s="1" t="s">
        <v>32</v>
      </c>
      <c r="J69" s="1">
        <v>401</v>
      </c>
      <c r="K69" s="1">
        <f t="shared" ref="K69:K101" si="13">E69-J69</f>
        <v>-2.9879999999999995</v>
      </c>
      <c r="L69" s="1"/>
      <c r="M69" s="1"/>
      <c r="N69" s="1"/>
      <c r="O69" s="1">
        <f t="shared" si="1"/>
        <v>79.602400000000003</v>
      </c>
      <c r="P69" s="5">
        <f>12*O69-N69-F69</f>
        <v>706.24080000000004</v>
      </c>
      <c r="Q69" s="5"/>
      <c r="R69" s="1"/>
      <c r="S69" s="1">
        <f t="shared" si="2"/>
        <v>12</v>
      </c>
      <c r="T69" s="1">
        <f t="shared" si="3"/>
        <v>3.1278956413374468</v>
      </c>
      <c r="U69" s="1">
        <v>16.2</v>
      </c>
      <c r="V69" s="1">
        <v>33.4</v>
      </c>
      <c r="W69" s="1">
        <v>70.2</v>
      </c>
      <c r="X69" s="1">
        <v>25.2</v>
      </c>
      <c r="Y69" s="1">
        <v>40.799999999999997</v>
      </c>
      <c r="Z69" s="1" t="s">
        <v>121</v>
      </c>
      <c r="AA69" s="1">
        <f t="shared" si="4"/>
        <v>254.24668800000001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122</v>
      </c>
      <c r="B70" s="1" t="s">
        <v>35</v>
      </c>
      <c r="C70" s="1">
        <v>35.414999999999999</v>
      </c>
      <c r="D70" s="1">
        <v>21.608000000000001</v>
      </c>
      <c r="E70" s="1">
        <v>23.033999999999999</v>
      </c>
      <c r="F70" s="1">
        <v>30.324999999999999</v>
      </c>
      <c r="G70" s="8">
        <v>1</v>
      </c>
      <c r="H70" s="1">
        <v>45</v>
      </c>
      <c r="I70" s="1" t="s">
        <v>32</v>
      </c>
      <c r="J70" s="1">
        <v>23</v>
      </c>
      <c r="K70" s="1">
        <f t="shared" si="13"/>
        <v>3.399999999999892E-2</v>
      </c>
      <c r="L70" s="1"/>
      <c r="M70" s="1"/>
      <c r="N70" s="1"/>
      <c r="O70" s="1">
        <f t="shared" si="1"/>
        <v>4.6067999999999998</v>
      </c>
      <c r="P70" s="5">
        <f t="shared" si="11"/>
        <v>29.563399999999998</v>
      </c>
      <c r="Q70" s="5"/>
      <c r="R70" s="1"/>
      <c r="S70" s="1">
        <f t="shared" si="2"/>
        <v>13</v>
      </c>
      <c r="T70" s="1">
        <f t="shared" si="3"/>
        <v>6.5826604150386387</v>
      </c>
      <c r="U70" s="1">
        <v>4.0752000000000006</v>
      </c>
      <c r="V70" s="1">
        <v>2.4318</v>
      </c>
      <c r="W70" s="1">
        <v>5.2694000000000001</v>
      </c>
      <c r="X70" s="1">
        <v>4.4000000000000004</v>
      </c>
      <c r="Y70" s="1">
        <v>6.7084000000000001</v>
      </c>
      <c r="Z70" s="1"/>
      <c r="AA70" s="1">
        <f t="shared" si="4"/>
        <v>29.563399999999998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123</v>
      </c>
      <c r="B71" s="1" t="s">
        <v>31</v>
      </c>
      <c r="C71" s="1">
        <v>150</v>
      </c>
      <c r="D71" s="1">
        <v>222</v>
      </c>
      <c r="E71" s="1">
        <v>128</v>
      </c>
      <c r="F71" s="1">
        <v>236</v>
      </c>
      <c r="G71" s="8">
        <v>0.41</v>
      </c>
      <c r="H71" s="1">
        <v>45</v>
      </c>
      <c r="I71" s="1" t="s">
        <v>32</v>
      </c>
      <c r="J71" s="1">
        <v>129</v>
      </c>
      <c r="K71" s="1">
        <f t="shared" si="13"/>
        <v>-1</v>
      </c>
      <c r="L71" s="1"/>
      <c r="M71" s="1"/>
      <c r="N71" s="1"/>
      <c r="O71" s="1">
        <f t="shared" ref="O71:O105" si="14">E71/5</f>
        <v>25.6</v>
      </c>
      <c r="P71" s="5">
        <f t="shared" si="11"/>
        <v>96.800000000000011</v>
      </c>
      <c r="Q71" s="5"/>
      <c r="R71" s="1"/>
      <c r="S71" s="1">
        <f t="shared" si="2"/>
        <v>13</v>
      </c>
      <c r="T71" s="1">
        <f t="shared" si="3"/>
        <v>9.21875</v>
      </c>
      <c r="U71" s="1">
        <v>27</v>
      </c>
      <c r="V71" s="1">
        <v>31.6</v>
      </c>
      <c r="W71" s="1">
        <v>22.6</v>
      </c>
      <c r="X71" s="1">
        <v>20.6</v>
      </c>
      <c r="Y71" s="1">
        <v>18.600000000000001</v>
      </c>
      <c r="Z71" s="1" t="s">
        <v>33</v>
      </c>
      <c r="AA71" s="1">
        <f t="shared" ref="AA71:AA105" si="15">P71*G71</f>
        <v>39.688000000000002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124</v>
      </c>
      <c r="B72" s="1" t="s">
        <v>31</v>
      </c>
      <c r="C72" s="1">
        <v>122</v>
      </c>
      <c r="D72" s="1">
        <v>180</v>
      </c>
      <c r="E72" s="1">
        <v>140</v>
      </c>
      <c r="F72" s="1">
        <v>159</v>
      </c>
      <c r="G72" s="8">
        <v>0.41</v>
      </c>
      <c r="H72" s="1">
        <v>45</v>
      </c>
      <c r="I72" s="1" t="s">
        <v>32</v>
      </c>
      <c r="J72" s="1">
        <v>147</v>
      </c>
      <c r="K72" s="1">
        <f t="shared" si="13"/>
        <v>-7</v>
      </c>
      <c r="L72" s="1"/>
      <c r="M72" s="1"/>
      <c r="N72" s="1"/>
      <c r="O72" s="1">
        <f t="shared" si="14"/>
        <v>28</v>
      </c>
      <c r="P72" s="5">
        <f t="shared" si="11"/>
        <v>205</v>
      </c>
      <c r="Q72" s="5"/>
      <c r="R72" s="1"/>
      <c r="S72" s="1">
        <f t="shared" ref="S72:S105" si="16">(F72+N72+P72)/O72</f>
        <v>13</v>
      </c>
      <c r="T72" s="1">
        <f t="shared" ref="T72:T105" si="17">(F72+N72)/O72</f>
        <v>5.6785714285714288</v>
      </c>
      <c r="U72" s="1">
        <v>21.8</v>
      </c>
      <c r="V72" s="1">
        <v>3.2</v>
      </c>
      <c r="W72" s="1">
        <v>15.2</v>
      </c>
      <c r="X72" s="1">
        <v>9.4</v>
      </c>
      <c r="Y72" s="1">
        <v>7</v>
      </c>
      <c r="Z72" s="1" t="s">
        <v>33</v>
      </c>
      <c r="AA72" s="1">
        <f t="shared" si="15"/>
        <v>84.05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125</v>
      </c>
      <c r="B73" s="1" t="s">
        <v>31</v>
      </c>
      <c r="C73" s="1">
        <v>385</v>
      </c>
      <c r="D73" s="1">
        <v>240</v>
      </c>
      <c r="E73" s="1">
        <v>421</v>
      </c>
      <c r="F73" s="1">
        <v>186</v>
      </c>
      <c r="G73" s="8">
        <v>0.28000000000000003</v>
      </c>
      <c r="H73" s="1">
        <v>45</v>
      </c>
      <c r="I73" s="1" t="s">
        <v>32</v>
      </c>
      <c r="J73" s="1">
        <v>579</v>
      </c>
      <c r="K73" s="1">
        <f t="shared" si="13"/>
        <v>-158</v>
      </c>
      <c r="L73" s="1"/>
      <c r="M73" s="1"/>
      <c r="N73" s="1"/>
      <c r="O73" s="24">
        <f t="shared" si="14"/>
        <v>84.2</v>
      </c>
      <c r="P73" s="25">
        <f>9*O73-N73-F73</f>
        <v>571.80000000000007</v>
      </c>
      <c r="Q73" s="5"/>
      <c r="R73" s="1"/>
      <c r="S73" s="1">
        <f t="shared" si="16"/>
        <v>9</v>
      </c>
      <c r="T73" s="1">
        <f t="shared" si="17"/>
        <v>2.2090261282660331</v>
      </c>
      <c r="U73" s="1">
        <v>15.6</v>
      </c>
      <c r="V73" s="1">
        <v>20.6</v>
      </c>
      <c r="W73" s="1">
        <v>37</v>
      </c>
      <c r="X73" s="1">
        <v>23.4</v>
      </c>
      <c r="Y73" s="1">
        <v>214.2</v>
      </c>
      <c r="Z73" s="23" t="s">
        <v>174</v>
      </c>
      <c r="AA73" s="1">
        <f t="shared" si="15"/>
        <v>160.10400000000004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126</v>
      </c>
      <c r="B74" s="1" t="s">
        <v>31</v>
      </c>
      <c r="C74" s="1">
        <v>426.99799999999999</v>
      </c>
      <c r="D74" s="1">
        <v>730</v>
      </c>
      <c r="E74" s="1">
        <v>582</v>
      </c>
      <c r="F74" s="1">
        <v>504.99799999999999</v>
      </c>
      <c r="G74" s="8">
        <v>0.4</v>
      </c>
      <c r="H74" s="1">
        <v>45</v>
      </c>
      <c r="I74" s="1" t="s">
        <v>32</v>
      </c>
      <c r="J74" s="1">
        <v>600</v>
      </c>
      <c r="K74" s="1">
        <f t="shared" si="13"/>
        <v>-18</v>
      </c>
      <c r="L74" s="1"/>
      <c r="M74" s="1"/>
      <c r="N74" s="1">
        <v>300</v>
      </c>
      <c r="O74" s="1">
        <f t="shared" si="14"/>
        <v>116.4</v>
      </c>
      <c r="P74" s="5">
        <f t="shared" si="11"/>
        <v>708.202</v>
      </c>
      <c r="Q74" s="5"/>
      <c r="R74" s="1"/>
      <c r="S74" s="1">
        <f t="shared" si="16"/>
        <v>13</v>
      </c>
      <c r="T74" s="1">
        <f t="shared" si="17"/>
        <v>6.9157903780068732</v>
      </c>
      <c r="U74" s="1">
        <v>107</v>
      </c>
      <c r="V74" s="1">
        <v>90.597400000000007</v>
      </c>
      <c r="W74" s="1">
        <v>100.40300000000001</v>
      </c>
      <c r="X74" s="1">
        <v>115.801</v>
      </c>
      <c r="Y74" s="1">
        <v>83.4</v>
      </c>
      <c r="Z74" s="1" t="s">
        <v>33</v>
      </c>
      <c r="AA74" s="1">
        <f t="shared" si="15"/>
        <v>283.2808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127</v>
      </c>
      <c r="B75" s="1" t="s">
        <v>31</v>
      </c>
      <c r="C75" s="1">
        <v>184</v>
      </c>
      <c r="D75" s="1"/>
      <c r="E75" s="1">
        <v>131</v>
      </c>
      <c r="F75" s="1">
        <v>46</v>
      </c>
      <c r="G75" s="8">
        <v>0.33</v>
      </c>
      <c r="H75" s="1" t="e">
        <v>#N/A</v>
      </c>
      <c r="I75" s="1" t="s">
        <v>32</v>
      </c>
      <c r="J75" s="1">
        <v>133</v>
      </c>
      <c r="K75" s="1">
        <f t="shared" si="13"/>
        <v>-2</v>
      </c>
      <c r="L75" s="1"/>
      <c r="M75" s="1"/>
      <c r="N75" s="1"/>
      <c r="O75" s="24">
        <f t="shared" si="14"/>
        <v>26.2</v>
      </c>
      <c r="P75" s="25">
        <f>9*O75-N75-F75</f>
        <v>189.79999999999998</v>
      </c>
      <c r="Q75" s="5"/>
      <c r="R75" s="1"/>
      <c r="S75" s="1">
        <f t="shared" si="16"/>
        <v>9</v>
      </c>
      <c r="T75" s="1">
        <f t="shared" si="17"/>
        <v>1.7557251908396947</v>
      </c>
      <c r="U75" s="1">
        <v>1.8</v>
      </c>
      <c r="V75" s="1">
        <v>0.8</v>
      </c>
      <c r="W75" s="1">
        <v>14.8</v>
      </c>
      <c r="X75" s="1">
        <v>0.6</v>
      </c>
      <c r="Y75" s="1">
        <v>10</v>
      </c>
      <c r="Z75" s="24" t="s">
        <v>175</v>
      </c>
      <c r="AA75" s="1">
        <f t="shared" si="15"/>
        <v>62.634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128</v>
      </c>
      <c r="B76" s="1" t="s">
        <v>35</v>
      </c>
      <c r="C76" s="1">
        <v>19.376000000000001</v>
      </c>
      <c r="D76" s="1">
        <v>21.109000000000002</v>
      </c>
      <c r="E76" s="1">
        <v>12.244999999999999</v>
      </c>
      <c r="F76" s="1">
        <v>25.623999999999999</v>
      </c>
      <c r="G76" s="8">
        <v>1</v>
      </c>
      <c r="H76" s="1">
        <v>45</v>
      </c>
      <c r="I76" s="1" t="s">
        <v>32</v>
      </c>
      <c r="J76" s="1">
        <v>13.3</v>
      </c>
      <c r="K76" s="1">
        <f t="shared" si="13"/>
        <v>-1.0550000000000015</v>
      </c>
      <c r="L76" s="1"/>
      <c r="M76" s="1"/>
      <c r="N76" s="1"/>
      <c r="O76" s="1">
        <f t="shared" si="14"/>
        <v>2.4489999999999998</v>
      </c>
      <c r="P76" s="5">
        <f t="shared" si="11"/>
        <v>6.2129999999999974</v>
      </c>
      <c r="Q76" s="5"/>
      <c r="R76" s="1"/>
      <c r="S76" s="1">
        <f t="shared" si="16"/>
        <v>13</v>
      </c>
      <c r="T76" s="1">
        <f t="shared" si="17"/>
        <v>10.463046141282156</v>
      </c>
      <c r="U76" s="1">
        <v>3.1318000000000001</v>
      </c>
      <c r="V76" s="1">
        <v>2.7286000000000001</v>
      </c>
      <c r="W76" s="1">
        <v>3.4178000000000002</v>
      </c>
      <c r="X76" s="1">
        <v>3.0579999999999998</v>
      </c>
      <c r="Y76" s="1">
        <v>5.3322000000000003</v>
      </c>
      <c r="Z76" s="1"/>
      <c r="AA76" s="1">
        <f t="shared" si="15"/>
        <v>6.2129999999999974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129</v>
      </c>
      <c r="B77" s="1" t="s">
        <v>31</v>
      </c>
      <c r="C77" s="1">
        <v>248</v>
      </c>
      <c r="D77" s="1">
        <v>88</v>
      </c>
      <c r="E77" s="1">
        <v>196</v>
      </c>
      <c r="F77" s="1">
        <v>138</v>
      </c>
      <c r="G77" s="8">
        <v>0.33</v>
      </c>
      <c r="H77" s="1">
        <v>45</v>
      </c>
      <c r="I77" s="1" t="s">
        <v>32</v>
      </c>
      <c r="J77" s="1">
        <v>200</v>
      </c>
      <c r="K77" s="1">
        <f t="shared" si="13"/>
        <v>-4</v>
      </c>
      <c r="L77" s="1"/>
      <c r="M77" s="1"/>
      <c r="N77" s="1"/>
      <c r="O77" s="1">
        <f t="shared" si="14"/>
        <v>39.200000000000003</v>
      </c>
      <c r="P77" s="5">
        <f>11*O77-N77-F77</f>
        <v>293.20000000000005</v>
      </c>
      <c r="Q77" s="5"/>
      <c r="R77" s="1"/>
      <c r="S77" s="1">
        <f t="shared" si="16"/>
        <v>11</v>
      </c>
      <c r="T77" s="1">
        <f t="shared" si="17"/>
        <v>3.5204081632653059</v>
      </c>
      <c r="U77" s="1">
        <v>0.6</v>
      </c>
      <c r="V77" s="1">
        <v>15.6</v>
      </c>
      <c r="W77" s="1">
        <v>22.2</v>
      </c>
      <c r="X77" s="1">
        <v>13.8</v>
      </c>
      <c r="Y77" s="1">
        <v>4</v>
      </c>
      <c r="Z77" s="13" t="s">
        <v>64</v>
      </c>
      <c r="AA77" s="1">
        <f t="shared" si="15"/>
        <v>96.756000000000014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130</v>
      </c>
      <c r="B78" s="1" t="s">
        <v>35</v>
      </c>
      <c r="C78" s="1">
        <v>7.1509999999999998</v>
      </c>
      <c r="D78" s="1">
        <v>10.412000000000001</v>
      </c>
      <c r="E78" s="1">
        <v>5.86</v>
      </c>
      <c r="F78" s="1">
        <v>8.4499999999999993</v>
      </c>
      <c r="G78" s="8">
        <v>1</v>
      </c>
      <c r="H78" s="1">
        <v>45</v>
      </c>
      <c r="I78" s="1" t="s">
        <v>32</v>
      </c>
      <c r="J78" s="1">
        <v>7.2</v>
      </c>
      <c r="K78" s="1">
        <f t="shared" si="13"/>
        <v>-1.3399999999999999</v>
      </c>
      <c r="L78" s="1"/>
      <c r="M78" s="1"/>
      <c r="N78" s="1"/>
      <c r="O78" s="1">
        <f t="shared" si="14"/>
        <v>1.1720000000000002</v>
      </c>
      <c r="P78" s="5">
        <f t="shared" si="11"/>
        <v>6.7860000000000031</v>
      </c>
      <c r="Q78" s="5"/>
      <c r="R78" s="1"/>
      <c r="S78" s="1">
        <f t="shared" si="16"/>
        <v>13</v>
      </c>
      <c r="T78" s="1">
        <f t="shared" si="17"/>
        <v>7.2098976109214998</v>
      </c>
      <c r="U78" s="1">
        <v>1.9448000000000001</v>
      </c>
      <c r="V78" s="1">
        <v>1.5509999999999999</v>
      </c>
      <c r="W78" s="1">
        <v>1.2498</v>
      </c>
      <c r="X78" s="1">
        <v>0.78739999999999999</v>
      </c>
      <c r="Y78" s="1">
        <v>1.1870000000000001</v>
      </c>
      <c r="Z78" s="1"/>
      <c r="AA78" s="1">
        <f t="shared" si="15"/>
        <v>6.7860000000000031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131</v>
      </c>
      <c r="B79" s="1" t="s">
        <v>31</v>
      </c>
      <c r="C79" s="1">
        <v>260</v>
      </c>
      <c r="D79" s="1">
        <v>992</v>
      </c>
      <c r="E79" s="19">
        <f>587+E54</f>
        <v>588</v>
      </c>
      <c r="F79" s="1">
        <v>646</v>
      </c>
      <c r="G79" s="8">
        <v>0.33</v>
      </c>
      <c r="H79" s="1">
        <v>45</v>
      </c>
      <c r="I79" s="1" t="s">
        <v>32</v>
      </c>
      <c r="J79" s="1">
        <v>676</v>
      </c>
      <c r="K79" s="1">
        <f t="shared" si="13"/>
        <v>-88</v>
      </c>
      <c r="L79" s="1"/>
      <c r="M79" s="1"/>
      <c r="N79" s="1"/>
      <c r="O79" s="1">
        <f t="shared" si="14"/>
        <v>117.6</v>
      </c>
      <c r="P79" s="5">
        <f>11*O79-N79-F79</f>
        <v>647.59999999999991</v>
      </c>
      <c r="Q79" s="5"/>
      <c r="R79" s="1"/>
      <c r="S79" s="1">
        <f t="shared" si="16"/>
        <v>11</v>
      </c>
      <c r="T79" s="1">
        <f t="shared" si="17"/>
        <v>5.4931972789115653</v>
      </c>
      <c r="U79" s="1">
        <v>5.8</v>
      </c>
      <c r="V79" s="1">
        <v>53.4</v>
      </c>
      <c r="W79" s="1">
        <v>27.6</v>
      </c>
      <c r="X79" s="1">
        <v>22.2</v>
      </c>
      <c r="Y79" s="1">
        <v>4.8</v>
      </c>
      <c r="Z79" s="13" t="s">
        <v>176</v>
      </c>
      <c r="AA79" s="1">
        <f t="shared" si="15"/>
        <v>213.70799999999997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132</v>
      </c>
      <c r="B80" s="1" t="s">
        <v>35</v>
      </c>
      <c r="C80" s="1">
        <v>156.48599999999999</v>
      </c>
      <c r="D80" s="1"/>
      <c r="E80" s="1">
        <v>47.66</v>
      </c>
      <c r="F80" s="1">
        <v>96.396000000000001</v>
      </c>
      <c r="G80" s="8">
        <v>1</v>
      </c>
      <c r="H80" s="1">
        <v>45</v>
      </c>
      <c r="I80" s="1" t="s">
        <v>32</v>
      </c>
      <c r="J80" s="1">
        <v>48.54</v>
      </c>
      <c r="K80" s="1">
        <f t="shared" si="13"/>
        <v>-0.88000000000000256</v>
      </c>
      <c r="L80" s="1"/>
      <c r="M80" s="1"/>
      <c r="N80" s="1"/>
      <c r="O80" s="1">
        <f t="shared" si="14"/>
        <v>9.532</v>
      </c>
      <c r="P80" s="5">
        <f>12*O80-N80-F80</f>
        <v>17.988</v>
      </c>
      <c r="Q80" s="5"/>
      <c r="R80" s="1"/>
      <c r="S80" s="1">
        <f t="shared" si="16"/>
        <v>12</v>
      </c>
      <c r="T80" s="1">
        <f t="shared" si="17"/>
        <v>10.112882920688207</v>
      </c>
      <c r="U80" s="1">
        <v>3.9285999999999999</v>
      </c>
      <c r="V80" s="1">
        <v>3.9152</v>
      </c>
      <c r="W80" s="1">
        <v>11.402200000000001</v>
      </c>
      <c r="X80" s="1">
        <v>6.770999999999999</v>
      </c>
      <c r="Y80" s="1">
        <v>9.0391999999999992</v>
      </c>
      <c r="Z80" s="1"/>
      <c r="AA80" s="1">
        <f t="shared" si="15"/>
        <v>17.988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133</v>
      </c>
      <c r="B81" s="1" t="s">
        <v>31</v>
      </c>
      <c r="C81" s="1">
        <v>414</v>
      </c>
      <c r="D81" s="1"/>
      <c r="E81" s="1">
        <v>108</v>
      </c>
      <c r="F81" s="1">
        <v>295</v>
      </c>
      <c r="G81" s="8">
        <v>0.33</v>
      </c>
      <c r="H81" s="1">
        <v>45</v>
      </c>
      <c r="I81" s="1" t="s">
        <v>32</v>
      </c>
      <c r="J81" s="1">
        <v>116</v>
      </c>
      <c r="K81" s="1">
        <f t="shared" si="13"/>
        <v>-8</v>
      </c>
      <c r="L81" s="1"/>
      <c r="M81" s="1"/>
      <c r="N81" s="1"/>
      <c r="O81" s="1">
        <f t="shared" si="14"/>
        <v>21.6</v>
      </c>
      <c r="P81" s="5"/>
      <c r="Q81" s="5"/>
      <c r="R81" s="1"/>
      <c r="S81" s="1">
        <f t="shared" si="16"/>
        <v>13.657407407407407</v>
      </c>
      <c r="T81" s="1">
        <f t="shared" si="17"/>
        <v>13.657407407407407</v>
      </c>
      <c r="U81" s="1">
        <v>157.80000000000001</v>
      </c>
      <c r="V81" s="1">
        <v>109.8</v>
      </c>
      <c r="W81" s="1">
        <v>31.2</v>
      </c>
      <c r="X81" s="1">
        <v>6</v>
      </c>
      <c r="Y81" s="1">
        <v>2</v>
      </c>
      <c r="Z81" s="1" t="s">
        <v>134</v>
      </c>
      <c r="AA81" s="1">
        <f t="shared" si="15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135</v>
      </c>
      <c r="B82" s="1" t="s">
        <v>35</v>
      </c>
      <c r="C82" s="1">
        <v>6.9429999999999996</v>
      </c>
      <c r="D82" s="1">
        <v>10.191000000000001</v>
      </c>
      <c r="E82" s="1">
        <v>1.911</v>
      </c>
      <c r="F82" s="1">
        <v>13.956</v>
      </c>
      <c r="G82" s="8">
        <v>1</v>
      </c>
      <c r="H82" s="1">
        <v>45</v>
      </c>
      <c r="I82" s="1" t="s">
        <v>32</v>
      </c>
      <c r="J82" s="1">
        <v>1.6</v>
      </c>
      <c r="K82" s="1">
        <f t="shared" si="13"/>
        <v>0.31099999999999994</v>
      </c>
      <c r="L82" s="1"/>
      <c r="M82" s="1"/>
      <c r="N82" s="1"/>
      <c r="O82" s="1">
        <f t="shared" si="14"/>
        <v>0.38219999999999998</v>
      </c>
      <c r="P82" s="5"/>
      <c r="Q82" s="5"/>
      <c r="R82" s="1"/>
      <c r="S82" s="1">
        <f t="shared" si="16"/>
        <v>36.514913657770798</v>
      </c>
      <c r="T82" s="1">
        <f t="shared" si="17"/>
        <v>36.514913657770798</v>
      </c>
      <c r="U82" s="1">
        <v>1.2652000000000001</v>
      </c>
      <c r="V82" s="1">
        <v>1.1564000000000001</v>
      </c>
      <c r="W82" s="1">
        <v>0.25679999999999997</v>
      </c>
      <c r="X82" s="1">
        <v>0.90679999999999994</v>
      </c>
      <c r="Y82" s="1">
        <v>1.2944</v>
      </c>
      <c r="Z82" s="22" t="s">
        <v>173</v>
      </c>
      <c r="AA82" s="1">
        <f t="shared" si="15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136</v>
      </c>
      <c r="B83" s="1" t="s">
        <v>31</v>
      </c>
      <c r="C83" s="1">
        <v>4</v>
      </c>
      <c r="D83" s="1">
        <v>139</v>
      </c>
      <c r="E83" s="1">
        <v>23</v>
      </c>
      <c r="F83" s="1">
        <v>114</v>
      </c>
      <c r="G83" s="8">
        <v>0.4</v>
      </c>
      <c r="H83" s="1" t="e">
        <v>#N/A</v>
      </c>
      <c r="I83" s="1" t="s">
        <v>32</v>
      </c>
      <c r="J83" s="1">
        <v>46</v>
      </c>
      <c r="K83" s="1">
        <f t="shared" si="13"/>
        <v>-23</v>
      </c>
      <c r="L83" s="1"/>
      <c r="M83" s="1"/>
      <c r="N83" s="1"/>
      <c r="O83" s="1">
        <f t="shared" si="14"/>
        <v>4.5999999999999996</v>
      </c>
      <c r="P83" s="5"/>
      <c r="Q83" s="5"/>
      <c r="R83" s="1"/>
      <c r="S83" s="1">
        <f t="shared" si="16"/>
        <v>24.782608695652176</v>
      </c>
      <c r="T83" s="1">
        <f t="shared" si="17"/>
        <v>24.782608695652176</v>
      </c>
      <c r="U83" s="1">
        <v>9</v>
      </c>
      <c r="V83" s="1">
        <v>8.6</v>
      </c>
      <c r="W83" s="1">
        <v>5.8</v>
      </c>
      <c r="X83" s="1">
        <v>8.8000000000000007</v>
      </c>
      <c r="Y83" s="1">
        <v>11.2</v>
      </c>
      <c r="Z83" s="1" t="s">
        <v>137</v>
      </c>
      <c r="AA83" s="1">
        <f t="shared" si="15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138</v>
      </c>
      <c r="B84" s="1" t="s">
        <v>35</v>
      </c>
      <c r="C84" s="1">
        <v>151.65199999999999</v>
      </c>
      <c r="D84" s="1">
        <v>97.712999999999994</v>
      </c>
      <c r="E84" s="1">
        <v>97.033000000000001</v>
      </c>
      <c r="F84" s="1">
        <v>135.62899999999999</v>
      </c>
      <c r="G84" s="8">
        <v>1</v>
      </c>
      <c r="H84" s="1" t="e">
        <v>#N/A</v>
      </c>
      <c r="I84" s="1" t="s">
        <v>32</v>
      </c>
      <c r="J84" s="1">
        <v>94.7</v>
      </c>
      <c r="K84" s="1">
        <f t="shared" si="13"/>
        <v>2.3329999999999984</v>
      </c>
      <c r="L84" s="1"/>
      <c r="M84" s="1"/>
      <c r="N84" s="1"/>
      <c r="O84" s="1">
        <f t="shared" si="14"/>
        <v>19.406600000000001</v>
      </c>
      <c r="P84" s="5">
        <f t="shared" si="11"/>
        <v>116.65680000000003</v>
      </c>
      <c r="Q84" s="5"/>
      <c r="R84" s="1"/>
      <c r="S84" s="1">
        <f t="shared" si="16"/>
        <v>13</v>
      </c>
      <c r="T84" s="1">
        <f t="shared" si="17"/>
        <v>6.9888079313223326</v>
      </c>
      <c r="U84" s="1">
        <v>15.942</v>
      </c>
      <c r="V84" s="1">
        <v>14.930999999999999</v>
      </c>
      <c r="W84" s="1">
        <v>25.771799999999999</v>
      </c>
      <c r="X84" s="1">
        <v>22.643599999999999</v>
      </c>
      <c r="Y84" s="1">
        <v>8.0081999999999987</v>
      </c>
      <c r="Z84" s="1" t="s">
        <v>137</v>
      </c>
      <c r="AA84" s="1">
        <f t="shared" si="15"/>
        <v>116.65680000000003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139</v>
      </c>
      <c r="B85" s="1" t="s">
        <v>31</v>
      </c>
      <c r="C85" s="1"/>
      <c r="D85" s="1">
        <v>40</v>
      </c>
      <c r="E85" s="1">
        <v>11</v>
      </c>
      <c r="F85" s="1">
        <v>29</v>
      </c>
      <c r="G85" s="8">
        <v>0.66</v>
      </c>
      <c r="H85" s="1">
        <v>45</v>
      </c>
      <c r="I85" s="1" t="s">
        <v>32</v>
      </c>
      <c r="J85" s="1">
        <v>13</v>
      </c>
      <c r="K85" s="1">
        <f t="shared" si="13"/>
        <v>-2</v>
      </c>
      <c r="L85" s="1"/>
      <c r="M85" s="1"/>
      <c r="N85" s="1"/>
      <c r="O85" s="1">
        <f t="shared" si="14"/>
        <v>2.2000000000000002</v>
      </c>
      <c r="P85" s="5">
        <v>8</v>
      </c>
      <c r="Q85" s="5"/>
      <c r="R85" s="1"/>
      <c r="S85" s="1">
        <f t="shared" si="16"/>
        <v>16.818181818181817</v>
      </c>
      <c r="T85" s="1">
        <f t="shared" si="17"/>
        <v>13.18181818181818</v>
      </c>
      <c r="U85" s="1">
        <v>2.8</v>
      </c>
      <c r="V85" s="1">
        <v>4</v>
      </c>
      <c r="W85" s="1">
        <v>1.6</v>
      </c>
      <c r="X85" s="1">
        <v>3.2</v>
      </c>
      <c r="Y85" s="1">
        <v>2.8</v>
      </c>
      <c r="Z85" s="1"/>
      <c r="AA85" s="1">
        <f t="shared" si="15"/>
        <v>5.28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140</v>
      </c>
      <c r="B86" s="1" t="s">
        <v>31</v>
      </c>
      <c r="C86" s="1">
        <v>8</v>
      </c>
      <c r="D86" s="1">
        <v>18</v>
      </c>
      <c r="E86" s="1">
        <v>8</v>
      </c>
      <c r="F86" s="1">
        <v>17</v>
      </c>
      <c r="G86" s="8">
        <v>0.66</v>
      </c>
      <c r="H86" s="1">
        <v>45</v>
      </c>
      <c r="I86" s="1" t="s">
        <v>32</v>
      </c>
      <c r="J86" s="1">
        <v>8</v>
      </c>
      <c r="K86" s="1">
        <f t="shared" si="13"/>
        <v>0</v>
      </c>
      <c r="L86" s="1"/>
      <c r="M86" s="1"/>
      <c r="N86" s="1"/>
      <c r="O86" s="1">
        <f t="shared" si="14"/>
        <v>1.6</v>
      </c>
      <c r="P86" s="5">
        <v>8</v>
      </c>
      <c r="Q86" s="5"/>
      <c r="R86" s="1"/>
      <c r="S86" s="1">
        <f t="shared" si="16"/>
        <v>15.625</v>
      </c>
      <c r="T86" s="1">
        <f t="shared" si="17"/>
        <v>10.625</v>
      </c>
      <c r="U86" s="1">
        <v>4</v>
      </c>
      <c r="V86" s="1">
        <v>4</v>
      </c>
      <c r="W86" s="1">
        <v>3.8</v>
      </c>
      <c r="X86" s="1">
        <v>4</v>
      </c>
      <c r="Y86" s="1">
        <v>4</v>
      </c>
      <c r="Z86" s="1"/>
      <c r="AA86" s="1">
        <f t="shared" si="15"/>
        <v>5.28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141</v>
      </c>
      <c r="B87" s="1" t="s">
        <v>31</v>
      </c>
      <c r="C87" s="1">
        <v>136</v>
      </c>
      <c r="D87" s="1">
        <v>48</v>
      </c>
      <c r="E87" s="1">
        <v>115</v>
      </c>
      <c r="F87" s="1">
        <v>68</v>
      </c>
      <c r="G87" s="8">
        <v>0.33</v>
      </c>
      <c r="H87" s="1">
        <v>45</v>
      </c>
      <c r="I87" s="1" t="s">
        <v>32</v>
      </c>
      <c r="J87" s="1">
        <v>117</v>
      </c>
      <c r="K87" s="1">
        <f t="shared" si="13"/>
        <v>-2</v>
      </c>
      <c r="L87" s="1"/>
      <c r="M87" s="1"/>
      <c r="N87" s="1"/>
      <c r="O87" s="1">
        <f t="shared" si="14"/>
        <v>23</v>
      </c>
      <c r="P87" s="5">
        <f>12*O87-N87-F87</f>
        <v>208</v>
      </c>
      <c r="Q87" s="5"/>
      <c r="R87" s="1"/>
      <c r="S87" s="1">
        <f t="shared" si="16"/>
        <v>12</v>
      </c>
      <c r="T87" s="1">
        <f t="shared" si="17"/>
        <v>2.9565217391304346</v>
      </c>
      <c r="U87" s="1">
        <v>10</v>
      </c>
      <c r="V87" s="1">
        <v>13.8</v>
      </c>
      <c r="W87" s="1">
        <v>16.399999999999999</v>
      </c>
      <c r="X87" s="1">
        <v>9.6</v>
      </c>
      <c r="Y87" s="1">
        <v>18.2</v>
      </c>
      <c r="Z87" s="1"/>
      <c r="AA87" s="1">
        <f t="shared" si="15"/>
        <v>68.64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142</v>
      </c>
      <c r="B88" s="1" t="s">
        <v>31</v>
      </c>
      <c r="C88" s="1">
        <v>67</v>
      </c>
      <c r="D88" s="1">
        <v>48</v>
      </c>
      <c r="E88" s="1">
        <v>60</v>
      </c>
      <c r="F88" s="1">
        <v>55</v>
      </c>
      <c r="G88" s="8">
        <v>0.36</v>
      </c>
      <c r="H88" s="1">
        <v>45</v>
      </c>
      <c r="I88" s="1" t="s">
        <v>32</v>
      </c>
      <c r="J88" s="1">
        <v>60</v>
      </c>
      <c r="K88" s="1">
        <f t="shared" si="13"/>
        <v>0</v>
      </c>
      <c r="L88" s="1"/>
      <c r="M88" s="1"/>
      <c r="N88" s="1"/>
      <c r="O88" s="1">
        <f t="shared" si="14"/>
        <v>12</v>
      </c>
      <c r="P88" s="5">
        <f t="shared" si="11"/>
        <v>101</v>
      </c>
      <c r="Q88" s="5"/>
      <c r="R88" s="1"/>
      <c r="S88" s="1">
        <f t="shared" si="16"/>
        <v>13</v>
      </c>
      <c r="T88" s="1">
        <f t="shared" si="17"/>
        <v>4.583333333333333</v>
      </c>
      <c r="U88" s="1">
        <v>5.2</v>
      </c>
      <c r="V88" s="1">
        <v>9.4</v>
      </c>
      <c r="W88" s="1">
        <v>10.199999999999999</v>
      </c>
      <c r="X88" s="1">
        <v>9.8000000000000007</v>
      </c>
      <c r="Y88" s="1">
        <v>-0.1968</v>
      </c>
      <c r="Z88" s="1"/>
      <c r="AA88" s="1">
        <f t="shared" si="15"/>
        <v>36.36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143</v>
      </c>
      <c r="B89" s="1" t="s">
        <v>31</v>
      </c>
      <c r="C89" s="1">
        <v>12</v>
      </c>
      <c r="D89" s="1">
        <v>24</v>
      </c>
      <c r="E89" s="1">
        <v>6</v>
      </c>
      <c r="F89" s="1">
        <v>28</v>
      </c>
      <c r="G89" s="8">
        <v>0.15</v>
      </c>
      <c r="H89" s="1">
        <v>60</v>
      </c>
      <c r="I89" s="1" t="s">
        <v>32</v>
      </c>
      <c r="J89" s="1">
        <v>6</v>
      </c>
      <c r="K89" s="1">
        <f t="shared" si="13"/>
        <v>0</v>
      </c>
      <c r="L89" s="1"/>
      <c r="M89" s="1"/>
      <c r="N89" s="1"/>
      <c r="O89" s="1">
        <f t="shared" si="14"/>
        <v>1.2</v>
      </c>
      <c r="P89" s="5"/>
      <c r="Q89" s="5"/>
      <c r="R89" s="1"/>
      <c r="S89" s="1">
        <f t="shared" si="16"/>
        <v>23.333333333333336</v>
      </c>
      <c r="T89" s="1">
        <f t="shared" si="17"/>
        <v>23.333333333333336</v>
      </c>
      <c r="U89" s="1">
        <v>0.2</v>
      </c>
      <c r="V89" s="1">
        <v>2.6</v>
      </c>
      <c r="W89" s="1">
        <v>2.4</v>
      </c>
      <c r="X89" s="1">
        <v>2.2000000000000002</v>
      </c>
      <c r="Y89" s="1">
        <v>2.2000000000000002</v>
      </c>
      <c r="Z89" s="18" t="s">
        <v>36</v>
      </c>
      <c r="AA89" s="1">
        <f t="shared" si="15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144</v>
      </c>
      <c r="B90" s="1" t="s">
        <v>31</v>
      </c>
      <c r="C90" s="1">
        <v>21</v>
      </c>
      <c r="D90" s="1">
        <v>12</v>
      </c>
      <c r="E90" s="1">
        <v>6</v>
      </c>
      <c r="F90" s="1">
        <v>23</v>
      </c>
      <c r="G90" s="8">
        <v>0.15</v>
      </c>
      <c r="H90" s="1">
        <v>60</v>
      </c>
      <c r="I90" s="1" t="s">
        <v>32</v>
      </c>
      <c r="J90" s="1">
        <v>6</v>
      </c>
      <c r="K90" s="1">
        <f t="shared" si="13"/>
        <v>0</v>
      </c>
      <c r="L90" s="1"/>
      <c r="M90" s="1"/>
      <c r="N90" s="1"/>
      <c r="O90" s="1">
        <f t="shared" si="14"/>
        <v>1.2</v>
      </c>
      <c r="P90" s="5"/>
      <c r="Q90" s="5"/>
      <c r="R90" s="1"/>
      <c r="S90" s="1">
        <f t="shared" si="16"/>
        <v>19.166666666666668</v>
      </c>
      <c r="T90" s="1">
        <f t="shared" si="17"/>
        <v>19.166666666666668</v>
      </c>
      <c r="U90" s="1">
        <v>1.6</v>
      </c>
      <c r="V90" s="1">
        <v>1</v>
      </c>
      <c r="W90" s="1">
        <v>2.2000000000000002</v>
      </c>
      <c r="X90" s="1">
        <v>2</v>
      </c>
      <c r="Y90" s="1">
        <v>2</v>
      </c>
      <c r="Z90" s="18" t="s">
        <v>36</v>
      </c>
      <c r="AA90" s="1">
        <f t="shared" si="15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145</v>
      </c>
      <c r="B91" s="1" t="s">
        <v>31</v>
      </c>
      <c r="C91" s="1">
        <v>17</v>
      </c>
      <c r="D91" s="1">
        <v>12</v>
      </c>
      <c r="E91" s="1">
        <v>6</v>
      </c>
      <c r="F91" s="1">
        <v>18</v>
      </c>
      <c r="G91" s="8">
        <v>0.15</v>
      </c>
      <c r="H91" s="1">
        <v>60</v>
      </c>
      <c r="I91" s="1" t="s">
        <v>32</v>
      </c>
      <c r="J91" s="1">
        <v>6</v>
      </c>
      <c r="K91" s="1">
        <f t="shared" si="13"/>
        <v>0</v>
      </c>
      <c r="L91" s="1"/>
      <c r="M91" s="1"/>
      <c r="N91" s="1"/>
      <c r="O91" s="1">
        <f t="shared" si="14"/>
        <v>1.2</v>
      </c>
      <c r="P91" s="5"/>
      <c r="Q91" s="5"/>
      <c r="R91" s="1"/>
      <c r="S91" s="1">
        <f t="shared" si="16"/>
        <v>15</v>
      </c>
      <c r="T91" s="1">
        <f t="shared" si="17"/>
        <v>15</v>
      </c>
      <c r="U91" s="1">
        <v>2.2000000000000002</v>
      </c>
      <c r="V91" s="1">
        <v>1.8</v>
      </c>
      <c r="W91" s="1">
        <v>2.8</v>
      </c>
      <c r="X91" s="1">
        <v>2</v>
      </c>
      <c r="Y91" s="1">
        <v>2.6</v>
      </c>
      <c r="Z91" s="18" t="s">
        <v>36</v>
      </c>
      <c r="AA91" s="1">
        <f t="shared" si="15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146</v>
      </c>
      <c r="B92" s="1" t="s">
        <v>35</v>
      </c>
      <c r="C92" s="1">
        <v>545.43600000000004</v>
      </c>
      <c r="D92" s="1">
        <v>352.935</v>
      </c>
      <c r="E92" s="1">
        <v>240.947</v>
      </c>
      <c r="F92" s="1">
        <v>598.34500000000003</v>
      </c>
      <c r="G92" s="8">
        <v>1</v>
      </c>
      <c r="H92" s="1">
        <v>45</v>
      </c>
      <c r="I92" s="1" t="s">
        <v>38</v>
      </c>
      <c r="J92" s="1">
        <v>222.3</v>
      </c>
      <c r="K92" s="1">
        <f t="shared" si="13"/>
        <v>18.646999999999991</v>
      </c>
      <c r="L92" s="1"/>
      <c r="M92" s="1"/>
      <c r="N92" s="1"/>
      <c r="O92" s="1">
        <f t="shared" si="14"/>
        <v>48.189399999999999</v>
      </c>
      <c r="P92" s="5">
        <f>14*O92-N92-F92</f>
        <v>76.306600000000003</v>
      </c>
      <c r="Q92" s="5"/>
      <c r="R92" s="1"/>
      <c r="S92" s="1">
        <f t="shared" si="16"/>
        <v>14</v>
      </c>
      <c r="T92" s="1">
        <f t="shared" si="17"/>
        <v>12.416527286083662</v>
      </c>
      <c r="U92" s="1">
        <v>55.991399999999999</v>
      </c>
      <c r="V92" s="1">
        <v>44.817399999999999</v>
      </c>
      <c r="W92" s="1">
        <v>59.811</v>
      </c>
      <c r="X92" s="1">
        <v>61.523400000000002</v>
      </c>
      <c r="Y92" s="1">
        <v>56.738999999999997</v>
      </c>
      <c r="Z92" s="1"/>
      <c r="AA92" s="1">
        <f t="shared" si="15"/>
        <v>76.306600000000003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147</v>
      </c>
      <c r="B93" s="1" t="s">
        <v>31</v>
      </c>
      <c r="C93" s="1">
        <v>70</v>
      </c>
      <c r="D93" s="1">
        <v>20</v>
      </c>
      <c r="E93" s="1">
        <v>48</v>
      </c>
      <c r="F93" s="1">
        <v>25</v>
      </c>
      <c r="G93" s="8">
        <v>0.1</v>
      </c>
      <c r="H93" s="1">
        <v>60</v>
      </c>
      <c r="I93" s="1" t="s">
        <v>32</v>
      </c>
      <c r="J93" s="1">
        <v>50</v>
      </c>
      <c r="K93" s="1">
        <f t="shared" si="13"/>
        <v>-2</v>
      </c>
      <c r="L93" s="1"/>
      <c r="M93" s="1"/>
      <c r="N93" s="1"/>
      <c r="O93" s="1">
        <f t="shared" si="14"/>
        <v>9.6</v>
      </c>
      <c r="P93" s="5">
        <f>12*O93-N93-F93</f>
        <v>90.199999999999989</v>
      </c>
      <c r="Q93" s="5"/>
      <c r="R93" s="1"/>
      <c r="S93" s="1">
        <f t="shared" si="16"/>
        <v>12</v>
      </c>
      <c r="T93" s="1">
        <f t="shared" si="17"/>
        <v>2.604166666666667</v>
      </c>
      <c r="U93" s="1">
        <v>5.8</v>
      </c>
      <c r="V93" s="1">
        <v>3.2</v>
      </c>
      <c r="W93" s="1">
        <v>5.4</v>
      </c>
      <c r="X93" s="1">
        <v>9.8000000000000007</v>
      </c>
      <c r="Y93" s="1">
        <v>9</v>
      </c>
      <c r="Z93" s="1"/>
      <c r="AA93" s="1">
        <f t="shared" si="15"/>
        <v>9.02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4" t="s">
        <v>148</v>
      </c>
      <c r="B94" s="14" t="s">
        <v>35</v>
      </c>
      <c r="C94" s="14">
        <v>59.462000000000003</v>
      </c>
      <c r="D94" s="14">
        <v>49.527999999999999</v>
      </c>
      <c r="E94" s="14">
        <v>70.447999999999993</v>
      </c>
      <c r="F94" s="14">
        <v>22.172000000000001</v>
      </c>
      <c r="G94" s="15">
        <v>0</v>
      </c>
      <c r="H94" s="14">
        <v>45</v>
      </c>
      <c r="I94" s="16" t="s">
        <v>77</v>
      </c>
      <c r="J94" s="14">
        <v>68</v>
      </c>
      <c r="K94" s="14">
        <f t="shared" si="13"/>
        <v>2.4479999999999933</v>
      </c>
      <c r="L94" s="14"/>
      <c r="M94" s="14"/>
      <c r="N94" s="14">
        <v>30</v>
      </c>
      <c r="O94" s="14">
        <f t="shared" si="14"/>
        <v>14.089599999999999</v>
      </c>
      <c r="P94" s="17"/>
      <c r="Q94" s="17"/>
      <c r="R94" s="14"/>
      <c r="S94" s="14">
        <f t="shared" si="16"/>
        <v>3.7028730411083353</v>
      </c>
      <c r="T94" s="14">
        <f t="shared" si="17"/>
        <v>3.7028730411083353</v>
      </c>
      <c r="U94" s="14">
        <v>8.6310000000000002</v>
      </c>
      <c r="V94" s="14">
        <v>10.432399999999999</v>
      </c>
      <c r="W94" s="14">
        <v>5.95</v>
      </c>
      <c r="X94" s="14">
        <v>14.137600000000001</v>
      </c>
      <c r="Y94" s="14">
        <v>6.0594000000000001</v>
      </c>
      <c r="Z94" s="16" t="s">
        <v>167</v>
      </c>
      <c r="AA94" s="14">
        <f t="shared" si="15"/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6" t="s">
        <v>160</v>
      </c>
      <c r="B95" s="1" t="s">
        <v>35</v>
      </c>
      <c r="C95" s="1"/>
      <c r="D95" s="1">
        <v>31.04</v>
      </c>
      <c r="E95" s="1"/>
      <c r="F95" s="1">
        <v>31.04</v>
      </c>
      <c r="G95" s="8">
        <v>1</v>
      </c>
      <c r="H95" s="1">
        <v>45</v>
      </c>
      <c r="I95" s="1" t="s">
        <v>32</v>
      </c>
      <c r="J95" s="1"/>
      <c r="K95" s="1">
        <f>E95-J95</f>
        <v>0</v>
      </c>
      <c r="L95" s="1"/>
      <c r="M95" s="1"/>
      <c r="N95" s="1"/>
      <c r="O95" s="1">
        <f t="shared" si="14"/>
        <v>0</v>
      </c>
      <c r="P95" s="5">
        <f>13*(O95+O94)-N95-N94-F95-F94</f>
        <v>99.952799999999996</v>
      </c>
      <c r="Q95" s="5"/>
      <c r="R95" s="1"/>
      <c r="S95" s="1" t="e">
        <f>(F95+N95+P95)/O95</f>
        <v>#DIV/0!</v>
      </c>
      <c r="T95" s="1" t="e">
        <f>(F95+N95)/O95</f>
        <v>#DIV/0!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3" t="s">
        <v>168</v>
      </c>
      <c r="AA95" s="1">
        <f t="shared" si="15"/>
        <v>99.952799999999996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 t="s">
        <v>149</v>
      </c>
      <c r="B96" s="1" t="s">
        <v>31</v>
      </c>
      <c r="C96" s="1">
        <v>46</v>
      </c>
      <c r="D96" s="1">
        <v>192</v>
      </c>
      <c r="E96" s="1">
        <v>49</v>
      </c>
      <c r="F96" s="1">
        <v>163</v>
      </c>
      <c r="G96" s="8">
        <v>0.6</v>
      </c>
      <c r="H96" s="1" t="e">
        <v>#N/A</v>
      </c>
      <c r="I96" s="1" t="s">
        <v>32</v>
      </c>
      <c r="J96" s="1">
        <v>77</v>
      </c>
      <c r="K96" s="1">
        <f t="shared" si="13"/>
        <v>-28</v>
      </c>
      <c r="L96" s="1"/>
      <c r="M96" s="1"/>
      <c r="N96" s="1">
        <v>100</v>
      </c>
      <c r="O96" s="1">
        <f t="shared" si="14"/>
        <v>9.8000000000000007</v>
      </c>
      <c r="P96" s="5"/>
      <c r="Q96" s="5"/>
      <c r="R96" s="1"/>
      <c r="S96" s="1">
        <f t="shared" si="16"/>
        <v>26.836734693877549</v>
      </c>
      <c r="T96" s="1">
        <f t="shared" si="17"/>
        <v>26.836734693877549</v>
      </c>
      <c r="U96" s="1">
        <v>22.6</v>
      </c>
      <c r="V96" s="1">
        <v>53.8</v>
      </c>
      <c r="W96" s="1">
        <v>16.600000000000001</v>
      </c>
      <c r="X96" s="1">
        <v>11.6</v>
      </c>
      <c r="Y96" s="1">
        <v>0.8</v>
      </c>
      <c r="Z96" s="1" t="s">
        <v>150</v>
      </c>
      <c r="AA96" s="1">
        <f t="shared" si="15"/>
        <v>0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 t="s">
        <v>151</v>
      </c>
      <c r="B97" s="1" t="s">
        <v>35</v>
      </c>
      <c r="C97" s="1">
        <v>7.1219999999999999</v>
      </c>
      <c r="D97" s="1">
        <v>184.07400000000001</v>
      </c>
      <c r="E97" s="1">
        <v>27.457999999999998</v>
      </c>
      <c r="F97" s="1">
        <v>157.71199999999999</v>
      </c>
      <c r="G97" s="8">
        <v>1</v>
      </c>
      <c r="H97" s="1">
        <v>60</v>
      </c>
      <c r="I97" s="1" t="s">
        <v>32</v>
      </c>
      <c r="J97" s="1">
        <v>32</v>
      </c>
      <c r="K97" s="1">
        <f t="shared" si="13"/>
        <v>-4.5420000000000016</v>
      </c>
      <c r="L97" s="1"/>
      <c r="M97" s="1"/>
      <c r="N97" s="1"/>
      <c r="O97" s="1">
        <f t="shared" si="14"/>
        <v>5.4916</v>
      </c>
      <c r="P97" s="5"/>
      <c r="Q97" s="5"/>
      <c r="R97" s="1"/>
      <c r="S97" s="1">
        <f t="shared" si="16"/>
        <v>28.718770485832906</v>
      </c>
      <c r="T97" s="1">
        <f t="shared" si="17"/>
        <v>28.718770485832906</v>
      </c>
      <c r="U97" s="1">
        <v>9.343399999999999</v>
      </c>
      <c r="V97" s="1">
        <v>12.393000000000001</v>
      </c>
      <c r="W97" s="1">
        <v>7.3281999999999998</v>
      </c>
      <c r="X97" s="1">
        <v>11.2956</v>
      </c>
      <c r="Y97" s="1">
        <v>5.1045999999999996</v>
      </c>
      <c r="Z97" s="1"/>
      <c r="AA97" s="1">
        <f t="shared" si="15"/>
        <v>0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 t="s">
        <v>152</v>
      </c>
      <c r="B98" s="1" t="s">
        <v>35</v>
      </c>
      <c r="C98" s="1">
        <v>74.188999999999993</v>
      </c>
      <c r="D98" s="1"/>
      <c r="E98" s="1">
        <v>22.149000000000001</v>
      </c>
      <c r="F98" s="1">
        <v>48.665999999999997</v>
      </c>
      <c r="G98" s="8">
        <v>1</v>
      </c>
      <c r="H98" s="1">
        <v>60</v>
      </c>
      <c r="I98" s="1" t="s">
        <v>32</v>
      </c>
      <c r="J98" s="1">
        <v>22.5</v>
      </c>
      <c r="K98" s="1">
        <f t="shared" si="13"/>
        <v>-0.35099999999999909</v>
      </c>
      <c r="L98" s="1"/>
      <c r="M98" s="1"/>
      <c r="N98" s="1"/>
      <c r="O98" s="1">
        <f t="shared" si="14"/>
        <v>4.4298000000000002</v>
      </c>
      <c r="P98" s="5">
        <f t="shared" ref="P95:P98" si="18">13*O98-N98-F98</f>
        <v>8.9214000000000055</v>
      </c>
      <c r="Q98" s="5"/>
      <c r="R98" s="1"/>
      <c r="S98" s="1">
        <f t="shared" si="16"/>
        <v>13</v>
      </c>
      <c r="T98" s="1">
        <f t="shared" si="17"/>
        <v>10.986049031558986</v>
      </c>
      <c r="U98" s="1">
        <v>0.67500000000000004</v>
      </c>
      <c r="V98" s="1">
        <v>4.67</v>
      </c>
      <c r="W98" s="1">
        <v>7.4085999999999999</v>
      </c>
      <c r="X98" s="1">
        <v>4.3091999999999997</v>
      </c>
      <c r="Y98" s="1">
        <v>1.9486000000000001</v>
      </c>
      <c r="Z98" s="1"/>
      <c r="AA98" s="1">
        <f t="shared" si="15"/>
        <v>8.9214000000000055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4" t="s">
        <v>153</v>
      </c>
      <c r="B99" s="14" t="s">
        <v>35</v>
      </c>
      <c r="C99" s="14"/>
      <c r="D99" s="14">
        <v>19.364999999999998</v>
      </c>
      <c r="E99" s="14">
        <v>18.914999999999999</v>
      </c>
      <c r="F99" s="14"/>
      <c r="G99" s="15">
        <v>0</v>
      </c>
      <c r="H99" s="14">
        <v>60</v>
      </c>
      <c r="I99" s="14" t="s">
        <v>77</v>
      </c>
      <c r="J99" s="14">
        <v>19.5</v>
      </c>
      <c r="K99" s="14">
        <f t="shared" si="13"/>
        <v>-0.58500000000000085</v>
      </c>
      <c r="L99" s="14"/>
      <c r="M99" s="14"/>
      <c r="N99" s="14"/>
      <c r="O99" s="14">
        <f t="shared" si="14"/>
        <v>3.7829999999999999</v>
      </c>
      <c r="P99" s="17"/>
      <c r="Q99" s="17"/>
      <c r="R99" s="14"/>
      <c r="S99" s="14">
        <f t="shared" si="16"/>
        <v>0</v>
      </c>
      <c r="T99" s="14">
        <f t="shared" si="17"/>
        <v>0</v>
      </c>
      <c r="U99" s="14">
        <v>5.617</v>
      </c>
      <c r="V99" s="14">
        <v>8.641</v>
      </c>
      <c r="W99" s="14">
        <v>14.09</v>
      </c>
      <c r="X99" s="14">
        <v>11.821999999999999</v>
      </c>
      <c r="Y99" s="14">
        <v>12.333</v>
      </c>
      <c r="Z99" s="14" t="s">
        <v>154</v>
      </c>
      <c r="AA99" s="14">
        <f t="shared" si="15"/>
        <v>0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 t="s">
        <v>155</v>
      </c>
      <c r="B100" s="1" t="s">
        <v>35</v>
      </c>
      <c r="C100" s="1">
        <v>120.42</v>
      </c>
      <c r="D100" s="1"/>
      <c r="E100" s="1">
        <v>4.4980000000000002</v>
      </c>
      <c r="F100" s="1">
        <v>94.82</v>
      </c>
      <c r="G100" s="8">
        <v>1</v>
      </c>
      <c r="H100" s="1">
        <v>60</v>
      </c>
      <c r="I100" s="1" t="s">
        <v>41</v>
      </c>
      <c r="J100" s="1">
        <v>5</v>
      </c>
      <c r="K100" s="1">
        <f t="shared" si="13"/>
        <v>-0.50199999999999978</v>
      </c>
      <c r="L100" s="1"/>
      <c r="M100" s="1"/>
      <c r="N100" s="1"/>
      <c r="O100" s="1">
        <f t="shared" si="14"/>
        <v>0.89960000000000007</v>
      </c>
      <c r="P100" s="5"/>
      <c r="Q100" s="5"/>
      <c r="R100" s="1"/>
      <c r="S100" s="1">
        <f t="shared" si="16"/>
        <v>105.40240106714094</v>
      </c>
      <c r="T100" s="1">
        <f t="shared" si="17"/>
        <v>105.40240106714094</v>
      </c>
      <c r="U100" s="1">
        <v>0.30599999999999999</v>
      </c>
      <c r="V100" s="1">
        <v>0.29699999999999999</v>
      </c>
      <c r="W100" s="1">
        <v>0</v>
      </c>
      <c r="X100" s="1">
        <v>0</v>
      </c>
      <c r="Y100" s="1">
        <v>0</v>
      </c>
      <c r="Z100" s="22" t="s">
        <v>177</v>
      </c>
      <c r="AA100" s="1">
        <f t="shared" si="15"/>
        <v>0</v>
      </c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6" t="s">
        <v>156</v>
      </c>
      <c r="B101" s="14" t="s">
        <v>31</v>
      </c>
      <c r="C101" s="14"/>
      <c r="D101" s="14">
        <v>1</v>
      </c>
      <c r="E101" s="19">
        <v>1</v>
      </c>
      <c r="F101" s="14"/>
      <c r="G101" s="15">
        <v>0</v>
      </c>
      <c r="H101" s="14" t="e">
        <v>#N/A</v>
      </c>
      <c r="I101" s="14" t="s">
        <v>77</v>
      </c>
      <c r="J101" s="14">
        <v>1</v>
      </c>
      <c r="K101" s="14">
        <f t="shared" si="13"/>
        <v>0</v>
      </c>
      <c r="L101" s="14"/>
      <c r="M101" s="14"/>
      <c r="N101" s="14"/>
      <c r="O101" s="14">
        <f t="shared" si="14"/>
        <v>0.2</v>
      </c>
      <c r="P101" s="17"/>
      <c r="Q101" s="17"/>
      <c r="R101" s="14"/>
      <c r="S101" s="14">
        <f t="shared" si="16"/>
        <v>0</v>
      </c>
      <c r="T101" s="14">
        <f t="shared" si="17"/>
        <v>0</v>
      </c>
      <c r="U101" s="14">
        <v>0.30599999999999999</v>
      </c>
      <c r="V101" s="14">
        <v>0.29699999999999999</v>
      </c>
      <c r="W101" s="14">
        <v>0</v>
      </c>
      <c r="X101" s="14">
        <v>0</v>
      </c>
      <c r="Y101" s="14">
        <v>0</v>
      </c>
      <c r="Z101" s="16" t="s">
        <v>170</v>
      </c>
      <c r="AA101" s="14">
        <f t="shared" si="15"/>
        <v>0</v>
      </c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 t="s">
        <v>157</v>
      </c>
      <c r="B102" s="1" t="s">
        <v>31</v>
      </c>
      <c r="C102" s="1">
        <v>96</v>
      </c>
      <c r="D102" s="1"/>
      <c r="E102" s="1">
        <v>61</v>
      </c>
      <c r="F102" s="1">
        <v>22</v>
      </c>
      <c r="G102" s="8">
        <v>0.33</v>
      </c>
      <c r="H102" s="1" t="e">
        <v>#N/A</v>
      </c>
      <c r="I102" s="1" t="s">
        <v>32</v>
      </c>
      <c r="J102" s="1">
        <v>70</v>
      </c>
      <c r="K102" s="1">
        <f t="shared" ref="K102:K105" si="19">E102-J102</f>
        <v>-9</v>
      </c>
      <c r="L102" s="1"/>
      <c r="M102" s="1"/>
      <c r="N102" s="1"/>
      <c r="O102" s="1">
        <f t="shared" si="14"/>
        <v>12.2</v>
      </c>
      <c r="P102" s="5">
        <f>11*O102-N102-F102</f>
        <v>112.19999999999999</v>
      </c>
      <c r="Q102" s="5"/>
      <c r="R102" s="1"/>
      <c r="S102" s="1">
        <f t="shared" si="16"/>
        <v>11</v>
      </c>
      <c r="T102" s="1">
        <f t="shared" si="17"/>
        <v>1.8032786885245902</v>
      </c>
      <c r="U102" s="1">
        <v>7.4</v>
      </c>
      <c r="V102" s="1">
        <v>6.4</v>
      </c>
      <c r="W102" s="1">
        <v>13</v>
      </c>
      <c r="X102" s="1">
        <v>14.8</v>
      </c>
      <c r="Y102" s="1">
        <v>5.6</v>
      </c>
      <c r="Z102" s="1" t="s">
        <v>137</v>
      </c>
      <c r="AA102" s="1">
        <f t="shared" si="15"/>
        <v>37.025999999999996</v>
      </c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 t="s">
        <v>158</v>
      </c>
      <c r="B103" s="1" t="s">
        <v>31</v>
      </c>
      <c r="C103" s="1">
        <v>700</v>
      </c>
      <c r="D103" s="1"/>
      <c r="E103" s="1">
        <v>448</v>
      </c>
      <c r="F103" s="1">
        <v>232</v>
      </c>
      <c r="G103" s="8">
        <v>0.18</v>
      </c>
      <c r="H103" s="1">
        <v>45</v>
      </c>
      <c r="I103" s="1" t="s">
        <v>32</v>
      </c>
      <c r="J103" s="1">
        <v>456</v>
      </c>
      <c r="K103" s="1">
        <f t="shared" si="19"/>
        <v>-8</v>
      </c>
      <c r="L103" s="1"/>
      <c r="M103" s="1"/>
      <c r="N103" s="1"/>
      <c r="O103" s="1">
        <f t="shared" si="14"/>
        <v>89.6</v>
      </c>
      <c r="P103" s="5">
        <f>12*O103-N103-F103</f>
        <v>843.19999999999982</v>
      </c>
      <c r="Q103" s="5"/>
      <c r="R103" s="1"/>
      <c r="S103" s="1">
        <f t="shared" si="16"/>
        <v>11.999999999999998</v>
      </c>
      <c r="T103" s="1">
        <f t="shared" si="17"/>
        <v>2.5892857142857144</v>
      </c>
      <c r="U103" s="1">
        <v>24.4</v>
      </c>
      <c r="V103" s="1">
        <v>47</v>
      </c>
      <c r="W103" s="1">
        <v>96.6</v>
      </c>
      <c r="X103" s="1">
        <v>58</v>
      </c>
      <c r="Y103" s="1">
        <v>-0.8</v>
      </c>
      <c r="Z103" s="1" t="s">
        <v>159</v>
      </c>
      <c r="AA103" s="1">
        <f t="shared" si="15"/>
        <v>151.77599999999995</v>
      </c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20" t="s">
        <v>162</v>
      </c>
      <c r="B104" s="1" t="s">
        <v>31</v>
      </c>
      <c r="C104" s="1"/>
      <c r="D104" s="1">
        <v>2</v>
      </c>
      <c r="E104" s="19">
        <v>2</v>
      </c>
      <c r="F104" s="1"/>
      <c r="G104" s="8">
        <v>0</v>
      </c>
      <c r="H104" s="1" t="e">
        <v>#N/A</v>
      </c>
      <c r="I104" s="1" t="s">
        <v>164</v>
      </c>
      <c r="J104" s="1">
        <v>2</v>
      </c>
      <c r="K104" s="1">
        <f t="shared" si="19"/>
        <v>0</v>
      </c>
      <c r="L104" s="1"/>
      <c r="M104" s="1"/>
      <c r="N104" s="1"/>
      <c r="O104" s="1">
        <f t="shared" si="14"/>
        <v>0.4</v>
      </c>
      <c r="P104" s="5"/>
      <c r="Q104" s="5"/>
      <c r="R104" s="1"/>
      <c r="S104" s="1">
        <f t="shared" si="16"/>
        <v>0</v>
      </c>
      <c r="T104" s="1">
        <f t="shared" si="17"/>
        <v>0</v>
      </c>
      <c r="U104" s="1">
        <v>0.42720000000000002</v>
      </c>
      <c r="V104" s="1">
        <v>0</v>
      </c>
      <c r="W104" s="1">
        <v>0</v>
      </c>
      <c r="X104" s="1">
        <v>0</v>
      </c>
      <c r="Y104" s="1">
        <v>0</v>
      </c>
      <c r="Z104" s="1"/>
      <c r="AA104" s="1">
        <f t="shared" si="15"/>
        <v>0</v>
      </c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3" t="s">
        <v>163</v>
      </c>
      <c r="B105" s="1" t="s">
        <v>35</v>
      </c>
      <c r="C105" s="1">
        <v>27.837</v>
      </c>
      <c r="D105" s="1"/>
      <c r="E105" s="19">
        <v>2.1669999999999998</v>
      </c>
      <c r="F105" s="19">
        <v>25.67</v>
      </c>
      <c r="G105" s="8">
        <v>0</v>
      </c>
      <c r="H105" s="1">
        <v>45</v>
      </c>
      <c r="I105" s="1" t="s">
        <v>164</v>
      </c>
      <c r="J105" s="1">
        <v>2</v>
      </c>
      <c r="K105" s="1">
        <f t="shared" si="19"/>
        <v>0.16699999999999982</v>
      </c>
      <c r="L105" s="1"/>
      <c r="M105" s="1"/>
      <c r="N105" s="1"/>
      <c r="O105" s="1">
        <f t="shared" si="14"/>
        <v>0.43339999999999995</v>
      </c>
      <c r="P105" s="5"/>
      <c r="Q105" s="5"/>
      <c r="R105" s="1"/>
      <c r="S105" s="1">
        <f t="shared" si="16"/>
        <v>59.229349330872182</v>
      </c>
      <c r="T105" s="1">
        <f t="shared" si="17"/>
        <v>59.229349330872182</v>
      </c>
      <c r="U105" s="1">
        <v>0.42720000000000002</v>
      </c>
      <c r="V105" s="1">
        <v>0</v>
      </c>
      <c r="W105" s="1">
        <v>0</v>
      </c>
      <c r="X105" s="1">
        <v>0</v>
      </c>
      <c r="Y105" s="1">
        <v>0</v>
      </c>
      <c r="Z105" s="1"/>
      <c r="AA105" s="1">
        <f t="shared" si="15"/>
        <v>0</v>
      </c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</sheetData>
  <autoFilter ref="A3:AA105" xr:uid="{9C3F3105-03A3-494B-9EB3-12A34C6F07F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2024-11-19T08:45:34Z</dcterms:created>
  <dcterms:modified xsi:type="dcterms:W3CDTF">2024-11-19T09:55:06Z</dcterms:modified>
</cp:coreProperties>
</file>