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12,24 Ост СЫР филиалы\"/>
    </mc:Choice>
  </mc:AlternateContent>
  <xr:revisionPtr revIDLastSave="0" documentId="13_ncr:1_{9705116E-98EE-480C-A2DF-DE8745E3BF6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Sheet!$A$3:$AE$38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1" i="1" l="1"/>
  <c r="S40" i="1"/>
  <c r="S44" i="1" l="1"/>
  <c r="AE16" i="1"/>
  <c r="AE15" i="1"/>
  <c r="AE14" i="1"/>
  <c r="AE37" i="1" l="1"/>
  <c r="AE8" i="1"/>
  <c r="AE10" i="1"/>
  <c r="O41" i="1"/>
  <c r="U41" i="1" s="1"/>
  <c r="O40" i="1"/>
  <c r="T40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O15" i="1"/>
  <c r="O16" i="1"/>
  <c r="O17" i="1"/>
  <c r="U17" i="1" s="1"/>
  <c r="O18" i="1"/>
  <c r="U18" i="1" s="1"/>
  <c r="O19" i="1"/>
  <c r="U19" i="1" s="1"/>
  <c r="O20" i="1"/>
  <c r="U20" i="1" s="1"/>
  <c r="O21" i="1"/>
  <c r="U21" i="1" s="1"/>
  <c r="O23" i="1"/>
  <c r="T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22" i="1"/>
  <c r="U22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6" i="1"/>
  <c r="P6" i="1" s="1"/>
  <c r="Q6" i="1" s="1"/>
  <c r="K38" i="1"/>
  <c r="K37" i="1"/>
  <c r="K36" i="1"/>
  <c r="K35" i="1"/>
  <c r="AE34" i="1"/>
  <c r="K34" i="1"/>
  <c r="AE33" i="1"/>
  <c r="K33" i="1"/>
  <c r="K32" i="1"/>
  <c r="K31" i="1"/>
  <c r="K30" i="1"/>
  <c r="K22" i="1"/>
  <c r="K29" i="1"/>
  <c r="K28" i="1"/>
  <c r="AE27" i="1"/>
  <c r="K27" i="1"/>
  <c r="AE26" i="1"/>
  <c r="K26" i="1"/>
  <c r="K25" i="1"/>
  <c r="AE23" i="1"/>
  <c r="K23" i="1"/>
  <c r="AE21" i="1"/>
  <c r="K21" i="1"/>
  <c r="AE20" i="1"/>
  <c r="K20" i="1"/>
  <c r="K19" i="1"/>
  <c r="K18" i="1"/>
  <c r="K17" i="1"/>
  <c r="K16" i="1"/>
  <c r="K15" i="1"/>
  <c r="K14" i="1"/>
  <c r="AE13" i="1"/>
  <c r="K13" i="1"/>
  <c r="AE12" i="1"/>
  <c r="K12" i="1"/>
  <c r="AE11" i="1"/>
  <c r="K11" i="1"/>
  <c r="K24" i="1"/>
  <c r="K10" i="1"/>
  <c r="AE9" i="1"/>
  <c r="K9" i="1"/>
  <c r="K41" i="1"/>
  <c r="K40" i="1"/>
  <c r="K8" i="1"/>
  <c r="AE7" i="1"/>
  <c r="K7" i="1"/>
  <c r="K6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AE6" i="1" l="1"/>
  <c r="T6" i="1"/>
  <c r="U15" i="1"/>
  <c r="T15" i="1"/>
  <c r="U16" i="1"/>
  <c r="T16" i="1"/>
  <c r="U14" i="1"/>
  <c r="T14" i="1"/>
  <c r="U23" i="1"/>
  <c r="T27" i="1"/>
  <c r="P16" i="1"/>
  <c r="P19" i="1"/>
  <c r="P17" i="1"/>
  <c r="P18" i="1"/>
  <c r="P25" i="1"/>
  <c r="P28" i="1"/>
  <c r="T41" i="1"/>
  <c r="P29" i="1"/>
  <c r="P30" i="1"/>
  <c r="P32" i="1"/>
  <c r="P36" i="1"/>
  <c r="P14" i="1"/>
  <c r="P15" i="1"/>
  <c r="P31" i="1"/>
  <c r="Q31" i="1" s="1"/>
  <c r="U6" i="1"/>
  <c r="T37" i="1"/>
  <c r="T35" i="1"/>
  <c r="T33" i="1"/>
  <c r="T21" i="1"/>
  <c r="T13" i="1"/>
  <c r="T11" i="1"/>
  <c r="T9" i="1"/>
  <c r="T7" i="1"/>
  <c r="T38" i="1"/>
  <c r="T34" i="1"/>
  <c r="T26" i="1"/>
  <c r="T24" i="1"/>
  <c r="T22" i="1"/>
  <c r="T20" i="1"/>
  <c r="T12" i="1"/>
  <c r="T10" i="1"/>
  <c r="T8" i="1"/>
  <c r="U40" i="1"/>
  <c r="K5" i="1"/>
  <c r="O5" i="1"/>
  <c r="AE36" i="1" l="1"/>
  <c r="T36" i="1"/>
  <c r="AE30" i="1"/>
  <c r="T30" i="1"/>
  <c r="AE25" i="1"/>
  <c r="T25" i="1"/>
  <c r="AE17" i="1"/>
  <c r="T17" i="1"/>
  <c r="AE31" i="1"/>
  <c r="T31" i="1"/>
  <c r="AE32" i="1"/>
  <c r="T32" i="1"/>
  <c r="AE29" i="1"/>
  <c r="T29" i="1"/>
  <c r="AE28" i="1"/>
  <c r="T28" i="1"/>
  <c r="AE18" i="1"/>
  <c r="T18" i="1"/>
  <c r="AE19" i="1"/>
  <c r="T19" i="1"/>
  <c r="Q5" i="1"/>
  <c r="P5" i="1"/>
  <c r="AE5" i="1" l="1"/>
</calcChain>
</file>

<file path=xl/sharedStrings.xml><?xml version="1.0" encoding="utf-8"?>
<sst xmlns="http://schemas.openxmlformats.org/spreadsheetml/2006/main" count="126" uniqueCount="80">
  <si>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</si>
  <si>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</si>
  <si>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</si>
  <si>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</si>
  <si>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</si>
  <si>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</si>
  <si>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</si>
  <si>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</si>
  <si>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</si>
  <si>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</si>
  <si>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</si>
  <si>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</si>
  <si>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</si>
  <si>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</si>
  <si>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</si>
  <si>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</si>
  <si>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</si>
  <si>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</si>
  <si>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</si>
  <si>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</si>
  <si>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</si>
  <si>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</si>
  <si>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</si>
  <si>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16,12,</t>
  </si>
  <si>
    <t>23,12,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</si>
  <si>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</si>
  <si>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</si>
  <si>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</si>
  <si>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</si>
  <si>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</si>
  <si>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</si>
  <si>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</si>
  <si>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</si>
  <si>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</si>
  <si>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</si>
  <si>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</si>
  <si>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</si>
  <si>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</si>
  <si>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</si>
  <si>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</si>
  <si>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</si>
  <si>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</si>
  <si>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</si>
  <si>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</si>
  <si>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</si>
  <si>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</si>
  <si>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завод не принимает заказы на декабрь месяц / 09,12,24 завод не отгрузил / 11,11,24 завод не отгрузил / 05,11,24 завод не отгрузил / 29,10,24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</si>
  <si>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</si>
  <si>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</si>
  <si>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</si>
  <si>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</si>
  <si>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</si>
  <si>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</si>
  <si>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нужно увеличить продажи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</si>
  <si>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</si>
  <si>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</si>
  <si>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завод не принимает заказы на декабрь месяц / 29,10,24 завод отгрузил 140кг из 940кг / 22,10,24 завод не отгрузил</t>
  </si>
  <si>
    <t>Сыр Папа Может "Голландский традиционный" 45% (2,5кг)(6шт)  Останкино</t>
  </si>
  <si>
    <t>завод не принимает заказы на декабрь месяц / 29,10,24 завод отгрузил 250кг из 390кг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</si>
  <si>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</si>
  <si>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</si>
  <si>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</si>
  <si>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25,11,24 завод не отгрузил / 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</si>
  <si>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</si>
  <si>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</si>
  <si>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</si>
  <si>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</si>
  <si>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</si>
  <si>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</si>
  <si>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</si>
  <si>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</si>
  <si>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</si>
  <si>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09,12,24 завод не отгрузил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</si>
  <si>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</si>
  <si>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</si>
  <si>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</si>
  <si>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</si>
  <si>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</si>
  <si>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</t>
  </si>
  <si>
    <t>30,12,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</si>
</sst>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1" fillId="6" borderId="1" xfId="1" applyNumberFormat="1" applyFill="1"/>
    <xf numFmtId="2" fontId="1" fillId="5" borderId="1" xfId="1" applyNumberFormat="1" applyFill="1"/>
    <xf numFmtId="2" fontId="0" fillId="0" borderId="0" xfId="0" applyNumberFormat="1"/>
    <xf numFmtId="164" fontId="1" fillId="0" borderId="4" xfId="1" applyNumberFormat="1" applyBorder="1"/>
    <xf numFmtId="164" fontId="1" fillId="0" borderId="5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4" fillId="7" borderId="1" xfId="1" applyNumberFormat="1" applyFont="1" applyFill="1"/>
    <xf numFmtId="164" fontId="1" fillId="0" borderId="3" xfId="1" applyNumberFormat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12,24%20&#1076;&#1085;&#1088;&#1089;&#1095;%20&#1086;&#1089;&#1090;%20&#1089;&#1099;&#1088;%20&#1086;&#1090;%20&#1047;&#1074;&#1077;&#1088;&#1077;&#1074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12,24%20&#1073;&#1088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46">
          <cell r="P46">
            <v>400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</row>
        <row r="47">
          <cell r="P47">
            <v>500</v>
          </cell>
        </row>
        <row r="48">
          <cell r="P48">
            <v>1200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7" customWidth="1"/>
    <col min="8" max="8" width="5" customWidth="1"/>
    <col min="9" max="9" width="12" customWidth="1"/>
    <col min="10" max="11" width="7" customWidth="1"/>
    <col min="12" max="13" width="1.140625" customWidth="1"/>
    <col min="14" max="18" width="7" customWidth="1"/>
    <col min="19" max="19" width="21" customWidth="1"/>
    <col min="20" max="21" width="5" customWidth="1"/>
    <col min="22" max="29" width="6" customWidth="1"/>
    <col min="30" max="30" width="39.85546875" customWidth="1"/>
    <col min="31" max="31" width="7" customWidth="1"/>
    <col min="32" max="49" width="8" customWidth="1"/>
  </cols>
  <sheetData>
    <row r="1" spans="1:49" x14ac:dyDescent="0.25">
      <c r="A1" s="1"/>
      <c r="B1" s="1"/>
      <c r="C1" s="1"/>
      <c r="D1" s="1"/>
      <c r="E1" s="1"/>
      <c r="F1" s="1"/>
      <c r="G1" s="1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1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4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78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13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 t="s">
        <v>79</v>
      </c>
      <c r="R4" s="1"/>
      <c r="S4" s="1"/>
      <c r="T4" s="1"/>
      <c r="U4" s="1"/>
      <c r="V4" s="1" t="s">
        <v>23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10050.696999999998</v>
      </c>
      <c r="F5" s="4">
        <f>SUM(F6:F496)</f>
        <v>19335.565000000002</v>
      </c>
      <c r="G5" s="13"/>
      <c r="H5" s="1"/>
      <c r="I5" s="1"/>
      <c r="J5" s="4">
        <f t="shared" ref="J5:R5" si="0">SUM(J6:J496)</f>
        <v>10401.799999999999</v>
      </c>
      <c r="K5" s="4">
        <f t="shared" si="0"/>
        <v>-351.10300000000007</v>
      </c>
      <c r="L5" s="4">
        <f t="shared" si="0"/>
        <v>0</v>
      </c>
      <c r="M5" s="4">
        <f t="shared" si="0"/>
        <v>0</v>
      </c>
      <c r="N5" s="4">
        <f t="shared" si="0"/>
        <v>13950.71</v>
      </c>
      <c r="O5" s="4">
        <f t="shared" si="0"/>
        <v>2010.1394</v>
      </c>
      <c r="P5" s="4">
        <f t="shared" si="0"/>
        <v>3623.6837999999998</v>
      </c>
      <c r="Q5" s="4">
        <f t="shared" si="0"/>
        <v>3291.4</v>
      </c>
      <c r="R5" s="4">
        <f t="shared" si="0"/>
        <v>3350</v>
      </c>
      <c r="S5" s="1"/>
      <c r="T5" s="1"/>
      <c r="U5" s="1"/>
      <c r="V5" s="4">
        <f t="shared" ref="V5:AC5" si="1">SUM(V6:V496)</f>
        <v>1591.721</v>
      </c>
      <c r="W5" s="4">
        <f t="shared" si="1"/>
        <v>2065.2334000000001</v>
      </c>
      <c r="X5" s="4">
        <f t="shared" si="1"/>
        <v>2283.2134000000001</v>
      </c>
      <c r="Y5" s="4">
        <f t="shared" si="1"/>
        <v>1833.6011999999998</v>
      </c>
      <c r="Z5" s="4">
        <f t="shared" si="1"/>
        <v>2021.5519999999997</v>
      </c>
      <c r="AA5" s="4">
        <f t="shared" si="1"/>
        <v>2513.0619999999999</v>
      </c>
      <c r="AB5" s="4">
        <f t="shared" si="1"/>
        <v>2213.2727999999997</v>
      </c>
      <c r="AC5" s="4">
        <f t="shared" si="1"/>
        <v>1726.8326</v>
      </c>
      <c r="AD5" s="1"/>
      <c r="AE5" s="4">
        <f>SUM(AE6:AE496)</f>
        <v>967.596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255</v>
      </c>
      <c r="D6" s="1"/>
      <c r="E6" s="1">
        <v>79</v>
      </c>
      <c r="F6" s="1">
        <v>174</v>
      </c>
      <c r="G6" s="13">
        <v>0.14000000000000001</v>
      </c>
      <c r="H6" s="1">
        <v>180</v>
      </c>
      <c r="I6" s="1">
        <v>9988421</v>
      </c>
      <c r="J6" s="1">
        <v>81</v>
      </c>
      <c r="K6" s="1">
        <f t="shared" ref="K6:K38" si="2">E6-J6</f>
        <v>-2</v>
      </c>
      <c r="L6" s="1"/>
      <c r="M6" s="1"/>
      <c r="N6" s="1"/>
      <c r="O6" s="1">
        <f>E6/5</f>
        <v>15.8</v>
      </c>
      <c r="P6" s="5">
        <f>13*O6-N6-F6</f>
        <v>31.400000000000006</v>
      </c>
      <c r="Q6" s="5">
        <f>P6</f>
        <v>31.400000000000006</v>
      </c>
      <c r="R6" s="5"/>
      <c r="S6" s="1"/>
      <c r="T6" s="1">
        <f>(F6+N6+Q6)/O6</f>
        <v>13</v>
      </c>
      <c r="U6" s="1">
        <f>(F6+N6)/O6</f>
        <v>11.012658227848101</v>
      </c>
      <c r="V6" s="1">
        <v>13</v>
      </c>
      <c r="W6" s="1">
        <v>9</v>
      </c>
      <c r="X6" s="1">
        <v>9.6</v>
      </c>
      <c r="Y6" s="1">
        <v>17</v>
      </c>
      <c r="Z6" s="1">
        <v>7.6</v>
      </c>
      <c r="AA6" s="1">
        <v>26.8</v>
      </c>
      <c r="AB6" s="1">
        <v>12.6</v>
      </c>
      <c r="AC6" s="1">
        <v>9.1999999999999993</v>
      </c>
      <c r="AD6" s="1"/>
      <c r="AE6" s="1">
        <f>G6*Q6</f>
        <v>4.3960000000000008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33</v>
      </c>
      <c r="C7" s="1">
        <v>57</v>
      </c>
      <c r="D7" s="1">
        <v>177</v>
      </c>
      <c r="E7" s="1">
        <v>153</v>
      </c>
      <c r="F7" s="1">
        <v>80</v>
      </c>
      <c r="G7" s="13">
        <v>0.18</v>
      </c>
      <c r="H7" s="1">
        <v>270</v>
      </c>
      <c r="I7" s="1">
        <v>9988438</v>
      </c>
      <c r="J7" s="1">
        <v>211</v>
      </c>
      <c r="K7" s="1">
        <f t="shared" si="2"/>
        <v>-58</v>
      </c>
      <c r="L7" s="1"/>
      <c r="M7" s="1"/>
      <c r="N7" s="1">
        <v>631</v>
      </c>
      <c r="O7" s="1">
        <f t="shared" ref="O7:O38" si="3">E7/5</f>
        <v>30.6</v>
      </c>
      <c r="P7" s="5"/>
      <c r="Q7" s="5"/>
      <c r="R7" s="5"/>
      <c r="S7" s="1"/>
      <c r="T7" s="1">
        <f t="shared" ref="T7:T38" si="4">(F7+N7+P7)/O7</f>
        <v>23.235294117647058</v>
      </c>
      <c r="U7" s="1">
        <f t="shared" ref="U7:U38" si="5">(F7+N7)/O7</f>
        <v>23.235294117647058</v>
      </c>
      <c r="V7" s="1">
        <v>39.4</v>
      </c>
      <c r="W7" s="1">
        <v>31.2</v>
      </c>
      <c r="X7" s="1">
        <v>29.8</v>
      </c>
      <c r="Y7" s="1">
        <v>35.200000000000003</v>
      </c>
      <c r="Z7" s="1">
        <v>25.8</v>
      </c>
      <c r="AA7" s="1">
        <v>32.200000000000003</v>
      </c>
      <c r="AB7" s="1">
        <v>33.4</v>
      </c>
      <c r="AC7" s="1">
        <v>29.8</v>
      </c>
      <c r="AD7" s="34" t="s">
        <v>53</v>
      </c>
      <c r="AE7" s="1">
        <f t="shared" ref="AE7:AE21" si="6">G7*P7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33</v>
      </c>
      <c r="C8" s="1">
        <v>218</v>
      </c>
      <c r="D8" s="1">
        <v>48</v>
      </c>
      <c r="E8" s="1">
        <v>183</v>
      </c>
      <c r="F8" s="1">
        <v>82</v>
      </c>
      <c r="G8" s="13">
        <v>0.18</v>
      </c>
      <c r="H8" s="1">
        <v>270</v>
      </c>
      <c r="I8" s="1">
        <v>9988445</v>
      </c>
      <c r="J8" s="1">
        <v>186</v>
      </c>
      <c r="K8" s="1">
        <f t="shared" si="2"/>
        <v>-3</v>
      </c>
      <c r="L8" s="1"/>
      <c r="M8" s="1"/>
      <c r="N8" s="1">
        <v>566</v>
      </c>
      <c r="O8" s="1">
        <f t="shared" si="3"/>
        <v>36.6</v>
      </c>
      <c r="P8" s="5"/>
      <c r="Q8" s="5"/>
      <c r="R8" s="5"/>
      <c r="S8" s="1"/>
      <c r="T8" s="1">
        <f t="shared" si="4"/>
        <v>17.704918032786885</v>
      </c>
      <c r="U8" s="1">
        <f t="shared" si="5"/>
        <v>17.704918032786885</v>
      </c>
      <c r="V8" s="1">
        <v>38</v>
      </c>
      <c r="W8" s="1">
        <v>33</v>
      </c>
      <c r="X8" s="1">
        <v>33</v>
      </c>
      <c r="Y8" s="1">
        <v>46.4</v>
      </c>
      <c r="Z8" s="1">
        <v>27.6</v>
      </c>
      <c r="AA8" s="1">
        <v>42.8</v>
      </c>
      <c r="AB8" s="1">
        <v>32</v>
      </c>
      <c r="AC8" s="1">
        <v>36.4</v>
      </c>
      <c r="AD8" s="1"/>
      <c r="AE8" s="1">
        <f t="shared" si="6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33</v>
      </c>
      <c r="C9" s="1">
        <v>150</v>
      </c>
      <c r="D9" s="1"/>
      <c r="E9" s="1">
        <v>61</v>
      </c>
      <c r="F9" s="1">
        <v>89</v>
      </c>
      <c r="G9" s="13">
        <v>0.4</v>
      </c>
      <c r="H9" s="1">
        <v>270</v>
      </c>
      <c r="I9" s="1">
        <v>9988452</v>
      </c>
      <c r="J9" s="1">
        <v>55</v>
      </c>
      <c r="K9" s="1">
        <f t="shared" si="2"/>
        <v>6</v>
      </c>
      <c r="L9" s="1"/>
      <c r="M9" s="1"/>
      <c r="N9" s="1">
        <v>70</v>
      </c>
      <c r="O9" s="1">
        <f t="shared" si="3"/>
        <v>12.2</v>
      </c>
      <c r="P9" s="5"/>
      <c r="Q9" s="5"/>
      <c r="R9" s="5"/>
      <c r="S9" s="1"/>
      <c r="T9" s="1">
        <f t="shared" si="4"/>
        <v>13.032786885245903</v>
      </c>
      <c r="U9" s="1">
        <f t="shared" si="5"/>
        <v>13.032786885245903</v>
      </c>
      <c r="V9" s="1">
        <v>10</v>
      </c>
      <c r="W9" s="1">
        <v>14.6</v>
      </c>
      <c r="X9" s="1">
        <v>9.4</v>
      </c>
      <c r="Y9" s="1">
        <v>20.2</v>
      </c>
      <c r="Z9" s="1">
        <v>7</v>
      </c>
      <c r="AA9" s="1">
        <v>5.4</v>
      </c>
      <c r="AB9" s="1">
        <v>12</v>
      </c>
      <c r="AC9" s="1">
        <v>14.8</v>
      </c>
      <c r="AD9" s="1"/>
      <c r="AE9" s="1">
        <f t="shared" si="6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33</v>
      </c>
      <c r="C10" s="1">
        <v>221</v>
      </c>
      <c r="D10" s="1"/>
      <c r="E10" s="1">
        <v>39</v>
      </c>
      <c r="F10" s="1">
        <v>181</v>
      </c>
      <c r="G10" s="13">
        <v>0.4</v>
      </c>
      <c r="H10" s="1">
        <v>270</v>
      </c>
      <c r="I10" s="1">
        <v>9988476</v>
      </c>
      <c r="J10" s="1">
        <v>40</v>
      </c>
      <c r="K10" s="1">
        <f t="shared" si="2"/>
        <v>-1</v>
      </c>
      <c r="L10" s="1"/>
      <c r="M10" s="1"/>
      <c r="N10" s="1"/>
      <c r="O10" s="1">
        <f t="shared" si="3"/>
        <v>7.8</v>
      </c>
      <c r="P10" s="5"/>
      <c r="Q10" s="5"/>
      <c r="R10" s="5"/>
      <c r="S10" s="1"/>
      <c r="T10" s="1">
        <f t="shared" si="4"/>
        <v>23.205128205128204</v>
      </c>
      <c r="U10" s="1">
        <f t="shared" si="5"/>
        <v>23.205128205128204</v>
      </c>
      <c r="V10" s="1">
        <v>8.4</v>
      </c>
      <c r="W10" s="1">
        <v>9</v>
      </c>
      <c r="X10" s="1">
        <v>4.4000000000000004</v>
      </c>
      <c r="Y10" s="1">
        <v>12.6</v>
      </c>
      <c r="Z10" s="1">
        <v>11.4</v>
      </c>
      <c r="AA10" s="1">
        <v>1.2</v>
      </c>
      <c r="AB10" s="1">
        <v>8.8000000000000007</v>
      </c>
      <c r="AC10" s="1">
        <v>7.2</v>
      </c>
      <c r="AD10" s="35" t="s">
        <v>34</v>
      </c>
      <c r="AE10" s="1">
        <f t="shared" si="6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33</v>
      </c>
      <c r="C11" s="1">
        <v>209</v>
      </c>
      <c r="D11" s="1">
        <v>342</v>
      </c>
      <c r="E11" s="1">
        <v>201</v>
      </c>
      <c r="F11" s="1">
        <v>349</v>
      </c>
      <c r="G11" s="13">
        <v>0.18</v>
      </c>
      <c r="H11" s="1">
        <v>150</v>
      </c>
      <c r="I11" s="1">
        <v>5034819</v>
      </c>
      <c r="J11" s="1">
        <v>193</v>
      </c>
      <c r="K11" s="1">
        <f t="shared" si="2"/>
        <v>8</v>
      </c>
      <c r="L11" s="1"/>
      <c r="M11" s="1"/>
      <c r="N11" s="1">
        <v>311.40000000000009</v>
      </c>
      <c r="O11" s="1">
        <f t="shared" si="3"/>
        <v>40.200000000000003</v>
      </c>
      <c r="P11" s="5"/>
      <c r="Q11" s="5"/>
      <c r="R11" s="5"/>
      <c r="S11" s="1"/>
      <c r="T11" s="1">
        <f t="shared" si="4"/>
        <v>16.427860696517413</v>
      </c>
      <c r="U11" s="1">
        <f t="shared" si="5"/>
        <v>16.427860696517413</v>
      </c>
      <c r="V11" s="1">
        <v>39.200000000000003</v>
      </c>
      <c r="W11" s="1">
        <v>45</v>
      </c>
      <c r="X11" s="1">
        <v>57.8</v>
      </c>
      <c r="Y11" s="1">
        <v>11.6</v>
      </c>
      <c r="Z11" s="1">
        <v>59.8</v>
      </c>
      <c r="AA11" s="1">
        <v>66</v>
      </c>
      <c r="AB11" s="1">
        <v>30.2</v>
      </c>
      <c r="AC11" s="1">
        <v>42.8</v>
      </c>
      <c r="AD11" s="1"/>
      <c r="AE11" s="1">
        <f t="shared" si="6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20" t="s">
        <v>45</v>
      </c>
      <c r="B12" s="20" t="s">
        <v>42</v>
      </c>
      <c r="C12" s="20"/>
      <c r="D12" s="20"/>
      <c r="E12" s="20"/>
      <c r="F12" s="20"/>
      <c r="G12" s="21">
        <v>1</v>
      </c>
      <c r="H12" s="20">
        <v>150</v>
      </c>
      <c r="I12" s="20">
        <v>5041251</v>
      </c>
      <c r="J12" s="20"/>
      <c r="K12" s="20">
        <f t="shared" si="2"/>
        <v>0</v>
      </c>
      <c r="L12" s="20"/>
      <c r="M12" s="20"/>
      <c r="N12" s="20"/>
      <c r="O12" s="20">
        <f t="shared" si="3"/>
        <v>0</v>
      </c>
      <c r="P12" s="22"/>
      <c r="Q12" s="22"/>
      <c r="R12" s="22"/>
      <c r="S12" s="20"/>
      <c r="T12" s="20" t="e">
        <f t="shared" si="4"/>
        <v>#DIV/0!</v>
      </c>
      <c r="U12" s="20" t="e">
        <f t="shared" si="5"/>
        <v>#DIV/0!</v>
      </c>
      <c r="V12" s="20">
        <v>0</v>
      </c>
      <c r="W12" s="20">
        <v>0</v>
      </c>
      <c r="X12" s="20">
        <v>1.0416000000000001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6" t="s">
        <v>46</v>
      </c>
      <c r="AE12" s="20">
        <f t="shared" si="6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33</v>
      </c>
      <c r="C13" s="1">
        <v>96</v>
      </c>
      <c r="D13" s="1">
        <v>168</v>
      </c>
      <c r="E13" s="1">
        <v>59</v>
      </c>
      <c r="F13" s="1">
        <v>197</v>
      </c>
      <c r="G13" s="13">
        <v>0.1</v>
      </c>
      <c r="H13" s="1">
        <v>90</v>
      </c>
      <c r="I13" s="1">
        <v>8444163</v>
      </c>
      <c r="J13" s="1">
        <v>69</v>
      </c>
      <c r="K13" s="1">
        <f t="shared" si="2"/>
        <v>-10</v>
      </c>
      <c r="L13" s="1"/>
      <c r="M13" s="1"/>
      <c r="N13" s="1"/>
      <c r="O13" s="1">
        <f t="shared" si="3"/>
        <v>11.8</v>
      </c>
      <c r="P13" s="5"/>
      <c r="Q13" s="5"/>
      <c r="R13" s="5"/>
      <c r="S13" s="1"/>
      <c r="T13" s="1">
        <f t="shared" si="4"/>
        <v>16.694915254237287</v>
      </c>
      <c r="U13" s="1">
        <f t="shared" si="5"/>
        <v>16.694915254237287</v>
      </c>
      <c r="V13" s="1">
        <v>18</v>
      </c>
      <c r="W13" s="1">
        <v>6.2</v>
      </c>
      <c r="X13" s="1">
        <v>28.2</v>
      </c>
      <c r="Y13" s="1">
        <v>18.600000000000001</v>
      </c>
      <c r="Z13" s="1">
        <v>10.199999999999999</v>
      </c>
      <c r="AA13" s="1">
        <v>39.799999999999997</v>
      </c>
      <c r="AB13" s="1">
        <v>17.600000000000001</v>
      </c>
      <c r="AC13" s="1">
        <v>20.8</v>
      </c>
      <c r="AD13" s="1"/>
      <c r="AE13" s="1">
        <f t="shared" si="6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33</v>
      </c>
      <c r="C14" s="1">
        <v>39</v>
      </c>
      <c r="D14" s="1">
        <v>1020</v>
      </c>
      <c r="E14" s="1">
        <v>475</v>
      </c>
      <c r="F14" s="1">
        <v>584</v>
      </c>
      <c r="G14" s="13">
        <v>0.18</v>
      </c>
      <c r="H14" s="1">
        <v>150</v>
      </c>
      <c r="I14" s="1">
        <v>5038411</v>
      </c>
      <c r="J14" s="1">
        <v>484</v>
      </c>
      <c r="K14" s="1">
        <f t="shared" si="2"/>
        <v>-9</v>
      </c>
      <c r="L14" s="1"/>
      <c r="M14" s="1"/>
      <c r="N14" s="1">
        <v>469.00000000000023</v>
      </c>
      <c r="O14" s="1">
        <f t="shared" si="3"/>
        <v>95</v>
      </c>
      <c r="P14" s="5">
        <f t="shared" ref="P14:P19" si="7">13*O14-N14-F14</f>
        <v>181.99999999999977</v>
      </c>
      <c r="Q14" s="5">
        <v>240</v>
      </c>
      <c r="R14" s="5">
        <v>240</v>
      </c>
      <c r="S14" s="1"/>
      <c r="T14" s="1">
        <f t="shared" ref="T14:T19" si="8">(F14+N14+Q14)/O14</f>
        <v>13.610526315789476</v>
      </c>
      <c r="U14" s="1">
        <f t="shared" si="5"/>
        <v>11.084210526315792</v>
      </c>
      <c r="V14" s="1">
        <v>69.400000000000006</v>
      </c>
      <c r="W14" s="1">
        <v>100.2</v>
      </c>
      <c r="X14" s="1">
        <v>99.8</v>
      </c>
      <c r="Y14" s="1">
        <v>0</v>
      </c>
      <c r="Z14" s="1">
        <v>84</v>
      </c>
      <c r="AA14" s="1">
        <v>110.4</v>
      </c>
      <c r="AB14" s="1">
        <v>49.2</v>
      </c>
      <c r="AC14" s="1">
        <v>65.400000000000006</v>
      </c>
      <c r="AD14" s="1"/>
      <c r="AE14" s="1">
        <f t="shared" ref="AE14:AE19" si="9">G14*Q14</f>
        <v>43.199999999999996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33</v>
      </c>
      <c r="C15" s="1"/>
      <c r="D15" s="1">
        <v>1310</v>
      </c>
      <c r="E15" s="1">
        <v>500</v>
      </c>
      <c r="F15" s="1">
        <v>810</v>
      </c>
      <c r="G15" s="13">
        <v>0.18</v>
      </c>
      <c r="H15" s="1">
        <v>150</v>
      </c>
      <c r="I15" s="1">
        <v>5038459</v>
      </c>
      <c r="J15" s="1">
        <v>504</v>
      </c>
      <c r="K15" s="1">
        <f t="shared" si="2"/>
        <v>-4</v>
      </c>
      <c r="L15" s="1"/>
      <c r="M15" s="1"/>
      <c r="N15" s="1"/>
      <c r="O15" s="1">
        <f t="shared" si="3"/>
        <v>100</v>
      </c>
      <c r="P15" s="5">
        <f t="shared" si="7"/>
        <v>490</v>
      </c>
      <c r="Q15" s="5">
        <v>560</v>
      </c>
      <c r="R15" s="5">
        <v>560</v>
      </c>
      <c r="S15" s="1"/>
      <c r="T15" s="1">
        <f t="shared" si="8"/>
        <v>13.7</v>
      </c>
      <c r="U15" s="1">
        <f t="shared" si="5"/>
        <v>8.1</v>
      </c>
      <c r="V15" s="1">
        <v>63.2</v>
      </c>
      <c r="W15" s="1">
        <v>120.6</v>
      </c>
      <c r="X15" s="1">
        <v>104.6</v>
      </c>
      <c r="Y15" s="1">
        <v>25.4</v>
      </c>
      <c r="Z15" s="1">
        <v>97</v>
      </c>
      <c r="AA15" s="1">
        <v>122.8</v>
      </c>
      <c r="AB15" s="1">
        <v>63.4</v>
      </c>
      <c r="AC15" s="1">
        <v>66.400000000000006</v>
      </c>
      <c r="AD15" s="1"/>
      <c r="AE15" s="1">
        <f t="shared" si="9"/>
        <v>100.8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33</v>
      </c>
      <c r="C16" s="1"/>
      <c r="D16" s="1">
        <v>800</v>
      </c>
      <c r="E16" s="1">
        <v>226</v>
      </c>
      <c r="F16" s="1">
        <v>574</v>
      </c>
      <c r="G16" s="13">
        <v>0.18</v>
      </c>
      <c r="H16" s="1">
        <v>150</v>
      </c>
      <c r="I16" s="1">
        <v>5038831</v>
      </c>
      <c r="J16" s="1">
        <v>227</v>
      </c>
      <c r="K16" s="1">
        <f t="shared" si="2"/>
        <v>-1</v>
      </c>
      <c r="L16" s="1"/>
      <c r="M16" s="1"/>
      <c r="N16" s="1"/>
      <c r="O16" s="1">
        <f t="shared" si="3"/>
        <v>45.2</v>
      </c>
      <c r="P16" s="5">
        <f t="shared" si="7"/>
        <v>13.600000000000023</v>
      </c>
      <c r="Q16" s="5">
        <v>90</v>
      </c>
      <c r="R16" s="5">
        <v>90</v>
      </c>
      <c r="S16" s="1"/>
      <c r="T16" s="1">
        <f t="shared" si="8"/>
        <v>14.690265486725663</v>
      </c>
      <c r="U16" s="1">
        <f t="shared" si="5"/>
        <v>12.699115044247787</v>
      </c>
      <c r="V16" s="1">
        <v>26</v>
      </c>
      <c r="W16" s="1">
        <v>57.8</v>
      </c>
      <c r="X16" s="1">
        <v>71.599999999999994</v>
      </c>
      <c r="Y16" s="1">
        <v>48.4</v>
      </c>
      <c r="Z16" s="1">
        <v>62.2</v>
      </c>
      <c r="AA16" s="1">
        <v>91</v>
      </c>
      <c r="AB16" s="1">
        <v>32.6</v>
      </c>
      <c r="AC16" s="1">
        <v>10.8</v>
      </c>
      <c r="AD16" s="1"/>
      <c r="AE16" s="1">
        <f t="shared" si="9"/>
        <v>16.2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51</v>
      </c>
      <c r="B17" s="1" t="s">
        <v>33</v>
      </c>
      <c r="C17" s="1">
        <v>134</v>
      </c>
      <c r="D17" s="1">
        <v>450</v>
      </c>
      <c r="E17" s="1">
        <v>313</v>
      </c>
      <c r="F17" s="1">
        <v>271</v>
      </c>
      <c r="G17" s="13">
        <v>0.18</v>
      </c>
      <c r="H17" s="1">
        <v>120</v>
      </c>
      <c r="I17" s="1">
        <v>5038855</v>
      </c>
      <c r="J17" s="1">
        <v>336</v>
      </c>
      <c r="K17" s="1">
        <f t="shared" si="2"/>
        <v>-23</v>
      </c>
      <c r="L17" s="1"/>
      <c r="M17" s="1"/>
      <c r="N17" s="1">
        <v>436.8</v>
      </c>
      <c r="O17" s="1">
        <f t="shared" si="3"/>
        <v>62.6</v>
      </c>
      <c r="P17" s="5">
        <f t="shared" si="7"/>
        <v>106.00000000000006</v>
      </c>
      <c r="Q17" s="5">
        <v>150</v>
      </c>
      <c r="R17" s="5">
        <v>150</v>
      </c>
      <c r="S17" s="1"/>
      <c r="T17" s="1">
        <f t="shared" si="8"/>
        <v>13.702875399361021</v>
      </c>
      <c r="U17" s="1">
        <f t="shared" si="5"/>
        <v>11.306709265175718</v>
      </c>
      <c r="V17" s="1">
        <v>46.4</v>
      </c>
      <c r="W17" s="1">
        <v>57.4</v>
      </c>
      <c r="X17" s="1">
        <v>66.400000000000006</v>
      </c>
      <c r="Y17" s="1">
        <v>0</v>
      </c>
      <c r="Z17" s="1">
        <v>62</v>
      </c>
      <c r="AA17" s="1">
        <v>94.8</v>
      </c>
      <c r="AB17" s="1">
        <v>35.200000000000003</v>
      </c>
      <c r="AC17" s="1">
        <v>9.8000000000000007</v>
      </c>
      <c r="AD17" s="1"/>
      <c r="AE17" s="1">
        <f t="shared" si="9"/>
        <v>27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33</v>
      </c>
      <c r="C18" s="1"/>
      <c r="D18" s="1">
        <v>1940</v>
      </c>
      <c r="E18" s="1">
        <v>685</v>
      </c>
      <c r="F18" s="1">
        <v>1254</v>
      </c>
      <c r="G18" s="13">
        <v>0.18</v>
      </c>
      <c r="H18" s="1">
        <v>150</v>
      </c>
      <c r="I18" s="1">
        <v>5038435</v>
      </c>
      <c r="J18" s="1">
        <v>688</v>
      </c>
      <c r="K18" s="1">
        <f t="shared" si="2"/>
        <v>-3</v>
      </c>
      <c r="L18" s="1"/>
      <c r="M18" s="1"/>
      <c r="N18" s="1"/>
      <c r="O18" s="1">
        <f t="shared" si="3"/>
        <v>137</v>
      </c>
      <c r="P18" s="5">
        <f t="shared" si="7"/>
        <v>527</v>
      </c>
      <c r="Q18" s="5">
        <v>620</v>
      </c>
      <c r="R18" s="5">
        <v>620</v>
      </c>
      <c r="S18" s="1"/>
      <c r="T18" s="1">
        <f t="shared" si="8"/>
        <v>13.678832116788321</v>
      </c>
      <c r="U18" s="1">
        <f t="shared" si="5"/>
        <v>9.1532846715328464</v>
      </c>
      <c r="V18" s="1">
        <v>52.8</v>
      </c>
      <c r="W18" s="1">
        <v>164</v>
      </c>
      <c r="X18" s="1">
        <v>130.19999999999999</v>
      </c>
      <c r="Y18" s="1">
        <v>84.8</v>
      </c>
      <c r="Z18" s="1">
        <v>134.6</v>
      </c>
      <c r="AA18" s="1">
        <v>164.6</v>
      </c>
      <c r="AB18" s="1">
        <v>89.4</v>
      </c>
      <c r="AC18" s="1">
        <v>118.6</v>
      </c>
      <c r="AD18" s="1"/>
      <c r="AE18" s="1">
        <f t="shared" si="9"/>
        <v>111.6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33</v>
      </c>
      <c r="C19" s="1">
        <v>112</v>
      </c>
      <c r="D19" s="1">
        <v>370</v>
      </c>
      <c r="E19" s="1">
        <v>275</v>
      </c>
      <c r="F19" s="1">
        <v>207</v>
      </c>
      <c r="G19" s="13">
        <v>0.18</v>
      </c>
      <c r="H19" s="1">
        <v>120</v>
      </c>
      <c r="I19" s="1">
        <v>5038398</v>
      </c>
      <c r="J19" s="1">
        <v>284</v>
      </c>
      <c r="K19" s="1">
        <f t="shared" si="2"/>
        <v>-9</v>
      </c>
      <c r="L19" s="1"/>
      <c r="M19" s="1"/>
      <c r="N19" s="1">
        <v>499.2</v>
      </c>
      <c r="O19" s="1">
        <f t="shared" si="3"/>
        <v>55</v>
      </c>
      <c r="P19" s="5">
        <f t="shared" si="7"/>
        <v>8.8000000000000114</v>
      </c>
      <c r="Q19" s="5">
        <v>60</v>
      </c>
      <c r="R19" s="5">
        <v>60</v>
      </c>
      <c r="S19" s="1"/>
      <c r="T19" s="1">
        <f t="shared" si="8"/>
        <v>13.930909090909092</v>
      </c>
      <c r="U19" s="1">
        <f t="shared" si="5"/>
        <v>12.840000000000002</v>
      </c>
      <c r="V19" s="1">
        <v>44.6</v>
      </c>
      <c r="W19" s="1">
        <v>49</v>
      </c>
      <c r="X19" s="1">
        <v>56.6</v>
      </c>
      <c r="Y19" s="1">
        <v>16.2</v>
      </c>
      <c r="Z19" s="1">
        <v>28.8</v>
      </c>
      <c r="AA19" s="1">
        <v>0.2</v>
      </c>
      <c r="AB19" s="1">
        <v>31.2</v>
      </c>
      <c r="AC19" s="1">
        <v>4.2</v>
      </c>
      <c r="AD19" s="1"/>
      <c r="AE19" s="1">
        <f t="shared" si="9"/>
        <v>10.799999999999999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20" t="s">
        <v>55</v>
      </c>
      <c r="B20" s="20" t="s">
        <v>42</v>
      </c>
      <c r="C20" s="20">
        <v>170</v>
      </c>
      <c r="D20" s="20">
        <v>4.1310000000000002</v>
      </c>
      <c r="E20" s="20">
        <v>173.441</v>
      </c>
      <c r="F20" s="20"/>
      <c r="G20" s="21">
        <v>1</v>
      </c>
      <c r="H20" s="20">
        <v>150</v>
      </c>
      <c r="I20" s="20">
        <v>5038572</v>
      </c>
      <c r="J20" s="20">
        <v>218</v>
      </c>
      <c r="K20" s="20">
        <f t="shared" si="2"/>
        <v>-44.558999999999997</v>
      </c>
      <c r="L20" s="20"/>
      <c r="M20" s="20"/>
      <c r="N20" s="20"/>
      <c r="O20" s="20">
        <f t="shared" si="3"/>
        <v>34.688200000000002</v>
      </c>
      <c r="P20" s="22"/>
      <c r="Q20" s="22"/>
      <c r="R20" s="22"/>
      <c r="S20" s="20"/>
      <c r="T20" s="20">
        <f t="shared" si="4"/>
        <v>0</v>
      </c>
      <c r="U20" s="20">
        <f t="shared" si="5"/>
        <v>0</v>
      </c>
      <c r="V20" s="20">
        <v>54.049599999999998</v>
      </c>
      <c r="W20" s="20">
        <v>39.379800000000003</v>
      </c>
      <c r="X20" s="20">
        <v>28.2272</v>
      </c>
      <c r="Y20" s="20">
        <v>32.141000000000012</v>
      </c>
      <c r="Z20" s="20">
        <v>55.0548</v>
      </c>
      <c r="AA20" s="20">
        <v>12.2524</v>
      </c>
      <c r="AB20" s="20">
        <v>15.9504</v>
      </c>
      <c r="AC20" s="20">
        <v>35.3474</v>
      </c>
      <c r="AD20" s="26" t="s">
        <v>56</v>
      </c>
      <c r="AE20" s="20">
        <f t="shared" si="6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3" t="s">
        <v>57</v>
      </c>
      <c r="B21" s="24" t="s">
        <v>42</v>
      </c>
      <c r="C21" s="24"/>
      <c r="D21" s="24"/>
      <c r="E21" s="24"/>
      <c r="F21" s="25"/>
      <c r="G21" s="21">
        <v>1</v>
      </c>
      <c r="H21" s="20">
        <v>150</v>
      </c>
      <c r="I21" s="20">
        <v>5038596</v>
      </c>
      <c r="J21" s="20">
        <v>3</v>
      </c>
      <c r="K21" s="20">
        <f t="shared" si="2"/>
        <v>-3</v>
      </c>
      <c r="L21" s="20"/>
      <c r="M21" s="20"/>
      <c r="N21" s="20"/>
      <c r="O21" s="20">
        <f t="shared" si="3"/>
        <v>0</v>
      </c>
      <c r="P21" s="22"/>
      <c r="Q21" s="22"/>
      <c r="R21" s="22"/>
      <c r="S21" s="20"/>
      <c r="T21" s="20" t="e">
        <f t="shared" si="4"/>
        <v>#DIV/0!</v>
      </c>
      <c r="U21" s="20" t="e">
        <f t="shared" si="5"/>
        <v>#DIV/0!</v>
      </c>
      <c r="V21" s="20">
        <v>8.0383999999999993</v>
      </c>
      <c r="W21" s="20">
        <v>34.475000000000001</v>
      </c>
      <c r="X21" s="20">
        <v>32.574599999999997</v>
      </c>
      <c r="Y21" s="20">
        <v>16.657399999999999</v>
      </c>
      <c r="Z21" s="20">
        <v>23.993600000000001</v>
      </c>
      <c r="AA21" s="20">
        <v>27.700800000000001</v>
      </c>
      <c r="AB21" s="20">
        <v>0.96920000000000006</v>
      </c>
      <c r="AC21" s="20">
        <v>0</v>
      </c>
      <c r="AD21" s="26" t="s">
        <v>58</v>
      </c>
      <c r="AE21" s="20">
        <f t="shared" si="6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8" t="s">
        <v>67</v>
      </c>
      <c r="B22" s="29" t="s">
        <v>42</v>
      </c>
      <c r="C22" s="29"/>
      <c r="D22" s="29">
        <v>352.45600000000002</v>
      </c>
      <c r="E22" s="29">
        <v>123.68</v>
      </c>
      <c r="F22" s="30">
        <v>228.77600000000001</v>
      </c>
      <c r="G22" s="31">
        <v>0</v>
      </c>
      <c r="H22" s="32" t="e">
        <v>#N/A</v>
      </c>
      <c r="I22" s="32" t="s">
        <v>43</v>
      </c>
      <c r="J22" s="32">
        <v>115</v>
      </c>
      <c r="K22" s="32">
        <f>E22-J22</f>
        <v>8.6800000000000068</v>
      </c>
      <c r="L22" s="32"/>
      <c r="M22" s="32"/>
      <c r="N22" s="32"/>
      <c r="O22" s="32">
        <f>E22/5</f>
        <v>24.736000000000001</v>
      </c>
      <c r="P22" s="33"/>
      <c r="Q22" s="33"/>
      <c r="R22" s="33"/>
      <c r="S22" s="32"/>
      <c r="T22" s="32">
        <f t="shared" si="4"/>
        <v>9.2487063389391988</v>
      </c>
      <c r="U22" s="32">
        <f t="shared" si="5"/>
        <v>9.2487063389391988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/>
      <c r="AE22" s="32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59</v>
      </c>
      <c r="B23" s="11" t="s">
        <v>42</v>
      </c>
      <c r="C23" s="11"/>
      <c r="D23" s="11"/>
      <c r="E23" s="11"/>
      <c r="F23" s="12"/>
      <c r="G23" s="15">
        <v>1</v>
      </c>
      <c r="H23" s="8">
        <v>120</v>
      </c>
      <c r="I23" s="8">
        <v>8785204</v>
      </c>
      <c r="J23" s="8"/>
      <c r="K23" s="8">
        <f t="shared" si="2"/>
        <v>0</v>
      </c>
      <c r="L23" s="8"/>
      <c r="M23" s="8"/>
      <c r="N23" s="8"/>
      <c r="O23" s="8">
        <f t="shared" si="3"/>
        <v>0</v>
      </c>
      <c r="P23" s="9"/>
      <c r="Q23" s="9"/>
      <c r="R23" s="9"/>
      <c r="S23" s="8"/>
      <c r="T23" s="8" t="e">
        <f t="shared" si="4"/>
        <v>#DIV/0!</v>
      </c>
      <c r="U23" s="8" t="e">
        <f t="shared" si="5"/>
        <v>#DIV/0!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 t="s">
        <v>60</v>
      </c>
      <c r="AE23" s="8">
        <f>G23*P23</f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28" t="s">
        <v>41</v>
      </c>
      <c r="B24" s="29" t="s">
        <v>42</v>
      </c>
      <c r="C24" s="29"/>
      <c r="D24" s="29">
        <v>574.71199999999999</v>
      </c>
      <c r="E24" s="29">
        <v>204.58199999999999</v>
      </c>
      <c r="F24" s="30">
        <v>370.13</v>
      </c>
      <c r="G24" s="31">
        <v>0</v>
      </c>
      <c r="H24" s="32" t="e">
        <v>#N/A</v>
      </c>
      <c r="I24" s="32" t="s">
        <v>43</v>
      </c>
      <c r="J24" s="32">
        <v>216.8</v>
      </c>
      <c r="K24" s="32">
        <f>E24-J24</f>
        <v>-12.218000000000018</v>
      </c>
      <c r="L24" s="32"/>
      <c r="M24" s="32"/>
      <c r="N24" s="32"/>
      <c r="O24" s="32">
        <f t="shared" si="3"/>
        <v>40.916399999999996</v>
      </c>
      <c r="P24" s="33"/>
      <c r="Q24" s="33"/>
      <c r="R24" s="33"/>
      <c r="S24" s="32"/>
      <c r="T24" s="32">
        <f t="shared" si="4"/>
        <v>9.0460060024831126</v>
      </c>
      <c r="U24" s="32">
        <f t="shared" si="5"/>
        <v>9.0460060024831126</v>
      </c>
      <c r="V24" s="32">
        <v>-0.60860000000000003</v>
      </c>
      <c r="W24" s="32">
        <v>42.768599999999999</v>
      </c>
      <c r="X24" s="32">
        <v>39.647399999999998</v>
      </c>
      <c r="Y24" s="32">
        <v>43.928600000000003</v>
      </c>
      <c r="Z24" s="32">
        <v>43.7286</v>
      </c>
      <c r="AA24" s="32">
        <v>41.136600000000001</v>
      </c>
      <c r="AB24" s="32">
        <v>43.707999999999998</v>
      </c>
      <c r="AC24" s="32">
        <v>14.2288</v>
      </c>
      <c r="AD24" s="32"/>
      <c r="AE24" s="32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42</v>
      </c>
      <c r="C25" s="1"/>
      <c r="D25" s="1">
        <v>197.87</v>
      </c>
      <c r="E25" s="1">
        <v>100.678</v>
      </c>
      <c r="F25" s="1">
        <v>90.563999999999993</v>
      </c>
      <c r="G25" s="13">
        <v>1</v>
      </c>
      <c r="H25" s="1">
        <v>180</v>
      </c>
      <c r="I25" s="1">
        <v>5038619</v>
      </c>
      <c r="J25" s="1">
        <v>103.5</v>
      </c>
      <c r="K25" s="1">
        <f t="shared" si="2"/>
        <v>-2.8220000000000027</v>
      </c>
      <c r="L25" s="1"/>
      <c r="M25" s="1"/>
      <c r="N25" s="1"/>
      <c r="O25" s="1">
        <f t="shared" si="3"/>
        <v>20.1356</v>
      </c>
      <c r="P25" s="5">
        <f t="shared" ref="P25:P32" si="10">13*O25-N25-F25</f>
        <v>171.19880000000003</v>
      </c>
      <c r="Q25" s="5">
        <v>190</v>
      </c>
      <c r="R25" s="5">
        <v>190</v>
      </c>
      <c r="S25" s="1"/>
      <c r="T25" s="1">
        <f>(F25+N25+Q25)/O25</f>
        <v>13.933729315242653</v>
      </c>
      <c r="U25" s="1">
        <f t="shared" si="5"/>
        <v>4.4977055563280954</v>
      </c>
      <c r="V25" s="1">
        <v>0</v>
      </c>
      <c r="W25" s="1">
        <v>0</v>
      </c>
      <c r="X25" s="1">
        <v>9.5489999999999995</v>
      </c>
      <c r="Y25" s="1">
        <v>9.5321999999999996</v>
      </c>
      <c r="Z25" s="1">
        <v>16.200199999999999</v>
      </c>
      <c r="AA25" s="1">
        <v>2.8662000000000001</v>
      </c>
      <c r="AB25" s="1">
        <v>19.991399999999999</v>
      </c>
      <c r="AC25" s="1">
        <v>20.964400000000001</v>
      </c>
      <c r="AD25" s="1" t="s">
        <v>62</v>
      </c>
      <c r="AE25" s="1">
        <f>G25*Q25</f>
        <v>190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33</v>
      </c>
      <c r="C26" s="1">
        <v>30</v>
      </c>
      <c r="D26" s="1">
        <v>64</v>
      </c>
      <c r="E26" s="1">
        <v>63</v>
      </c>
      <c r="F26" s="1">
        <v>2</v>
      </c>
      <c r="G26" s="13">
        <v>0.1</v>
      </c>
      <c r="H26" s="1">
        <v>60</v>
      </c>
      <c r="I26" s="1">
        <v>8444170</v>
      </c>
      <c r="J26" s="1">
        <v>94</v>
      </c>
      <c r="K26" s="1">
        <f t="shared" si="2"/>
        <v>-31</v>
      </c>
      <c r="L26" s="1"/>
      <c r="M26" s="1"/>
      <c r="N26" s="1">
        <v>170</v>
      </c>
      <c r="O26" s="1">
        <f t="shared" si="3"/>
        <v>12.6</v>
      </c>
      <c r="P26" s="5"/>
      <c r="Q26" s="5"/>
      <c r="R26" s="5"/>
      <c r="S26" s="1"/>
      <c r="T26" s="1">
        <f t="shared" si="4"/>
        <v>13.650793650793652</v>
      </c>
      <c r="U26" s="1">
        <f t="shared" si="5"/>
        <v>13.650793650793652</v>
      </c>
      <c r="V26" s="1">
        <v>17.600000000000001</v>
      </c>
      <c r="W26" s="1">
        <v>11.4</v>
      </c>
      <c r="X26" s="1">
        <v>15.4</v>
      </c>
      <c r="Y26" s="1">
        <v>27</v>
      </c>
      <c r="Z26" s="1">
        <v>30</v>
      </c>
      <c r="AA26" s="1">
        <v>27.6</v>
      </c>
      <c r="AB26" s="1">
        <v>27</v>
      </c>
      <c r="AC26" s="1">
        <v>26.8</v>
      </c>
      <c r="AD26" s="1"/>
      <c r="AE26" s="1">
        <f t="shared" ref="AE26:AE34" si="11">G26*P26</f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42</v>
      </c>
      <c r="C27" s="1">
        <v>101.417</v>
      </c>
      <c r="D27" s="1">
        <v>355.43099999999998</v>
      </c>
      <c r="E27" s="1">
        <v>92.213999999999999</v>
      </c>
      <c r="F27" s="1">
        <v>350</v>
      </c>
      <c r="G27" s="13">
        <v>1</v>
      </c>
      <c r="H27" s="1">
        <v>120</v>
      </c>
      <c r="I27" s="1">
        <v>5522704</v>
      </c>
      <c r="J27" s="1">
        <v>192.5</v>
      </c>
      <c r="K27" s="1">
        <f t="shared" si="2"/>
        <v>-100.286</v>
      </c>
      <c r="L27" s="1"/>
      <c r="M27" s="1"/>
      <c r="N27" s="1">
        <v>1082.5730000000001</v>
      </c>
      <c r="O27" s="1">
        <f t="shared" si="3"/>
        <v>18.442799999999998</v>
      </c>
      <c r="P27" s="5"/>
      <c r="Q27" s="5"/>
      <c r="R27" s="5"/>
      <c r="S27" s="1"/>
      <c r="T27" s="1">
        <f t="shared" si="4"/>
        <v>77.676545860715308</v>
      </c>
      <c r="U27" s="1">
        <f t="shared" si="5"/>
        <v>77.676545860715308</v>
      </c>
      <c r="V27" s="1">
        <v>69.378399999999999</v>
      </c>
      <c r="W27" s="1">
        <v>58.870800000000003</v>
      </c>
      <c r="X27" s="1">
        <v>45.809399999999997</v>
      </c>
      <c r="Y27" s="1">
        <v>50.603200000000001</v>
      </c>
      <c r="Z27" s="1">
        <v>49.519599999999997</v>
      </c>
      <c r="AA27" s="1">
        <v>70.951800000000006</v>
      </c>
      <c r="AB27" s="1">
        <v>78.061599999999999</v>
      </c>
      <c r="AC27" s="1">
        <v>84.012199999999993</v>
      </c>
      <c r="AD27" s="1"/>
      <c r="AE27" s="1">
        <f t="shared" si="11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33</v>
      </c>
      <c r="C28" s="1">
        <v>107</v>
      </c>
      <c r="D28" s="1">
        <v>208</v>
      </c>
      <c r="E28" s="1">
        <v>164</v>
      </c>
      <c r="F28" s="1">
        <v>150</v>
      </c>
      <c r="G28" s="13">
        <v>0.14000000000000001</v>
      </c>
      <c r="H28" s="1">
        <v>180</v>
      </c>
      <c r="I28" s="1">
        <v>9988391</v>
      </c>
      <c r="J28" s="1">
        <v>165</v>
      </c>
      <c r="K28" s="1">
        <f t="shared" si="2"/>
        <v>-1</v>
      </c>
      <c r="L28" s="1"/>
      <c r="M28" s="1"/>
      <c r="N28" s="1">
        <v>169</v>
      </c>
      <c r="O28" s="1">
        <f t="shared" si="3"/>
        <v>32.799999999999997</v>
      </c>
      <c r="P28" s="5">
        <f t="shared" si="10"/>
        <v>107.39999999999998</v>
      </c>
      <c r="Q28" s="5">
        <v>130</v>
      </c>
      <c r="R28" s="5">
        <v>130</v>
      </c>
      <c r="S28" s="1"/>
      <c r="T28" s="1">
        <f t="shared" ref="T28:T32" si="12">(F28+N28+Q28)/O28</f>
        <v>13.689024390243903</v>
      </c>
      <c r="U28" s="1">
        <f t="shared" si="5"/>
        <v>9.7256097560975618</v>
      </c>
      <c r="V28" s="1">
        <v>22</v>
      </c>
      <c r="W28" s="1">
        <v>25</v>
      </c>
      <c r="X28" s="1">
        <v>33.4</v>
      </c>
      <c r="Y28" s="1">
        <v>30</v>
      </c>
      <c r="Z28" s="1">
        <v>27.6</v>
      </c>
      <c r="AA28" s="1">
        <v>42.6</v>
      </c>
      <c r="AB28" s="1">
        <v>16.8</v>
      </c>
      <c r="AC28" s="1">
        <v>19.2</v>
      </c>
      <c r="AD28" s="1"/>
      <c r="AE28" s="1">
        <f t="shared" ref="AE28:AE32" si="13">G28*Q28</f>
        <v>18.200000000000003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66</v>
      </c>
      <c r="B29" s="1" t="s">
        <v>33</v>
      </c>
      <c r="C29" s="1"/>
      <c r="D29" s="1">
        <v>1008</v>
      </c>
      <c r="E29" s="1">
        <v>362</v>
      </c>
      <c r="F29" s="1">
        <v>646</v>
      </c>
      <c r="G29" s="13">
        <v>0.18</v>
      </c>
      <c r="H29" s="1">
        <v>270</v>
      </c>
      <c r="I29" s="1">
        <v>9988681</v>
      </c>
      <c r="J29" s="1">
        <v>359</v>
      </c>
      <c r="K29" s="1">
        <f t="shared" si="2"/>
        <v>3</v>
      </c>
      <c r="L29" s="1"/>
      <c r="M29" s="1"/>
      <c r="N29" s="1"/>
      <c r="O29" s="1">
        <f t="shared" si="3"/>
        <v>72.400000000000006</v>
      </c>
      <c r="P29" s="5">
        <f t="shared" si="10"/>
        <v>295.20000000000005</v>
      </c>
      <c r="Q29" s="5">
        <v>330</v>
      </c>
      <c r="R29" s="5">
        <v>330</v>
      </c>
      <c r="S29" s="1"/>
      <c r="T29" s="1">
        <f t="shared" si="12"/>
        <v>13.480662983425413</v>
      </c>
      <c r="U29" s="1">
        <f t="shared" si="5"/>
        <v>8.9226519337016565</v>
      </c>
      <c r="V29" s="1">
        <v>18.2</v>
      </c>
      <c r="W29" s="1">
        <v>78.400000000000006</v>
      </c>
      <c r="X29" s="1">
        <v>60.2</v>
      </c>
      <c r="Y29" s="1">
        <v>27.8</v>
      </c>
      <c r="Z29" s="1">
        <v>57.6</v>
      </c>
      <c r="AA29" s="1">
        <v>84.8</v>
      </c>
      <c r="AB29" s="1">
        <v>42.4</v>
      </c>
      <c r="AC29" s="1">
        <v>48</v>
      </c>
      <c r="AD29" s="1"/>
      <c r="AE29" s="1">
        <f t="shared" si="13"/>
        <v>59.4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42</v>
      </c>
      <c r="C30" s="1"/>
      <c r="D30" s="1">
        <v>198.505</v>
      </c>
      <c r="E30" s="1">
        <v>134.07</v>
      </c>
      <c r="F30" s="1">
        <v>58.697000000000003</v>
      </c>
      <c r="G30" s="13">
        <v>1</v>
      </c>
      <c r="H30" s="1">
        <v>120</v>
      </c>
      <c r="I30" s="1">
        <v>8785198</v>
      </c>
      <c r="J30" s="1">
        <v>115</v>
      </c>
      <c r="K30" s="1">
        <f t="shared" si="2"/>
        <v>19.069999999999993</v>
      </c>
      <c r="L30" s="1"/>
      <c r="M30" s="1"/>
      <c r="N30" s="1"/>
      <c r="O30" s="1">
        <f t="shared" si="3"/>
        <v>26.814</v>
      </c>
      <c r="P30" s="5">
        <f t="shared" si="10"/>
        <v>289.88499999999999</v>
      </c>
      <c r="Q30" s="5">
        <v>320</v>
      </c>
      <c r="R30" s="5">
        <v>320</v>
      </c>
      <c r="S30" s="1"/>
      <c r="T30" s="1">
        <f t="shared" si="12"/>
        <v>14.123107331990751</v>
      </c>
      <c r="U30" s="1">
        <f t="shared" si="5"/>
        <v>2.189043037219363</v>
      </c>
      <c r="V30" s="1">
        <v>5.2956000000000003</v>
      </c>
      <c r="W30" s="1">
        <v>14.8072</v>
      </c>
      <c r="X30" s="1">
        <v>15.710599999999999</v>
      </c>
      <c r="Y30" s="1">
        <v>8.5876000000000001</v>
      </c>
      <c r="Z30" s="1">
        <v>14.278</v>
      </c>
      <c r="AA30" s="1">
        <v>7.4955999999999996</v>
      </c>
      <c r="AB30" s="1">
        <v>22.968399999999999</v>
      </c>
      <c r="AC30" s="1">
        <v>4.4798</v>
      </c>
      <c r="AD30" s="1"/>
      <c r="AE30" s="1">
        <f t="shared" si="13"/>
        <v>320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33</v>
      </c>
      <c r="C31" s="1"/>
      <c r="D31" s="1">
        <v>312</v>
      </c>
      <c r="E31" s="1">
        <v>160</v>
      </c>
      <c r="F31" s="1">
        <v>139</v>
      </c>
      <c r="G31" s="13">
        <v>0.1</v>
      </c>
      <c r="H31" s="1">
        <v>60</v>
      </c>
      <c r="I31" s="1">
        <v>8444187</v>
      </c>
      <c r="J31" s="1">
        <v>176</v>
      </c>
      <c r="K31" s="1">
        <f t="shared" si="2"/>
        <v>-16</v>
      </c>
      <c r="L31" s="1"/>
      <c r="M31" s="1"/>
      <c r="N31" s="1">
        <v>165</v>
      </c>
      <c r="O31" s="1">
        <f t="shared" si="3"/>
        <v>32</v>
      </c>
      <c r="P31" s="5">
        <f>12*O31-N31-F31</f>
        <v>80</v>
      </c>
      <c r="Q31" s="5">
        <f t="shared" ref="Q31" si="14">P31</f>
        <v>80</v>
      </c>
      <c r="R31" s="5">
        <v>140</v>
      </c>
      <c r="S31" s="1"/>
      <c r="T31" s="1">
        <f t="shared" si="12"/>
        <v>12</v>
      </c>
      <c r="U31" s="1">
        <f t="shared" si="5"/>
        <v>9.5</v>
      </c>
      <c r="V31" s="1">
        <v>31.8</v>
      </c>
      <c r="W31" s="1">
        <v>30.8</v>
      </c>
      <c r="X31" s="1">
        <v>46.4</v>
      </c>
      <c r="Y31" s="1">
        <v>41</v>
      </c>
      <c r="Z31" s="1">
        <v>42.8</v>
      </c>
      <c r="AA31" s="1">
        <v>54.6</v>
      </c>
      <c r="AB31" s="1">
        <v>36.6</v>
      </c>
      <c r="AC31" s="1">
        <v>43.8</v>
      </c>
      <c r="AD31" s="1"/>
      <c r="AE31" s="1">
        <f t="shared" si="13"/>
        <v>8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33</v>
      </c>
      <c r="C32" s="1"/>
      <c r="D32" s="1">
        <v>378</v>
      </c>
      <c r="E32" s="1">
        <v>225</v>
      </c>
      <c r="F32" s="1">
        <v>151</v>
      </c>
      <c r="G32" s="13">
        <v>0.1</v>
      </c>
      <c r="H32" s="1">
        <v>90</v>
      </c>
      <c r="I32" s="1">
        <v>8444194</v>
      </c>
      <c r="J32" s="1">
        <v>232</v>
      </c>
      <c r="K32" s="1">
        <f t="shared" si="2"/>
        <v>-7</v>
      </c>
      <c r="L32" s="1"/>
      <c r="M32" s="1"/>
      <c r="N32" s="1">
        <v>37.999999999999829</v>
      </c>
      <c r="O32" s="1">
        <f t="shared" si="3"/>
        <v>45</v>
      </c>
      <c r="P32" s="5">
        <f t="shared" si="10"/>
        <v>396.00000000000023</v>
      </c>
      <c r="Q32" s="5">
        <v>400</v>
      </c>
      <c r="R32" s="5">
        <v>430</v>
      </c>
      <c r="S32" s="1"/>
      <c r="T32" s="1">
        <f t="shared" si="12"/>
        <v>13.088888888888883</v>
      </c>
      <c r="U32" s="1">
        <f t="shared" si="5"/>
        <v>4.1999999999999966</v>
      </c>
      <c r="V32" s="1">
        <v>26.4</v>
      </c>
      <c r="W32" s="1">
        <v>37.200000000000003</v>
      </c>
      <c r="X32" s="1">
        <v>48</v>
      </c>
      <c r="Y32" s="1">
        <v>40.200000000000003</v>
      </c>
      <c r="Z32" s="1">
        <v>44.2</v>
      </c>
      <c r="AA32" s="1">
        <v>51</v>
      </c>
      <c r="AB32" s="1">
        <v>38.6</v>
      </c>
      <c r="AC32" s="1">
        <v>32.4</v>
      </c>
      <c r="AD32" s="1"/>
      <c r="AE32" s="1">
        <f t="shared" si="13"/>
        <v>40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" t="s">
        <v>71</v>
      </c>
      <c r="B33" s="1" t="s">
        <v>33</v>
      </c>
      <c r="C33" s="1"/>
      <c r="D33" s="1">
        <v>760</v>
      </c>
      <c r="E33" s="1"/>
      <c r="F33" s="1">
        <v>760</v>
      </c>
      <c r="G33" s="13">
        <v>0.2</v>
      </c>
      <c r="H33" s="1">
        <v>120</v>
      </c>
      <c r="I33" s="1">
        <v>783798</v>
      </c>
      <c r="J33" s="1">
        <v>52</v>
      </c>
      <c r="K33" s="1">
        <f t="shared" si="2"/>
        <v>-52</v>
      </c>
      <c r="L33" s="1"/>
      <c r="M33" s="1"/>
      <c r="N33" s="1"/>
      <c r="O33" s="1">
        <f t="shared" si="3"/>
        <v>0</v>
      </c>
      <c r="P33" s="5"/>
      <c r="Q33" s="5"/>
      <c r="R33" s="5"/>
      <c r="S33" s="1"/>
      <c r="T33" s="1" t="e">
        <f t="shared" si="4"/>
        <v>#DIV/0!</v>
      </c>
      <c r="U33" s="1" t="e">
        <f t="shared" si="5"/>
        <v>#DIV/0!</v>
      </c>
      <c r="V33" s="1">
        <v>4.2</v>
      </c>
      <c r="W33" s="1">
        <v>129.19999999999999</v>
      </c>
      <c r="X33" s="1">
        <v>95</v>
      </c>
      <c r="Y33" s="1">
        <v>38</v>
      </c>
      <c r="Z33" s="1">
        <v>21.8</v>
      </c>
      <c r="AA33" s="1">
        <v>151.6</v>
      </c>
      <c r="AB33" s="1">
        <v>53.6</v>
      </c>
      <c r="AC33" s="1">
        <v>54</v>
      </c>
      <c r="AD33" s="1" t="s">
        <v>72</v>
      </c>
      <c r="AE33" s="1">
        <f t="shared" si="11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27" t="s">
        <v>73</v>
      </c>
      <c r="B34" s="18" t="s">
        <v>42</v>
      </c>
      <c r="C34" s="18">
        <v>280</v>
      </c>
      <c r="D34" s="18">
        <v>46.357999999999997</v>
      </c>
      <c r="E34" s="18">
        <v>131.13499999999999</v>
      </c>
      <c r="F34" s="19">
        <v>177.73</v>
      </c>
      <c r="G34" s="13">
        <v>1</v>
      </c>
      <c r="H34" s="1">
        <v>120</v>
      </c>
      <c r="I34" s="1">
        <v>783811</v>
      </c>
      <c r="J34" s="1">
        <v>133.5</v>
      </c>
      <c r="K34" s="1">
        <f t="shared" si="2"/>
        <v>-2.3650000000000091</v>
      </c>
      <c r="L34" s="1"/>
      <c r="M34" s="1"/>
      <c r="N34" s="1">
        <v>466.52859999999998</v>
      </c>
      <c r="O34" s="1">
        <f t="shared" si="3"/>
        <v>26.226999999999997</v>
      </c>
      <c r="P34" s="5"/>
      <c r="Q34" s="5"/>
      <c r="R34" s="5"/>
      <c r="S34" s="1"/>
      <c r="T34" s="1">
        <f t="shared" si="4"/>
        <v>24.564708125214477</v>
      </c>
      <c r="U34" s="1">
        <f t="shared" si="5"/>
        <v>24.564708125214477</v>
      </c>
      <c r="V34" s="1">
        <v>36.8078</v>
      </c>
      <c r="W34" s="1">
        <v>54.155200000000001</v>
      </c>
      <c r="X34" s="1">
        <v>47.837000000000003</v>
      </c>
      <c r="Y34" s="1">
        <v>48.584400000000002</v>
      </c>
      <c r="Z34" s="1">
        <v>53.955199999999998</v>
      </c>
      <c r="AA34" s="1">
        <v>52.7346</v>
      </c>
      <c r="AB34" s="1">
        <v>19.420000000000002</v>
      </c>
      <c r="AC34" s="1">
        <v>0</v>
      </c>
      <c r="AD34" s="34" t="s">
        <v>53</v>
      </c>
      <c r="AE34" s="1">
        <f t="shared" si="11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28" t="s">
        <v>74</v>
      </c>
      <c r="B35" s="29" t="s">
        <v>42</v>
      </c>
      <c r="C35" s="29"/>
      <c r="D35" s="29">
        <v>18.315999999999999</v>
      </c>
      <c r="E35" s="29">
        <v>18.315999999999999</v>
      </c>
      <c r="F35" s="30"/>
      <c r="G35" s="31">
        <v>0</v>
      </c>
      <c r="H35" s="32" t="e">
        <v>#N/A</v>
      </c>
      <c r="I35" s="32" t="s">
        <v>43</v>
      </c>
      <c r="J35" s="32">
        <v>23</v>
      </c>
      <c r="K35" s="32">
        <f t="shared" si="2"/>
        <v>-4.6840000000000011</v>
      </c>
      <c r="L35" s="32"/>
      <c r="M35" s="32"/>
      <c r="N35" s="32"/>
      <c r="O35" s="32">
        <f t="shared" si="3"/>
        <v>3.6631999999999998</v>
      </c>
      <c r="P35" s="33"/>
      <c r="Q35" s="33"/>
      <c r="R35" s="33"/>
      <c r="S35" s="32"/>
      <c r="T35" s="32">
        <f t="shared" si="4"/>
        <v>0</v>
      </c>
      <c r="U35" s="32">
        <f t="shared" si="5"/>
        <v>0</v>
      </c>
      <c r="V35" s="32">
        <v>5.7426000000000004</v>
      </c>
      <c r="W35" s="32">
        <v>3.7143999999999999</v>
      </c>
      <c r="X35" s="32">
        <v>1.8304</v>
      </c>
      <c r="Y35" s="32">
        <v>2.956</v>
      </c>
      <c r="Z35" s="32">
        <v>1.7871999999999999</v>
      </c>
      <c r="AA35" s="32">
        <v>0</v>
      </c>
      <c r="AB35" s="32">
        <v>0</v>
      </c>
      <c r="AC35" s="32">
        <v>0</v>
      </c>
      <c r="AD35" s="32"/>
      <c r="AE35" s="32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75</v>
      </c>
      <c r="B36" s="1" t="s">
        <v>33</v>
      </c>
      <c r="C36" s="1"/>
      <c r="D36" s="1">
        <v>900</v>
      </c>
      <c r="E36" s="1">
        <v>257</v>
      </c>
      <c r="F36" s="1">
        <v>643</v>
      </c>
      <c r="G36" s="13">
        <v>0.2</v>
      </c>
      <c r="H36" s="1">
        <v>120</v>
      </c>
      <c r="I36" s="1">
        <v>783804</v>
      </c>
      <c r="J36" s="1">
        <v>259</v>
      </c>
      <c r="K36" s="1">
        <f t="shared" si="2"/>
        <v>-2</v>
      </c>
      <c r="L36" s="1"/>
      <c r="M36" s="1"/>
      <c r="N36" s="1"/>
      <c r="O36" s="1">
        <f t="shared" si="3"/>
        <v>51.4</v>
      </c>
      <c r="P36" s="5">
        <f t="shared" ref="P36" si="15">13*O36-N36-F36</f>
        <v>25.199999999999932</v>
      </c>
      <c r="Q36" s="5">
        <v>90</v>
      </c>
      <c r="R36" s="5">
        <v>90</v>
      </c>
      <c r="S36" s="1"/>
      <c r="T36" s="1">
        <f>(F36+N36+Q36)/O36</f>
        <v>14.260700389105059</v>
      </c>
      <c r="U36" s="1">
        <f t="shared" si="5"/>
        <v>12.509727626459144</v>
      </c>
      <c r="V36" s="1">
        <v>0</v>
      </c>
      <c r="W36" s="1">
        <v>79.599999999999994</v>
      </c>
      <c r="X36" s="1">
        <v>76.400000000000006</v>
      </c>
      <c r="Y36" s="1">
        <v>0</v>
      </c>
      <c r="Z36" s="1">
        <v>-0.2</v>
      </c>
      <c r="AA36" s="1">
        <v>120</v>
      </c>
      <c r="AB36" s="1">
        <v>27.6</v>
      </c>
      <c r="AC36" s="1">
        <v>27</v>
      </c>
      <c r="AD36" s="1"/>
      <c r="AE36" s="1">
        <f>G36*Q36</f>
        <v>18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27" t="s">
        <v>76</v>
      </c>
      <c r="B37" s="18" t="s">
        <v>42</v>
      </c>
      <c r="C37" s="18">
        <v>648</v>
      </c>
      <c r="D37" s="18">
        <v>43.097999999999999</v>
      </c>
      <c r="E37" s="18">
        <v>439.74400000000003</v>
      </c>
      <c r="F37" s="19">
        <v>73.668000000000006</v>
      </c>
      <c r="G37" s="13">
        <v>1</v>
      </c>
      <c r="H37" s="1">
        <v>120</v>
      </c>
      <c r="I37" s="1">
        <v>783828</v>
      </c>
      <c r="J37" s="1">
        <v>418</v>
      </c>
      <c r="K37" s="1">
        <f t="shared" si="2"/>
        <v>21.744000000000028</v>
      </c>
      <c r="L37" s="1"/>
      <c r="M37" s="1"/>
      <c r="N37" s="1">
        <v>2076.2084</v>
      </c>
      <c r="O37" s="1">
        <f t="shared" si="3"/>
        <v>87.948800000000006</v>
      </c>
      <c r="P37" s="5"/>
      <c r="Q37" s="5"/>
      <c r="R37" s="5"/>
      <c r="S37" s="1"/>
      <c r="T37" s="1">
        <f t="shared" si="4"/>
        <v>24.444635970018918</v>
      </c>
      <c r="U37" s="1">
        <f t="shared" si="5"/>
        <v>24.444635970018918</v>
      </c>
      <c r="V37" s="1">
        <v>73.542600000000007</v>
      </c>
      <c r="W37" s="1">
        <v>74.531199999999998</v>
      </c>
      <c r="X37" s="1">
        <v>85.918800000000005</v>
      </c>
      <c r="Y37" s="1">
        <v>92.352000000000004</v>
      </c>
      <c r="Z37" s="1">
        <v>99.373199999999997</v>
      </c>
      <c r="AA37" s="1">
        <v>103.124</v>
      </c>
      <c r="AB37" s="1">
        <v>58.403799999999997</v>
      </c>
      <c r="AC37" s="1">
        <v>0</v>
      </c>
      <c r="AD37" s="34" t="s">
        <v>53</v>
      </c>
      <c r="AE37" s="1">
        <f>G37*P37</f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28" t="s">
        <v>77</v>
      </c>
      <c r="B38" s="29" t="s">
        <v>42</v>
      </c>
      <c r="C38" s="29"/>
      <c r="D38" s="29">
        <v>177.83699999999999</v>
      </c>
      <c r="E38" s="29">
        <v>177.83699999999999</v>
      </c>
      <c r="F38" s="30"/>
      <c r="G38" s="31">
        <v>0</v>
      </c>
      <c r="H38" s="32" t="e">
        <v>#N/A</v>
      </c>
      <c r="I38" s="32" t="s">
        <v>43</v>
      </c>
      <c r="J38" s="32">
        <v>190.5</v>
      </c>
      <c r="K38" s="32">
        <f t="shared" si="2"/>
        <v>-12.663000000000011</v>
      </c>
      <c r="L38" s="32"/>
      <c r="M38" s="32"/>
      <c r="N38" s="32"/>
      <c r="O38" s="32">
        <f t="shared" si="3"/>
        <v>35.567399999999999</v>
      </c>
      <c r="P38" s="33"/>
      <c r="Q38" s="33"/>
      <c r="R38" s="33"/>
      <c r="S38" s="32"/>
      <c r="T38" s="32">
        <f t="shared" si="4"/>
        <v>0</v>
      </c>
      <c r="U38" s="32">
        <f t="shared" si="5"/>
        <v>0</v>
      </c>
      <c r="V38" s="32">
        <v>37.2746</v>
      </c>
      <c r="W38" s="32">
        <v>21.731200000000001</v>
      </c>
      <c r="X38" s="32">
        <v>20.067399999999999</v>
      </c>
      <c r="Y38" s="32">
        <v>18.858799999999999</v>
      </c>
      <c r="Z38" s="32">
        <v>16.6616</v>
      </c>
      <c r="AA38" s="32">
        <v>0</v>
      </c>
      <c r="AB38" s="32">
        <v>0</v>
      </c>
      <c r="AC38" s="32">
        <v>0</v>
      </c>
      <c r="AD38" s="32"/>
      <c r="AE38" s="32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7"/>
      <c r="B39" s="7"/>
      <c r="C39" s="7"/>
      <c r="D39" s="7"/>
      <c r="E39" s="7"/>
      <c r="F39" s="7"/>
      <c r="G39" s="16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37</v>
      </c>
      <c r="B40" s="1" t="s">
        <v>33</v>
      </c>
      <c r="C40" s="1">
        <v>2932</v>
      </c>
      <c r="D40" s="1">
        <v>400</v>
      </c>
      <c r="E40" s="1">
        <v>1058</v>
      </c>
      <c r="F40" s="1">
        <v>2288</v>
      </c>
      <c r="G40" s="13">
        <v>0.18</v>
      </c>
      <c r="H40" s="1">
        <v>120</v>
      </c>
      <c r="I40" s="1"/>
      <c r="J40" s="1">
        <v>1062</v>
      </c>
      <c r="K40" s="1">
        <f>E40-J40</f>
        <v>-4</v>
      </c>
      <c r="L40" s="1"/>
      <c r="M40" s="1"/>
      <c r="N40" s="1">
        <v>2800</v>
      </c>
      <c r="O40" s="1">
        <f t="shared" ref="O40:O41" si="16">E40/5</f>
        <v>211.6</v>
      </c>
      <c r="P40" s="5"/>
      <c r="Q40" s="5"/>
      <c r="R40" s="5"/>
      <c r="S40" s="1">
        <f>P40+[1]Sheet!$P$46+[2]Sheet!$P$47</f>
        <v>900</v>
      </c>
      <c r="T40" s="1">
        <f t="shared" ref="T40:T41" si="17">(F40+N40+P40)/O40</f>
        <v>24.045368620037809</v>
      </c>
      <c r="U40" s="1">
        <f t="shared" ref="U40:U41" si="18">(F40+N40)/O40</f>
        <v>24.045368620037809</v>
      </c>
      <c r="V40" s="1">
        <v>207.6</v>
      </c>
      <c r="W40" s="1">
        <v>8</v>
      </c>
      <c r="X40" s="1">
        <v>206.4</v>
      </c>
      <c r="Y40" s="1">
        <v>203</v>
      </c>
      <c r="Z40" s="1">
        <v>275.60000000000002</v>
      </c>
      <c r="AA40" s="1">
        <v>223.6</v>
      </c>
      <c r="AB40" s="1">
        <v>284.2</v>
      </c>
      <c r="AC40" s="1">
        <v>210.4</v>
      </c>
      <c r="AD40" s="1">
        <v>2860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38</v>
      </c>
      <c r="B41" s="1" t="s">
        <v>33</v>
      </c>
      <c r="C41" s="1">
        <v>3360</v>
      </c>
      <c r="D41" s="1">
        <v>7800</v>
      </c>
      <c r="E41" s="1">
        <v>2917</v>
      </c>
      <c r="F41" s="1">
        <v>8355</v>
      </c>
      <c r="G41" s="13">
        <v>0.18</v>
      </c>
      <c r="H41" s="1">
        <v>120</v>
      </c>
      <c r="I41" s="1"/>
      <c r="J41" s="1">
        <v>2916</v>
      </c>
      <c r="K41" s="1">
        <f>E41-J41</f>
        <v>1</v>
      </c>
      <c r="L41" s="1"/>
      <c r="M41" s="1"/>
      <c r="N41" s="1">
        <v>4000</v>
      </c>
      <c r="O41" s="1">
        <f t="shared" si="16"/>
        <v>583.4</v>
      </c>
      <c r="P41" s="5">
        <v>900</v>
      </c>
      <c r="Q41" s="5"/>
      <c r="R41" s="5"/>
      <c r="S41" s="1">
        <f>P41+[1]Sheet!$P$47+[2]Sheet!$P$48</f>
        <v>2100</v>
      </c>
      <c r="T41" s="1">
        <f t="shared" si="17"/>
        <v>22.720260541652383</v>
      </c>
      <c r="U41" s="1">
        <f t="shared" si="18"/>
        <v>21.177579705176552</v>
      </c>
      <c r="V41" s="1">
        <v>506</v>
      </c>
      <c r="W41" s="1">
        <v>624.20000000000005</v>
      </c>
      <c r="X41" s="1">
        <v>672.4</v>
      </c>
      <c r="Y41" s="1">
        <v>766</v>
      </c>
      <c r="Z41" s="1">
        <v>529.6</v>
      </c>
      <c r="AA41" s="1">
        <v>641</v>
      </c>
      <c r="AB41" s="1">
        <v>979.4</v>
      </c>
      <c r="AC41" s="1">
        <v>670</v>
      </c>
      <c r="AD41" s="1">
        <v>2860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1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1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1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>
        <f>(S41+S40)*0.18</f>
        <v>540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1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1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1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1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1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1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1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1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1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1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1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1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1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1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1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1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1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1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1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1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1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1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1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1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1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1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1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1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1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1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1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1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1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1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1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1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1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1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1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1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1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1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1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1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1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1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1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1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1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1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1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1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1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1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1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1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1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1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1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1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1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1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1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1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1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1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1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1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1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1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1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1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1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1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1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1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1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1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1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1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1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1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1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1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1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1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1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1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1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1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1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1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1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1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1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1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1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1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1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1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1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1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1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1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1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1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1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1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1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1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1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1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1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1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1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1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1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1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1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1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1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1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1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1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1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1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1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1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1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1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1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1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1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1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1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1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1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1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1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1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1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1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1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1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1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1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1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1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1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1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1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1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1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1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1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1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1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1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1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1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1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1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1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1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1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1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1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1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1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1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1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1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1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1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1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1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1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1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1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1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1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1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1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1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1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1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1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1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1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1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1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1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1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1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1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1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1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1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1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1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1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1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1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1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1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1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1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1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1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1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1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1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1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1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1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1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1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1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1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1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1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1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1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1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1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1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1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1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1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1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1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1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1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1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1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1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1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1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1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1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1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1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1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1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1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1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1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1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1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1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1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1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1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1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1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1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1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1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1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1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1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1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1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1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1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1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1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1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1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1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1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1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1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1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1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1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1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1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1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1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1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1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1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1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1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1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1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1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1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1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1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1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1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1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1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1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1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1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1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1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1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1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1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1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1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1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1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1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1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1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1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1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1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1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1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1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1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1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1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1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1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1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1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1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1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1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1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1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1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1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1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1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1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1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1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1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1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1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1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1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1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1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1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1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1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1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1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1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1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1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1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1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1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1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1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1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1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1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1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1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1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1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1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1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1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1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1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1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1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1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1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1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1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1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1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1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1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1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1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1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1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1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1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1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1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1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1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1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1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1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1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1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1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1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1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1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1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1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1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1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1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1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1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1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1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1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1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1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1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1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1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1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1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1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1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1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1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1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1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1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1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1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1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1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1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1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1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1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1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1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1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1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1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1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1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1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1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1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1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1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1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1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1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1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1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1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1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1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1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1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E38" xr:uid="{00B54B1B-12ED-4C4A-861F-DFF018E0F4A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2024-12-23T12:46:24Z</dcterms:created>
  <dcterms:modified xsi:type="dcterms:W3CDTF">2024-12-24T11:57:29Z</dcterms:modified>
</cp:coreProperties>
</file>