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СЫР филиалы\Донецк\"/>
    </mc:Choice>
  </mc:AlternateContent>
  <xr:revisionPtr revIDLastSave="0" documentId="13_ncr:1_{9942FABF-2947-493C-A380-B5C520F6E9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Sheet!$A$3:$X$19</definedName>
  </definedNames>
  <calcPr calcId="181029" refMode="R1C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3" i="1"/>
  <c r="I14" i="1"/>
  <c r="I15" i="1"/>
  <c r="I16" i="1"/>
  <c r="I17" i="1"/>
  <c r="I6" i="1"/>
  <c r="P12" i="1" l="1"/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6" i="1"/>
  <c r="P7" i="1" l="1"/>
  <c r="S8" i="1"/>
  <c r="S10" i="1"/>
  <c r="S12" i="1"/>
  <c r="S14" i="1"/>
  <c r="S16" i="1"/>
  <c r="P17" i="1"/>
  <c r="S18" i="1"/>
  <c r="S7" i="1"/>
  <c r="T7" i="1"/>
  <c r="T8" i="1"/>
  <c r="S9" i="1"/>
  <c r="T9" i="1"/>
  <c r="T10" i="1"/>
  <c r="S11" i="1"/>
  <c r="T11" i="1"/>
  <c r="T12" i="1"/>
  <c r="S13" i="1"/>
  <c r="T13" i="1"/>
  <c r="T14" i="1"/>
  <c r="S15" i="1"/>
  <c r="T15" i="1"/>
  <c r="T16" i="1"/>
  <c r="S17" i="1"/>
  <c r="T17" i="1"/>
  <c r="T18" i="1"/>
  <c r="S19" i="1"/>
  <c r="T19" i="1"/>
  <c r="T6" i="1"/>
  <c r="S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6" i="1"/>
  <c r="V7" i="1"/>
  <c r="V8" i="1"/>
  <c r="V9" i="1"/>
  <c r="V10" i="1"/>
  <c r="V11" i="1"/>
  <c r="V12" i="1"/>
  <c r="V13" i="1"/>
  <c r="V14" i="1"/>
  <c r="V16" i="1"/>
  <c r="V17" i="1"/>
  <c r="V18" i="1"/>
  <c r="V19" i="1"/>
  <c r="V6" i="1"/>
  <c r="V5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6" i="1"/>
  <c r="U5" i="1" l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 s="1"/>
  <c r="X5" i="1"/>
  <c r="Q5" i="1"/>
  <c r="P5" i="1"/>
  <c r="O5" i="1"/>
  <c r="M5" i="1"/>
  <c r="L5" i="1"/>
  <c r="J5" i="1"/>
  <c r="F5" i="1"/>
  <c r="E5" i="1"/>
</calcChain>
</file>

<file path=xl/sharedStrings.xml><?xml version="1.0" encoding="utf-8"?>
<sst xmlns="http://schemas.openxmlformats.org/spreadsheetml/2006/main" count="57" uniqueCount="44">
  <si>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</si>
  <si>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</si>
  <si>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</si>
  <si>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</si>
  <si>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</si>
  <si>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</si>
  <si>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</si>
  <si>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</si>
  <si>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</si>
  <si>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</si>
  <si>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</si>
  <si>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</si>
  <si>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</si>
  <si>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</si>
  <si>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</si>
  <si>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</si>
  <si>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</si>
  <si>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</si>
  <si>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</si>
  <si>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</si>
  <si>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26,02,</t>
  </si>
  <si>
    <t>Сыр "Пармезан" 40% колотый 100 гр  ОСТАНКИНО</t>
  </si>
  <si>
    <t>шт</t>
  </si>
  <si>
    <t>Сыр "Пармезан" 40% кусок 180 гр  ОСТАНКИНО</t>
  </si>
  <si>
    <t>Сыр Папа Может Гауда  45% 200гр     Останкино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</si>
  <si>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</si>
  <si>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</si>
  <si>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</si>
  <si>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</si>
  <si>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</si>
  <si>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</si>
  <si>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</si>
  <si>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</si>
  <si>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</si>
  <si>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</si>
  <si>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Сыч/Прод Коровино Российский Оригин 50% ВЕС НОВАЯ (5 кг)  ОСТАНКИНО</t>
  </si>
  <si>
    <t>Сыч/Прод Коровино Тильзитер Оригин 50% ВЕС НОВАЯ (5 кг брус) СЗМЖ  ОСТАНКИНО</t>
  </si>
  <si>
    <t>ср</t>
  </si>
  <si>
    <t>06,02,</t>
  </si>
  <si>
    <t>20,02,</t>
  </si>
  <si>
    <t>заказ</t>
  </si>
  <si>
    <t>01,03,</t>
  </si>
  <si>
    <t>заказ в пути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</si>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</sst>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6,02,24%20&#1054;&#1089;&#1090;&#1072;&#1085;&#1082;&#1080;&#1085;&#1086;%20&#1057;&#1067;&#1056;%20&#1092;&#1080;&#1083;&#1080;&#1072;&#1083;&#1099;/new_&#1076;&#1074;%2026,02,24%20&#1084;&#1083;&#1088;&#1089;&#1095;%20&#1086;&#1089;&#1090;%20&#1089;&#1099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6,02,24%20&#1054;&#1089;&#1090;&#1072;&#1085;&#1082;&#1080;&#1085;&#1086;%20&#1057;&#1067;&#1056;%20&#1092;&#1080;&#1083;&#1080;&#1072;&#1083;&#1099;/&#1044;&#1086;&#1085;&#1077;&#1094;&#1082;/&#1044;&#1074;.&#1057;&#1099;&#1088;%2020,02,24,%20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7218.5019999999995</v>
          </cell>
          <cell r="F5">
            <v>10231.367</v>
          </cell>
        </row>
        <row r="6">
          <cell r="A6" t="str">
            <v>Сыр "Пармезан" 40% колотый 100 гр  ОСТАНКИНО</v>
          </cell>
          <cell r="B6" t="str">
            <v>шт</v>
          </cell>
          <cell r="C6">
            <v>72</v>
          </cell>
          <cell r="E6">
            <v>50</v>
          </cell>
          <cell r="F6">
            <v>22</v>
          </cell>
          <cell r="G6">
            <v>0.1</v>
          </cell>
          <cell r="I6">
            <v>5034864</v>
          </cell>
        </row>
        <row r="7">
          <cell r="A7" t="str">
            <v>Сыр Боккончини копченый 40% 100 гр.  ОСТАНКИНО</v>
          </cell>
          <cell r="B7" t="str">
            <v>шт</v>
          </cell>
          <cell r="C7">
            <v>508</v>
          </cell>
          <cell r="E7">
            <v>262</v>
          </cell>
          <cell r="F7">
            <v>245</v>
          </cell>
          <cell r="G7">
            <v>0.1</v>
          </cell>
          <cell r="I7">
            <v>8444163</v>
          </cell>
        </row>
        <row r="8">
          <cell r="A8" t="str">
            <v>Сыр Папа Может Гауда  45% 200гр     Останкино</v>
          </cell>
          <cell r="B8" t="str">
            <v>шт</v>
          </cell>
          <cell r="C8">
            <v>1584</v>
          </cell>
          <cell r="D8">
            <v>60</v>
          </cell>
          <cell r="E8">
            <v>851</v>
          </cell>
          <cell r="F8">
            <v>743</v>
          </cell>
          <cell r="G8">
            <v>0.2</v>
          </cell>
          <cell r="I8">
            <v>3350111</v>
          </cell>
        </row>
        <row r="9">
          <cell r="A9" t="str">
            <v>Сыр Папа Может Гауда  45% вес     Останкино</v>
          </cell>
          <cell r="B9" t="str">
            <v>кг</v>
          </cell>
          <cell r="C9">
            <v>1271.0999999999999</v>
          </cell>
          <cell r="D9">
            <v>3.4049999999999998</v>
          </cell>
          <cell r="E9">
            <v>346.721</v>
          </cell>
          <cell r="F9">
            <v>905.22699999999998</v>
          </cell>
          <cell r="G9">
            <v>1</v>
          </cell>
          <cell r="I9">
            <v>2700005</v>
          </cell>
        </row>
        <row r="10">
          <cell r="A10" t="str">
            <v>Сыр Папа Может Голландский  45% 200гр     Останкино</v>
          </cell>
          <cell r="B10" t="str">
            <v>шт</v>
          </cell>
          <cell r="C10">
            <v>1596</v>
          </cell>
          <cell r="D10">
            <v>60</v>
          </cell>
          <cell r="E10">
            <v>1015</v>
          </cell>
          <cell r="F10">
            <v>593</v>
          </cell>
          <cell r="G10">
            <v>0.2</v>
          </cell>
          <cell r="I10">
            <v>3350104</v>
          </cell>
        </row>
        <row r="11">
          <cell r="A11" t="str">
            <v>Сыр Папа Может Голландский  45% вес      Останкино</v>
          </cell>
          <cell r="B11" t="str">
            <v>кг</v>
          </cell>
          <cell r="C11">
            <v>1182.5999999999999</v>
          </cell>
          <cell r="D11">
            <v>2.4460000000000002</v>
          </cell>
          <cell r="E11">
            <v>362.738</v>
          </cell>
          <cell r="F11">
            <v>779.38900000000001</v>
          </cell>
          <cell r="G11">
            <v>1</v>
          </cell>
          <cell r="I11">
            <v>2700002</v>
          </cell>
        </row>
        <row r="12">
          <cell r="A12" t="str">
            <v>Сыр Папа Может Министерский 45% 200г  Останкино</v>
          </cell>
          <cell r="B12" t="str">
            <v>шт</v>
          </cell>
          <cell r="C12">
            <v>300</v>
          </cell>
          <cell r="D12">
            <v>61</v>
          </cell>
          <cell r="E12">
            <v>324</v>
          </cell>
          <cell r="F12">
            <v>2</v>
          </cell>
          <cell r="G12">
            <v>0.2</v>
          </cell>
          <cell r="I12">
            <v>99876550</v>
          </cell>
        </row>
        <row r="13">
          <cell r="A13" t="str">
            <v>Сыр Папа Может Сливочный со вкусом.топл.молока 50% вес (=3,5кг)  Останкино</v>
          </cell>
          <cell r="B13" t="str">
            <v>кг</v>
          </cell>
          <cell r="C13">
            <v>416.3</v>
          </cell>
          <cell r="E13">
            <v>405.97399999999999</v>
          </cell>
          <cell r="G13">
            <v>1</v>
          </cell>
          <cell r="I13">
            <v>6159901</v>
          </cell>
        </row>
        <row r="14">
          <cell r="A14" t="str">
            <v>Сыр Папа Может Тильзитер   45% 200гр     Останкино</v>
          </cell>
          <cell r="B14" t="str">
            <v>шт</v>
          </cell>
          <cell r="C14">
            <v>1596</v>
          </cell>
          <cell r="D14">
            <v>60</v>
          </cell>
          <cell r="E14">
            <v>748</v>
          </cell>
          <cell r="F14">
            <v>873</v>
          </cell>
          <cell r="G14">
            <v>0.2</v>
          </cell>
          <cell r="I14">
            <v>3350128</v>
          </cell>
        </row>
        <row r="15">
          <cell r="A15" t="str">
            <v>Сыр Папа Может Тильзитер   45% вес      Останкино</v>
          </cell>
          <cell r="B15" t="str">
            <v>кг</v>
          </cell>
          <cell r="C15">
            <v>110.7</v>
          </cell>
          <cell r="D15">
            <v>0.11799999999999999</v>
          </cell>
          <cell r="E15">
            <v>101.828</v>
          </cell>
          <cell r="G15">
            <v>1</v>
          </cell>
          <cell r="I15">
            <v>2700001</v>
          </cell>
        </row>
        <row r="16">
          <cell r="A16" t="str">
            <v>Сыр Папа Может Эдам 45% вес (=3,5кг)  Останкино</v>
          </cell>
          <cell r="B16" t="str">
            <v>кг</v>
          </cell>
          <cell r="C16">
            <v>278.39999999999998</v>
          </cell>
          <cell r="E16">
            <v>71.171999999999997</v>
          </cell>
          <cell r="F16">
            <v>196.376</v>
          </cell>
          <cell r="G16">
            <v>1</v>
          </cell>
          <cell r="I16">
            <v>6159949</v>
          </cell>
        </row>
        <row r="17">
          <cell r="A17" t="str">
            <v>Сыр Плавленый Сливочный Папа Может 55% 190гр  Останкино</v>
          </cell>
          <cell r="B17" t="str">
            <v>шт</v>
          </cell>
          <cell r="C17">
            <v>1776</v>
          </cell>
          <cell r="E17">
            <v>408</v>
          </cell>
          <cell r="F17">
            <v>1367</v>
          </cell>
          <cell r="G17">
            <v>0.19</v>
          </cell>
          <cell r="I17">
            <v>9877076</v>
          </cell>
        </row>
        <row r="18">
          <cell r="A18" t="str">
            <v>Сыр Скаморца свежий 100 гр.  ОСТАНКИНО</v>
          </cell>
          <cell r="B18" t="str">
            <v>шт</v>
          </cell>
          <cell r="C18">
            <v>600</v>
          </cell>
          <cell r="E18">
            <v>182</v>
          </cell>
          <cell r="F18">
            <v>418</v>
          </cell>
          <cell r="G18">
            <v>0.1</v>
          </cell>
          <cell r="I18">
            <v>8444170</v>
          </cell>
        </row>
        <row r="19">
          <cell r="A19" t="str">
            <v>Сыр Творожный с зеленью 60% Папа может 140 гр.  Останкино</v>
          </cell>
          <cell r="B19" t="str">
            <v>шт</v>
          </cell>
          <cell r="C19">
            <v>800</v>
          </cell>
          <cell r="E19">
            <v>343</v>
          </cell>
          <cell r="F19">
            <v>455</v>
          </cell>
          <cell r="G19">
            <v>0.14000000000000001</v>
          </cell>
          <cell r="I19">
            <v>9988391</v>
          </cell>
        </row>
        <row r="20">
          <cell r="A20" t="str">
            <v>Сыр рассольный жирный Чечил 45% 100 гр  ОСТАНКИНО</v>
          </cell>
          <cell r="B20" t="str">
            <v>шт</v>
          </cell>
          <cell r="C20">
            <v>180</v>
          </cell>
          <cell r="D20">
            <v>12</v>
          </cell>
          <cell r="E20">
            <v>162</v>
          </cell>
          <cell r="F20">
            <v>30</v>
          </cell>
          <cell r="G20">
            <v>0.1</v>
          </cell>
          <cell r="I20">
            <v>8444187</v>
          </cell>
        </row>
        <row r="21">
          <cell r="A21" t="str">
            <v>Сыр рассольный жирный Чечил копченый 43% 100 гр  Останкино</v>
          </cell>
          <cell r="B21" t="str">
            <v>шт</v>
          </cell>
          <cell r="C21">
            <v>600</v>
          </cell>
          <cell r="E21">
            <v>239</v>
          </cell>
          <cell r="F21">
            <v>347</v>
          </cell>
          <cell r="G21">
            <v>0.1</v>
          </cell>
          <cell r="I21">
            <v>8444194</v>
          </cell>
        </row>
        <row r="22">
          <cell r="A22" t="str">
            <v>Сыр Папа Может Российский  50% вес    Останкино</v>
          </cell>
          <cell r="B22" t="str">
            <v>кг</v>
          </cell>
          <cell r="G22">
            <v>1</v>
          </cell>
          <cell r="I22">
            <v>2700004</v>
          </cell>
        </row>
        <row r="23">
          <cell r="A23" t="str">
            <v>Сыч/Прод Коровино Российский 50% 200г НОВАЯ СЗМЖ  ОСТАНКИНО</v>
          </cell>
          <cell r="B23" t="str">
            <v>шт</v>
          </cell>
          <cell r="D23">
            <v>3</v>
          </cell>
          <cell r="E23">
            <v>-6</v>
          </cell>
          <cell r="G23">
            <v>0</v>
          </cell>
        </row>
        <row r="24">
          <cell r="A24" t="str">
            <v>Сыч/Прод Коровино Российский 50% 200г СЗМЖ  Останкино</v>
          </cell>
          <cell r="B24" t="str">
            <v>шт</v>
          </cell>
          <cell r="C24">
            <v>1497</v>
          </cell>
          <cell r="D24">
            <v>180</v>
          </cell>
          <cell r="E24">
            <v>357</v>
          </cell>
          <cell r="F24">
            <v>1314</v>
          </cell>
          <cell r="G24">
            <v>0.2</v>
          </cell>
          <cell r="I24">
            <v>783798</v>
          </cell>
        </row>
        <row r="25">
          <cell r="A25" t="str">
            <v>Сыч/Прод Коровино Российский Оригин 50% ВЕС (5 кг)  ОСТАНКИНО</v>
          </cell>
          <cell r="B25" t="str">
            <v>кг</v>
          </cell>
          <cell r="C25">
            <v>633.1</v>
          </cell>
          <cell r="D25">
            <v>704.13</v>
          </cell>
          <cell r="E25">
            <v>303.73500000000001</v>
          </cell>
          <cell r="F25">
            <v>522.577</v>
          </cell>
          <cell r="G25">
            <v>1</v>
          </cell>
          <cell r="I25">
            <v>783811</v>
          </cell>
        </row>
        <row r="26">
          <cell r="A26" t="str">
            <v>Сыч/Прод Коровино Тильзитер 50% 200г СЗМЖ  ОСТАНКИНО</v>
          </cell>
          <cell r="B26" t="str">
            <v>шт</v>
          </cell>
          <cell r="C26">
            <v>720</v>
          </cell>
          <cell r="E26">
            <v>266</v>
          </cell>
          <cell r="F26">
            <v>454</v>
          </cell>
          <cell r="G26">
            <v>0.2</v>
          </cell>
          <cell r="I26">
            <v>783804</v>
          </cell>
        </row>
        <row r="27">
          <cell r="A27" t="str">
            <v>Сыч/Прод Коровино Тильзитер Оригин 50% ВЕС (5 кг брус) СЗМЖ  ОСТАНКИНО</v>
          </cell>
          <cell r="B27" t="str">
            <v>кг</v>
          </cell>
          <cell r="C27">
            <v>1198</v>
          </cell>
          <cell r="D27">
            <v>197.06800000000001</v>
          </cell>
          <cell r="E27">
            <v>425.334</v>
          </cell>
          <cell r="F27">
            <v>964.798</v>
          </cell>
          <cell r="G27">
            <v>1</v>
          </cell>
          <cell r="I27">
            <v>783828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Период: 13.02.2024 - 20.02.2024</v>
          </cell>
        </row>
        <row r="6">
          <cell r="A6" t="str">
            <v>Склад В списке "Склад ДОНЕЦК" И
Номенклатура В группе из списка "Останкино СЫР"</v>
          </cell>
        </row>
        <row r="8">
          <cell r="A8" t="str">
            <v>Номенклатура</v>
          </cell>
          <cell r="B8" t="str">
            <v>Ед. изм.</v>
          </cell>
          <cell r="C8" t="str">
            <v>Количество</v>
          </cell>
          <cell r="G8" t="str">
            <v>метка</v>
          </cell>
          <cell r="H8" t="str">
            <v>кратное</v>
          </cell>
          <cell r="I8" t="str">
            <v>сроки</v>
          </cell>
          <cell r="J8" t="str">
            <v>заяв</v>
          </cell>
          <cell r="K8" t="str">
            <v>разн</v>
          </cell>
          <cell r="L8" t="str">
            <v>заказ</v>
          </cell>
          <cell r="M8" t="str">
            <v>заказ</v>
          </cell>
          <cell r="N8" t="str">
            <v>заказ</v>
          </cell>
          <cell r="O8" t="str">
            <v>сред. в день</v>
          </cell>
          <cell r="P8" t="str">
            <v>заказ</v>
          </cell>
          <cell r="Q8" t="str">
            <v>кон ост</v>
          </cell>
          <cell r="R8" t="str">
            <v>факт</v>
          </cell>
          <cell r="S8" t="str">
            <v>оппр</v>
          </cell>
          <cell r="T8" t="str">
            <v>тк пр</v>
          </cell>
          <cell r="U8" t="str">
            <v>ср</v>
          </cell>
        </row>
        <row r="9">
          <cell r="C9" t="str">
            <v>Начальный остаток</v>
          </cell>
          <cell r="D9" t="str">
            <v>Приход</v>
          </cell>
          <cell r="E9" t="str">
            <v>Расход</v>
          </cell>
          <cell r="F9" t="str">
            <v>Конечный остаток</v>
          </cell>
          <cell r="U9" t="str">
            <v>06,02,</v>
          </cell>
        </row>
        <row r="10">
          <cell r="E10" t="e">
            <v>#N/A</v>
          </cell>
          <cell r="F10">
            <v>1550.2959999999998</v>
          </cell>
          <cell r="J10">
            <v>3260.9260000000004</v>
          </cell>
          <cell r="K10" t="e">
            <v>#N/A</v>
          </cell>
          <cell r="L10">
            <v>0</v>
          </cell>
          <cell r="M10">
            <v>0</v>
          </cell>
          <cell r="N10">
            <v>0</v>
          </cell>
          <cell r="O10">
            <v>158.38900000000001</v>
          </cell>
          <cell r="P10">
            <v>1474.615</v>
          </cell>
          <cell r="U10" t="e">
            <v>#N/A</v>
          </cell>
        </row>
        <row r="11">
          <cell r="A11" t="str">
            <v>Сыр "Пармезан" 40% колотый 100 гр  ОСТАНКИНО</v>
          </cell>
          <cell r="B11" t="str">
            <v>шт</v>
          </cell>
          <cell r="C11">
            <v>101</v>
          </cell>
          <cell r="E11">
            <v>3</v>
          </cell>
          <cell r="F11">
            <v>98</v>
          </cell>
          <cell r="H11">
            <v>0.1</v>
          </cell>
          <cell r="J11">
            <v>0</v>
          </cell>
          <cell r="K11">
            <v>3</v>
          </cell>
          <cell r="O11">
            <v>0.6</v>
          </cell>
          <cell r="Q11">
            <v>163.33333333333334</v>
          </cell>
          <cell r="R11">
            <v>163.33333333333334</v>
          </cell>
          <cell r="U11">
            <v>1.2</v>
          </cell>
        </row>
        <row r="12">
          <cell r="A12" t="str">
            <v>Сыр "Пармезан" 40% кусок 180 гр  ОСТАНКИНО</v>
          </cell>
          <cell r="B12" t="str">
            <v>шт</v>
          </cell>
          <cell r="C12">
            <v>39</v>
          </cell>
          <cell r="E12">
            <v>20</v>
          </cell>
          <cell r="F12">
            <v>14</v>
          </cell>
          <cell r="H12">
            <v>0.18</v>
          </cell>
          <cell r="J12">
            <v>24</v>
          </cell>
          <cell r="K12">
            <v>-4</v>
          </cell>
          <cell r="O12">
            <v>4</v>
          </cell>
          <cell r="P12">
            <v>38</v>
          </cell>
          <cell r="Q12">
            <v>13</v>
          </cell>
          <cell r="R12">
            <v>3.5</v>
          </cell>
          <cell r="U12">
            <v>1.2</v>
          </cell>
        </row>
        <row r="13">
          <cell r="A13" t="str">
            <v>Сыр Папа Может Гауда  45% 200гр     Останкино</v>
          </cell>
          <cell r="B13" t="str">
            <v>шт</v>
          </cell>
          <cell r="C13">
            <v>254</v>
          </cell>
          <cell r="E13">
            <v>58</v>
          </cell>
          <cell r="H13">
            <v>0.2</v>
          </cell>
          <cell r="J13">
            <v>259</v>
          </cell>
          <cell r="K13">
            <v>-201</v>
          </cell>
          <cell r="O13">
            <v>11.6</v>
          </cell>
          <cell r="P13">
            <v>92.8</v>
          </cell>
          <cell r="Q13">
            <v>8</v>
          </cell>
          <cell r="R13">
            <v>0</v>
          </cell>
          <cell r="U13">
            <v>9.8000000000000007</v>
          </cell>
        </row>
        <row r="14">
          <cell r="A14" t="str">
            <v>Сыр Папа Может Гауда  45% вес     Останкино</v>
          </cell>
          <cell r="B14" t="str">
            <v>кг</v>
          </cell>
          <cell r="C14">
            <v>388.97</v>
          </cell>
          <cell r="D14">
            <v>401.60700000000003</v>
          </cell>
          <cell r="E14">
            <v>39.002000000000002</v>
          </cell>
          <cell r="F14">
            <v>611.54499999999996</v>
          </cell>
          <cell r="H14">
            <v>1</v>
          </cell>
          <cell r="J14">
            <v>190.10499999999999</v>
          </cell>
          <cell r="K14">
            <v>-151.10299999999998</v>
          </cell>
          <cell r="O14">
            <v>7.8004000000000007</v>
          </cell>
          <cell r="Q14">
            <v>78.399184657197054</v>
          </cell>
          <cell r="R14">
            <v>78.399184657197054</v>
          </cell>
          <cell r="U14">
            <v>6.1139999999999999</v>
          </cell>
        </row>
        <row r="15">
          <cell r="A15" t="str">
            <v>Сыр Папа Может Голландский  45% 200гр     Останкино</v>
          </cell>
          <cell r="B15" t="str">
            <v>шт</v>
          </cell>
          <cell r="C15">
            <v>398</v>
          </cell>
          <cell r="D15">
            <v>1</v>
          </cell>
          <cell r="E15">
            <v>77</v>
          </cell>
          <cell r="F15">
            <v>11</v>
          </cell>
          <cell r="H15">
            <v>0.2</v>
          </cell>
          <cell r="J15">
            <v>389</v>
          </cell>
          <cell r="K15">
            <v>-312</v>
          </cell>
          <cell r="O15">
            <v>15.4</v>
          </cell>
          <cell r="P15">
            <v>127.6</v>
          </cell>
          <cell r="Q15">
            <v>9</v>
          </cell>
          <cell r="R15">
            <v>0.7142857142857143</v>
          </cell>
          <cell r="U15">
            <v>13.2</v>
          </cell>
        </row>
        <row r="16">
          <cell r="A16" t="str">
            <v>Сыр Папа Может Голландский  45% вес      Останкино</v>
          </cell>
          <cell r="B16" t="str">
            <v>кг</v>
          </cell>
          <cell r="D16">
            <v>278.57499999999999</v>
          </cell>
          <cell r="E16">
            <v>13.475</v>
          </cell>
          <cell r="F16">
            <v>29.265000000000001</v>
          </cell>
          <cell r="H16">
            <v>1</v>
          </cell>
          <cell r="J16">
            <v>164.965</v>
          </cell>
          <cell r="K16">
            <v>-151.49</v>
          </cell>
          <cell r="O16">
            <v>8.2579999999999991</v>
          </cell>
          <cell r="P16">
            <v>78.088999999999984</v>
          </cell>
          <cell r="Q16">
            <v>13</v>
          </cell>
          <cell r="R16">
            <v>3.5438362799709378</v>
          </cell>
          <cell r="U16">
            <v>8.2579999999999991</v>
          </cell>
        </row>
        <row r="17">
          <cell r="A17" t="str">
            <v>Сыр Папа Может Российский  50% вес    Останкино</v>
          </cell>
          <cell r="B17" t="str">
            <v>кг</v>
          </cell>
          <cell r="C17">
            <v>309.95</v>
          </cell>
          <cell r="D17">
            <v>8.6609999999999996</v>
          </cell>
          <cell r="E17">
            <v>78.415000000000006</v>
          </cell>
          <cell r="F17">
            <v>129.13999999999999</v>
          </cell>
          <cell r="H17">
            <v>1</v>
          </cell>
          <cell r="J17">
            <v>196.01499999999999</v>
          </cell>
          <cell r="K17">
            <v>-117.59999999999998</v>
          </cell>
          <cell r="O17">
            <v>15.683000000000002</v>
          </cell>
          <cell r="P17">
            <v>90.422000000000025</v>
          </cell>
          <cell r="Q17">
            <v>14</v>
          </cell>
          <cell r="R17">
            <v>8.2343939297328301</v>
          </cell>
          <cell r="U17">
            <v>6.6072000000000006</v>
          </cell>
        </row>
        <row r="18">
          <cell r="A18" t="str">
            <v>Сыр Папа Может Сливочный со вкусом.топл.молока 50% вес (=3,5кг)  Останкино</v>
          </cell>
          <cell r="B18" t="str">
            <v>кг</v>
          </cell>
          <cell r="D18">
            <v>266.42899999999997</v>
          </cell>
          <cell r="E18" t="e">
            <v>#N/A</v>
          </cell>
          <cell r="H18">
            <v>1</v>
          </cell>
          <cell r="J18">
            <v>269.92899999999997</v>
          </cell>
          <cell r="K18" t="e">
            <v>#N/A</v>
          </cell>
          <cell r="O18">
            <v>3.9892000000000003</v>
          </cell>
          <cell r="P18">
            <v>31.913600000000002</v>
          </cell>
          <cell r="Q18">
            <v>8</v>
          </cell>
          <cell r="R18">
            <v>0</v>
          </cell>
          <cell r="U18">
            <v>3.9892000000000003</v>
          </cell>
        </row>
        <row r="19">
          <cell r="A19" t="str">
            <v>Сыр Папа Может Тильзитер   45% вес      Останкино</v>
          </cell>
          <cell r="B19" t="str">
            <v>кг</v>
          </cell>
          <cell r="C19">
            <v>125.99</v>
          </cell>
          <cell r="D19">
            <v>279.39499999999998</v>
          </cell>
          <cell r="E19">
            <v>13.715</v>
          </cell>
          <cell r="F19">
            <v>391.67</v>
          </cell>
          <cell r="H19">
            <v>1</v>
          </cell>
          <cell r="J19">
            <v>16</v>
          </cell>
          <cell r="K19">
            <v>-2.2850000000000001</v>
          </cell>
          <cell r="O19">
            <v>2.7429999999999999</v>
          </cell>
          <cell r="Q19">
            <v>142.78891724389356</v>
          </cell>
          <cell r="R19">
            <v>142.78891724389356</v>
          </cell>
          <cell r="U19">
            <v>1.526</v>
          </cell>
        </row>
        <row r="20">
          <cell r="A20" t="str">
            <v>Сыр Папа Может Эдам 45% вес (=3,5кг)  Останкино</v>
          </cell>
          <cell r="B20" t="str">
            <v>кг</v>
          </cell>
          <cell r="D20">
            <v>278.84300000000002</v>
          </cell>
          <cell r="E20">
            <v>3.7029999999999998</v>
          </cell>
          <cell r="F20">
            <v>214.67599999999999</v>
          </cell>
          <cell r="H20">
            <v>1</v>
          </cell>
          <cell r="J20">
            <v>67.463999999999999</v>
          </cell>
          <cell r="K20">
            <v>-63.760999999999996</v>
          </cell>
          <cell r="O20">
            <v>0.74059999999999993</v>
          </cell>
          <cell r="Q20">
            <v>289.8676748582231</v>
          </cell>
          <cell r="R20">
            <v>289.8676748582231</v>
          </cell>
          <cell r="U20" t="e">
            <v>#N/A</v>
          </cell>
        </row>
        <row r="21">
          <cell r="A21" t="str">
            <v>Сыр Плавленый Сливочный Папа Может 55% 190гр  Останкино</v>
          </cell>
          <cell r="B21" t="str">
            <v>шт</v>
          </cell>
          <cell r="C21">
            <v>132</v>
          </cell>
          <cell r="E21">
            <v>84</v>
          </cell>
          <cell r="F21">
            <v>12</v>
          </cell>
          <cell r="H21">
            <v>0.19</v>
          </cell>
          <cell r="J21">
            <v>83</v>
          </cell>
          <cell r="K21">
            <v>1</v>
          </cell>
          <cell r="O21">
            <v>16.8</v>
          </cell>
          <cell r="P21">
            <v>139.20000000000002</v>
          </cell>
          <cell r="Q21">
            <v>9</v>
          </cell>
          <cell r="R21">
            <v>0.7142857142857143</v>
          </cell>
          <cell r="U21">
            <v>7.6</v>
          </cell>
        </row>
        <row r="22">
          <cell r="A22" t="str">
            <v>Сыр Творожный с зеленью 60% Папа может 140 гр.  Останкино</v>
          </cell>
          <cell r="B22" t="str">
            <v>шт</v>
          </cell>
          <cell r="C22">
            <v>83</v>
          </cell>
          <cell r="E22">
            <v>41</v>
          </cell>
          <cell r="F22">
            <v>39</v>
          </cell>
          <cell r="H22">
            <v>0.14000000000000001</v>
          </cell>
          <cell r="J22">
            <v>42</v>
          </cell>
          <cell r="K22">
            <v>-1</v>
          </cell>
          <cell r="O22">
            <v>8.1999999999999993</v>
          </cell>
          <cell r="P22">
            <v>75.799999999999983</v>
          </cell>
          <cell r="Q22">
            <v>14</v>
          </cell>
          <cell r="R22">
            <v>4.7560975609756104</v>
          </cell>
          <cell r="U22">
            <v>8.1999999999999993</v>
          </cell>
        </row>
        <row r="23">
          <cell r="A23" t="str">
            <v>Сыч/Прод Коровино Российский Оригин 50% ВЕС НОВАЯ (5 кг)  ОСТАНКИНО</v>
          </cell>
          <cell r="B23" t="str">
            <v>кг</v>
          </cell>
          <cell r="D23">
            <v>306.726</v>
          </cell>
          <cell r="E23">
            <v>-0.12</v>
          </cell>
          <cell r="H23">
            <v>1</v>
          </cell>
          <cell r="J23">
            <v>316.726</v>
          </cell>
          <cell r="K23">
            <v>-316.846</v>
          </cell>
          <cell r="O23">
            <v>-2.4E-2</v>
          </cell>
          <cell r="P23">
            <v>300</v>
          </cell>
          <cell r="Q23">
            <v>-12500</v>
          </cell>
          <cell r="R23">
            <v>0</v>
          </cell>
          <cell r="U23">
            <v>-8.6999999999999994E-2</v>
          </cell>
        </row>
        <row r="24">
          <cell r="A24" t="str">
            <v>Сыч/Прод Коровино Тильзитер Оригин 50% ВЕС НОВАЯ (5 кг брус) СЗМЖ  ОСТАНКИНО</v>
          </cell>
          <cell r="B24" t="str">
            <v>кг</v>
          </cell>
          <cell r="D24">
            <v>812.08199999999999</v>
          </cell>
          <cell r="E24">
            <v>312.99400000000003</v>
          </cell>
          <cell r="H24">
            <v>1</v>
          </cell>
          <cell r="J24">
            <v>1242.722</v>
          </cell>
          <cell r="K24">
            <v>-929.72799999999995</v>
          </cell>
          <cell r="O24">
            <v>62.598800000000004</v>
          </cell>
          <cell r="P24">
            <v>500.79040000000003</v>
          </cell>
          <cell r="Q24">
            <v>8</v>
          </cell>
          <cell r="R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0"/>
  <sheetViews>
    <sheetView tabSelected="1" zoomScale="85" workbookViewId="0">
      <selection activeCell="AC16" sqref="AC16"/>
    </sheetView>
  </sheetViews>
  <sheetFormatPr defaultRowHeight="15" x14ac:dyDescent="0.25"/>
  <cols>
    <col min="1" max="1" width="60" customWidth="1"/>
    <col min="2" max="2" width="4" customWidth="1"/>
    <col min="3" max="6" width="5.85546875" customWidth="1"/>
    <col min="7" max="7" width="8" style="9" customWidth="1"/>
    <col min="8" max="8" width="1.140625" customWidth="1"/>
    <col min="9" max="9" width="11.85546875" customWidth="1"/>
    <col min="10" max="11" width="6" customWidth="1"/>
    <col min="12" max="14" width="1" customWidth="1"/>
    <col min="15" max="15" width="8" customWidth="1"/>
    <col min="16" max="17" width="7.140625" customWidth="1"/>
    <col min="18" max="18" width="22" customWidth="1"/>
    <col min="19" max="20" width="5.7109375" customWidth="1"/>
    <col min="21" max="22" width="7.140625" customWidth="1"/>
    <col min="23" max="23" width="16.28515625" customWidth="1"/>
    <col min="24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42</v>
      </c>
      <c r="O3" s="2" t="s">
        <v>13</v>
      </c>
      <c r="P3" s="3" t="s">
        <v>40</v>
      </c>
      <c r="Q3" s="10" t="s">
        <v>14</v>
      </c>
      <c r="R3" s="10" t="s">
        <v>15</v>
      </c>
      <c r="S3" s="2" t="s">
        <v>16</v>
      </c>
      <c r="T3" s="2" t="s">
        <v>17</v>
      </c>
      <c r="U3" s="2" t="s">
        <v>37</v>
      </c>
      <c r="V3" s="2" t="s">
        <v>37</v>
      </c>
      <c r="W3" s="2" t="s">
        <v>18</v>
      </c>
      <c r="X3" s="2" t="s">
        <v>19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43</v>
      </c>
      <c r="O4" s="1" t="s">
        <v>20</v>
      </c>
      <c r="P4" s="1" t="s">
        <v>41</v>
      </c>
      <c r="Q4" s="1"/>
      <c r="R4" s="1"/>
      <c r="S4" s="1"/>
      <c r="T4" s="1"/>
      <c r="U4" s="1" t="s">
        <v>39</v>
      </c>
      <c r="V4" s="1" t="s">
        <v>38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SUM(E6:E500)</f>
        <v>257.20500000000004</v>
      </c>
      <c r="F5" s="4">
        <f>SUM(F6:F500)</f>
        <v>1361.325</v>
      </c>
      <c r="G5" s="7"/>
      <c r="H5" s="1"/>
      <c r="I5" s="1"/>
      <c r="J5" s="4">
        <f t="shared" ref="J5:Q5" si="0">SUM(J6:J500)</f>
        <v>386.5</v>
      </c>
      <c r="K5" s="4">
        <f t="shared" si="0"/>
        <v>-129.29500000000002</v>
      </c>
      <c r="L5" s="4">
        <f t="shared" si="0"/>
        <v>0</v>
      </c>
      <c r="M5" s="4">
        <f t="shared" si="0"/>
        <v>0</v>
      </c>
      <c r="N5" s="4"/>
      <c r="O5" s="4">
        <f t="shared" si="0"/>
        <v>51.441000000000003</v>
      </c>
      <c r="P5" s="4">
        <f t="shared" si="0"/>
        <v>1961.568</v>
      </c>
      <c r="Q5" s="4">
        <f t="shared" si="0"/>
        <v>0</v>
      </c>
      <c r="R5" s="1"/>
      <c r="S5" s="1"/>
      <c r="T5" s="1"/>
      <c r="U5" s="4">
        <f t="shared" ref="U5:V5" si="1">SUM(U6:U500)</f>
        <v>158.38900000000001</v>
      </c>
      <c r="V5" s="4">
        <f t="shared" si="1"/>
        <v>67.607399999999998</v>
      </c>
      <c r="W5" s="1"/>
      <c r="X5" s="4">
        <f>SUM(X6:X500)</f>
        <v>1486.1880000000001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6" t="s">
        <v>21</v>
      </c>
      <c r="B6" s="1" t="s">
        <v>22</v>
      </c>
      <c r="C6" s="1">
        <v>98</v>
      </c>
      <c r="D6" s="1"/>
      <c r="E6" s="1">
        <v>4</v>
      </c>
      <c r="F6" s="1">
        <v>94</v>
      </c>
      <c r="G6" s="7">
        <v>0.1</v>
      </c>
      <c r="H6" s="1"/>
      <c r="I6" s="1">
        <f>VLOOKUP(A6,[1]Sheet!$A:$I,9,0)</f>
        <v>5034864</v>
      </c>
      <c r="J6" s="1">
        <v>4</v>
      </c>
      <c r="K6" s="1">
        <f t="shared" ref="K6:K19" si="2">E6-J6</f>
        <v>0</v>
      </c>
      <c r="L6" s="1"/>
      <c r="M6" s="1"/>
      <c r="N6" s="1"/>
      <c r="O6" s="1">
        <f>E6/5</f>
        <v>0.8</v>
      </c>
      <c r="P6" s="5"/>
      <c r="Q6" s="5"/>
      <c r="R6" s="1"/>
      <c r="S6" s="1">
        <f>(F6+P6)/O6</f>
        <v>117.5</v>
      </c>
      <c r="T6" s="1">
        <f>F6/O6</f>
        <v>117.5</v>
      </c>
      <c r="U6" s="1">
        <f>VLOOKUP(A6,[2]TDSheet!$A:$O,15,0)</f>
        <v>0.6</v>
      </c>
      <c r="V6" s="1">
        <f>VLOOKUP(A6,[2]TDSheet!$A:$U,21,0)</f>
        <v>1.2</v>
      </c>
      <c r="W6" s="1"/>
      <c r="X6" s="1">
        <f>P6*G6</f>
        <v>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6" t="s">
        <v>23</v>
      </c>
      <c r="B7" s="1" t="s">
        <v>22</v>
      </c>
      <c r="C7" s="1">
        <v>19</v>
      </c>
      <c r="D7" s="1"/>
      <c r="E7" s="1">
        <v>18</v>
      </c>
      <c r="F7" s="1"/>
      <c r="G7" s="7">
        <v>0.18</v>
      </c>
      <c r="H7" s="1"/>
      <c r="I7" s="1">
        <v>5034819</v>
      </c>
      <c r="J7" s="1">
        <v>25</v>
      </c>
      <c r="K7" s="1">
        <f t="shared" si="2"/>
        <v>-7</v>
      </c>
      <c r="L7" s="1"/>
      <c r="M7" s="1"/>
      <c r="N7" s="1"/>
      <c r="O7" s="1">
        <f t="shared" ref="O7:O19" si="3">E7/5</f>
        <v>3.6</v>
      </c>
      <c r="P7" s="5">
        <f t="shared" ref="P7:P17" si="4">15*O7-F7</f>
        <v>54</v>
      </c>
      <c r="Q7" s="5"/>
      <c r="R7" s="1"/>
      <c r="S7" s="1">
        <f t="shared" ref="S7:S19" si="5">(F7+P7)/O7</f>
        <v>15</v>
      </c>
      <c r="T7" s="1">
        <f t="shared" ref="T7:T19" si="6">F7/O7</f>
        <v>0</v>
      </c>
      <c r="U7" s="1">
        <f>VLOOKUP(A7,[2]TDSheet!$A:$O,15,0)</f>
        <v>4</v>
      </c>
      <c r="V7" s="1">
        <f>VLOOKUP(A7,[2]TDSheet!$A:$U,21,0)</f>
        <v>1.2</v>
      </c>
      <c r="W7" s="1"/>
      <c r="X7" s="1">
        <f t="shared" ref="X7:X19" si="7">P7*G7</f>
        <v>9.7199999999999989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6" t="s">
        <v>24</v>
      </c>
      <c r="B8" s="1" t="s">
        <v>22</v>
      </c>
      <c r="C8" s="1">
        <v>188</v>
      </c>
      <c r="D8" s="1"/>
      <c r="E8" s="1">
        <v>4</v>
      </c>
      <c r="F8" s="1"/>
      <c r="G8" s="7">
        <v>0.2</v>
      </c>
      <c r="H8" s="1"/>
      <c r="I8" s="1">
        <f>VLOOKUP(A8,[1]Sheet!$A:$I,9,0)</f>
        <v>3350111</v>
      </c>
      <c r="J8" s="1">
        <v>36</v>
      </c>
      <c r="K8" s="1">
        <f t="shared" si="2"/>
        <v>-32</v>
      </c>
      <c r="L8" s="1"/>
      <c r="M8" s="1"/>
      <c r="N8" s="1"/>
      <c r="O8" s="11">
        <f t="shared" si="3"/>
        <v>0.8</v>
      </c>
      <c r="P8" s="12">
        <v>120</v>
      </c>
      <c r="Q8" s="5"/>
      <c r="R8" s="1"/>
      <c r="S8" s="1">
        <f t="shared" si="5"/>
        <v>150</v>
      </c>
      <c r="T8" s="1">
        <f t="shared" si="6"/>
        <v>0</v>
      </c>
      <c r="U8" s="1">
        <f>VLOOKUP(A8,[2]TDSheet!$A:$O,15,0)</f>
        <v>11.6</v>
      </c>
      <c r="V8" s="1">
        <f>VLOOKUP(A8,[2]TDSheet!$A:$U,21,0)</f>
        <v>9.8000000000000007</v>
      </c>
      <c r="W8" s="1"/>
      <c r="X8" s="1">
        <f t="shared" si="7"/>
        <v>24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6" t="s">
        <v>25</v>
      </c>
      <c r="B9" s="1" t="s">
        <v>26</v>
      </c>
      <c r="C9" s="1">
        <v>635.91800000000001</v>
      </c>
      <c r="D9" s="1">
        <v>124.752</v>
      </c>
      <c r="E9" s="1">
        <v>20.12</v>
      </c>
      <c r="F9" s="1">
        <v>613.44500000000005</v>
      </c>
      <c r="G9" s="7">
        <v>1</v>
      </c>
      <c r="H9" s="1"/>
      <c r="I9" s="1">
        <f>VLOOKUP(A9,[1]Sheet!$A:$I,9,0)</f>
        <v>2700005</v>
      </c>
      <c r="J9" s="1">
        <v>23.5</v>
      </c>
      <c r="K9" s="1">
        <f t="shared" si="2"/>
        <v>-3.379999999999999</v>
      </c>
      <c r="L9" s="1"/>
      <c r="M9" s="1"/>
      <c r="N9" s="1"/>
      <c r="O9" s="1">
        <f t="shared" si="3"/>
        <v>4.024</v>
      </c>
      <c r="P9" s="5"/>
      <c r="Q9" s="5"/>
      <c r="R9" s="1"/>
      <c r="S9" s="1">
        <f t="shared" si="5"/>
        <v>152.44657057654078</v>
      </c>
      <c r="T9" s="1">
        <f t="shared" si="6"/>
        <v>152.44657057654078</v>
      </c>
      <c r="U9" s="1">
        <f>VLOOKUP(A9,[2]TDSheet!$A:$O,15,0)</f>
        <v>7.8004000000000007</v>
      </c>
      <c r="V9" s="1">
        <f>VLOOKUP(A9,[2]TDSheet!$A:$U,21,0)</f>
        <v>6.1139999999999999</v>
      </c>
      <c r="W9" s="1"/>
      <c r="X9" s="1">
        <f t="shared" si="7"/>
        <v>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6" t="s">
        <v>27</v>
      </c>
      <c r="B10" s="1" t="s">
        <v>22</v>
      </c>
      <c r="C10" s="1">
        <v>329</v>
      </c>
      <c r="D10" s="1">
        <v>1</v>
      </c>
      <c r="E10" s="1">
        <v>30</v>
      </c>
      <c r="F10" s="1"/>
      <c r="G10" s="7">
        <v>0.2</v>
      </c>
      <c r="H10" s="1"/>
      <c r="I10" s="1">
        <f>VLOOKUP(A10,[1]Sheet!$A:$I,9,0)</f>
        <v>3350104</v>
      </c>
      <c r="J10" s="1">
        <v>47</v>
      </c>
      <c r="K10" s="1">
        <f t="shared" si="2"/>
        <v>-17</v>
      </c>
      <c r="L10" s="1"/>
      <c r="M10" s="1"/>
      <c r="N10" s="1"/>
      <c r="O10" s="11">
        <f t="shared" si="3"/>
        <v>6</v>
      </c>
      <c r="P10" s="12">
        <v>150</v>
      </c>
      <c r="Q10" s="5"/>
      <c r="R10" s="1"/>
      <c r="S10" s="1">
        <f t="shared" si="5"/>
        <v>25</v>
      </c>
      <c r="T10" s="1">
        <f t="shared" si="6"/>
        <v>0</v>
      </c>
      <c r="U10" s="1">
        <f>VLOOKUP(A10,[2]TDSheet!$A:$O,15,0)</f>
        <v>15.4</v>
      </c>
      <c r="V10" s="1">
        <f>VLOOKUP(A10,[2]TDSheet!$A:$U,21,0)</f>
        <v>13.2</v>
      </c>
      <c r="W10" s="1"/>
      <c r="X10" s="1">
        <f t="shared" si="7"/>
        <v>30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6" t="s">
        <v>28</v>
      </c>
      <c r="B11" s="1" t="s">
        <v>26</v>
      </c>
      <c r="C11" s="1">
        <v>265.10000000000002</v>
      </c>
      <c r="D11" s="1"/>
      <c r="E11" s="1">
        <v>29.164999999999999</v>
      </c>
      <c r="F11" s="1"/>
      <c r="G11" s="7">
        <v>1</v>
      </c>
      <c r="H11" s="1"/>
      <c r="I11" s="1">
        <f>VLOOKUP(A11,[1]Sheet!$A:$I,9,0)</f>
        <v>2700002</v>
      </c>
      <c r="J11" s="1">
        <v>48</v>
      </c>
      <c r="K11" s="1">
        <f t="shared" si="2"/>
        <v>-18.835000000000001</v>
      </c>
      <c r="L11" s="1"/>
      <c r="M11" s="1"/>
      <c r="N11" s="1"/>
      <c r="O11" s="11">
        <f t="shared" si="3"/>
        <v>5.8330000000000002</v>
      </c>
      <c r="P11" s="12">
        <v>80</v>
      </c>
      <c r="Q11" s="5"/>
      <c r="R11" s="1"/>
      <c r="S11" s="1">
        <f t="shared" si="5"/>
        <v>13.715069432539002</v>
      </c>
      <c r="T11" s="1">
        <f t="shared" si="6"/>
        <v>0</v>
      </c>
      <c r="U11" s="1">
        <f>VLOOKUP(A11,[2]TDSheet!$A:$O,15,0)</f>
        <v>8.2579999999999991</v>
      </c>
      <c r="V11" s="1">
        <f>VLOOKUP(A11,[2]TDSheet!$A:$U,21,0)</f>
        <v>8.2579999999999991</v>
      </c>
      <c r="W11" s="1"/>
      <c r="X11" s="1">
        <f t="shared" si="7"/>
        <v>80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6" t="s">
        <v>29</v>
      </c>
      <c r="B12" s="1" t="s">
        <v>26</v>
      </c>
      <c r="C12" s="1">
        <v>235.90899999999999</v>
      </c>
      <c r="D12" s="1">
        <v>8.6609999999999996</v>
      </c>
      <c r="E12" s="1">
        <v>58.365000000000002</v>
      </c>
      <c r="F12" s="1">
        <v>79.2</v>
      </c>
      <c r="G12" s="7">
        <v>1</v>
      </c>
      <c r="H12" s="1"/>
      <c r="I12" s="1">
        <v>2700004</v>
      </c>
      <c r="J12" s="1">
        <v>61.5</v>
      </c>
      <c r="K12" s="1">
        <f t="shared" si="2"/>
        <v>-3.134999999999998</v>
      </c>
      <c r="L12" s="1"/>
      <c r="M12" s="1"/>
      <c r="N12" s="1"/>
      <c r="O12" s="1">
        <f t="shared" si="3"/>
        <v>11.673</v>
      </c>
      <c r="P12" s="5">
        <f>16*O12-F12</f>
        <v>107.568</v>
      </c>
      <c r="Q12" s="5"/>
      <c r="R12" s="1"/>
      <c r="S12" s="1">
        <f t="shared" si="5"/>
        <v>16</v>
      </c>
      <c r="T12" s="1">
        <f t="shared" si="6"/>
        <v>6.7848882035466467</v>
      </c>
      <c r="U12" s="1">
        <f>VLOOKUP(A12,[2]TDSheet!$A:$O,15,0)</f>
        <v>15.683000000000002</v>
      </c>
      <c r="V12" s="1">
        <f>VLOOKUP(A12,[2]TDSheet!$A:$U,21,0)</f>
        <v>6.6072000000000006</v>
      </c>
      <c r="W12" s="1"/>
      <c r="X12" s="1">
        <f t="shared" si="7"/>
        <v>107.568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6" t="s">
        <v>30</v>
      </c>
      <c r="B13" s="1" t="s">
        <v>26</v>
      </c>
      <c r="C13" s="1">
        <v>266.42899999999997</v>
      </c>
      <c r="D13" s="1"/>
      <c r="E13" s="1"/>
      <c r="F13" s="1"/>
      <c r="G13" s="7">
        <v>1</v>
      </c>
      <c r="H13" s="1"/>
      <c r="I13" s="1">
        <f>VLOOKUP(A13,[1]Sheet!$A:$I,9,0)</f>
        <v>6159901</v>
      </c>
      <c r="J13" s="1">
        <v>3.5</v>
      </c>
      <c r="K13" s="1">
        <f t="shared" si="2"/>
        <v>-3.5</v>
      </c>
      <c r="L13" s="1"/>
      <c r="M13" s="1"/>
      <c r="N13" s="1"/>
      <c r="O13" s="11">
        <f t="shared" si="3"/>
        <v>0</v>
      </c>
      <c r="P13" s="12">
        <v>40</v>
      </c>
      <c r="Q13" s="5"/>
      <c r="R13" s="1"/>
      <c r="S13" s="1" t="e">
        <f t="shared" si="5"/>
        <v>#DIV/0!</v>
      </c>
      <c r="T13" s="1" t="e">
        <f t="shared" si="6"/>
        <v>#DIV/0!</v>
      </c>
      <c r="U13" s="1">
        <f>VLOOKUP(A13,[2]TDSheet!$A:$O,15,0)</f>
        <v>3.9892000000000003</v>
      </c>
      <c r="V13" s="1">
        <f>VLOOKUP(A13,[2]TDSheet!$A:$U,21,0)</f>
        <v>3.9892000000000003</v>
      </c>
      <c r="W13" s="1"/>
      <c r="X13" s="1">
        <f t="shared" si="7"/>
        <v>40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6" t="s">
        <v>31</v>
      </c>
      <c r="B14" s="1" t="s">
        <v>26</v>
      </c>
      <c r="C14" s="1">
        <v>374.89499999999998</v>
      </c>
      <c r="D14" s="1">
        <v>19.335000000000001</v>
      </c>
      <c r="E14" s="1">
        <v>18.239999999999998</v>
      </c>
      <c r="F14" s="1">
        <v>356.755</v>
      </c>
      <c r="G14" s="7">
        <v>1</v>
      </c>
      <c r="H14" s="1"/>
      <c r="I14" s="1">
        <f>VLOOKUP(A14,[1]Sheet!$A:$I,9,0)</f>
        <v>2700001</v>
      </c>
      <c r="J14" s="1">
        <v>22.5</v>
      </c>
      <c r="K14" s="1">
        <f t="shared" si="2"/>
        <v>-4.2600000000000016</v>
      </c>
      <c r="L14" s="1"/>
      <c r="M14" s="1"/>
      <c r="N14" s="1"/>
      <c r="O14" s="1">
        <f t="shared" si="3"/>
        <v>3.6479999999999997</v>
      </c>
      <c r="P14" s="5"/>
      <c r="Q14" s="5"/>
      <c r="R14" s="1"/>
      <c r="S14" s="1">
        <f t="shared" si="5"/>
        <v>97.794682017543863</v>
      </c>
      <c r="T14" s="1">
        <f t="shared" si="6"/>
        <v>97.794682017543863</v>
      </c>
      <c r="U14" s="1">
        <f>VLOOKUP(A14,[2]TDSheet!$A:$O,15,0)</f>
        <v>2.7429999999999999</v>
      </c>
      <c r="V14" s="1">
        <f>VLOOKUP(A14,[2]TDSheet!$A:$U,21,0)</f>
        <v>1.526</v>
      </c>
      <c r="W14" s="1"/>
      <c r="X14" s="1">
        <f t="shared" si="7"/>
        <v>0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6" t="s">
        <v>32</v>
      </c>
      <c r="B15" s="1" t="s">
        <v>26</v>
      </c>
      <c r="C15" s="1">
        <v>277.89100000000002</v>
      </c>
      <c r="D15" s="1">
        <v>0.95199999999999996</v>
      </c>
      <c r="E15" s="1">
        <v>14.315</v>
      </c>
      <c r="F15" s="1">
        <v>202.92500000000001</v>
      </c>
      <c r="G15" s="7">
        <v>1</v>
      </c>
      <c r="H15" s="1"/>
      <c r="I15" s="1">
        <f>VLOOKUP(A15,[1]Sheet!$A:$I,9,0)</f>
        <v>6159949</v>
      </c>
      <c r="J15" s="1">
        <v>17.5</v>
      </c>
      <c r="K15" s="1">
        <f t="shared" si="2"/>
        <v>-3.1850000000000005</v>
      </c>
      <c r="L15" s="1"/>
      <c r="M15" s="1"/>
      <c r="N15" s="1"/>
      <c r="O15" s="1">
        <f t="shared" si="3"/>
        <v>2.863</v>
      </c>
      <c r="P15" s="5"/>
      <c r="Q15" s="5"/>
      <c r="R15" s="1"/>
      <c r="S15" s="1">
        <f t="shared" si="5"/>
        <v>70.878449179182681</v>
      </c>
      <c r="T15" s="1">
        <f t="shared" si="6"/>
        <v>70.878449179182681</v>
      </c>
      <c r="U15" s="1">
        <f>VLOOKUP(A15,[2]TDSheet!$A:$O,15,0)</f>
        <v>0.74059999999999993</v>
      </c>
      <c r="V15" s="1">
        <v>0</v>
      </c>
      <c r="W15" s="1"/>
      <c r="X15" s="1">
        <f t="shared" si="7"/>
        <v>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6" t="s">
        <v>33</v>
      </c>
      <c r="B16" s="1" t="s">
        <v>22</v>
      </c>
      <c r="C16" s="1">
        <v>61</v>
      </c>
      <c r="D16" s="1"/>
      <c r="E16" s="1">
        <v>26</v>
      </c>
      <c r="F16" s="1"/>
      <c r="G16" s="7">
        <v>0.19</v>
      </c>
      <c r="H16" s="1"/>
      <c r="I16" s="1">
        <f>VLOOKUP(A16,[1]Sheet!$A:$I,9,0)</f>
        <v>9877076</v>
      </c>
      <c r="J16" s="1">
        <v>55</v>
      </c>
      <c r="K16" s="1">
        <f t="shared" si="2"/>
        <v>-29</v>
      </c>
      <c r="L16" s="1"/>
      <c r="M16" s="1"/>
      <c r="N16" s="1"/>
      <c r="O16" s="11">
        <f t="shared" si="3"/>
        <v>5.2</v>
      </c>
      <c r="P16" s="12">
        <v>170</v>
      </c>
      <c r="Q16" s="5"/>
      <c r="R16" s="1"/>
      <c r="S16" s="1">
        <f t="shared" si="5"/>
        <v>32.692307692307693</v>
      </c>
      <c r="T16" s="1">
        <f t="shared" si="6"/>
        <v>0</v>
      </c>
      <c r="U16" s="1">
        <f>VLOOKUP(A16,[2]TDSheet!$A:$O,15,0)</f>
        <v>16.8</v>
      </c>
      <c r="V16" s="1">
        <f>VLOOKUP(A16,[2]TDSheet!$A:$U,21,0)</f>
        <v>7.6</v>
      </c>
      <c r="W16" s="1"/>
      <c r="X16" s="1">
        <f t="shared" si="7"/>
        <v>32.299999999999997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6" t="s">
        <v>34</v>
      </c>
      <c r="B17" s="1" t="s">
        <v>22</v>
      </c>
      <c r="C17" s="1">
        <v>51</v>
      </c>
      <c r="D17" s="1"/>
      <c r="E17" s="1">
        <v>35</v>
      </c>
      <c r="F17" s="1">
        <v>15</v>
      </c>
      <c r="G17" s="7">
        <v>0.14000000000000001</v>
      </c>
      <c r="H17" s="1"/>
      <c r="I17" s="1">
        <f>VLOOKUP(A17,[1]Sheet!$A:$I,9,0)</f>
        <v>9988391</v>
      </c>
      <c r="J17" s="1">
        <v>33</v>
      </c>
      <c r="K17" s="1">
        <f t="shared" si="2"/>
        <v>2</v>
      </c>
      <c r="L17" s="1"/>
      <c r="M17" s="1"/>
      <c r="N17" s="1"/>
      <c r="O17" s="1">
        <f t="shared" si="3"/>
        <v>7</v>
      </c>
      <c r="P17" s="5">
        <f t="shared" si="4"/>
        <v>90</v>
      </c>
      <c r="Q17" s="5"/>
      <c r="R17" s="1"/>
      <c r="S17" s="1">
        <f t="shared" si="5"/>
        <v>15</v>
      </c>
      <c r="T17" s="1">
        <f t="shared" si="6"/>
        <v>2.1428571428571428</v>
      </c>
      <c r="U17" s="1">
        <f>VLOOKUP(A17,[2]TDSheet!$A:$O,15,0)</f>
        <v>8.1999999999999993</v>
      </c>
      <c r="V17" s="1">
        <f>VLOOKUP(A17,[2]TDSheet!$A:$U,21,0)</f>
        <v>8.1999999999999993</v>
      </c>
      <c r="W17" s="1"/>
      <c r="X17" s="1">
        <f t="shared" si="7"/>
        <v>12.600000000000001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6" t="s">
        <v>35</v>
      </c>
      <c r="B18" s="1" t="s">
        <v>26</v>
      </c>
      <c r="C18" s="1">
        <v>306.726</v>
      </c>
      <c r="D18" s="1"/>
      <c r="E18" s="1"/>
      <c r="F18" s="1"/>
      <c r="G18" s="7">
        <v>1</v>
      </c>
      <c r="H18" s="1"/>
      <c r="I18" s="1">
        <v>783811</v>
      </c>
      <c r="J18" s="1"/>
      <c r="K18" s="1">
        <f t="shared" si="2"/>
        <v>0</v>
      </c>
      <c r="L18" s="1"/>
      <c r="M18" s="1"/>
      <c r="N18" s="1"/>
      <c r="O18" s="11">
        <f t="shared" si="3"/>
        <v>0</v>
      </c>
      <c r="P18" s="12">
        <v>450</v>
      </c>
      <c r="Q18" s="5"/>
      <c r="R18" s="1"/>
      <c r="S18" s="1" t="e">
        <f t="shared" si="5"/>
        <v>#DIV/0!</v>
      </c>
      <c r="T18" s="1" t="e">
        <f t="shared" si="6"/>
        <v>#DIV/0!</v>
      </c>
      <c r="U18" s="1">
        <f>VLOOKUP(A18,[2]TDSheet!$A:$O,15,0)</f>
        <v>-2.4E-2</v>
      </c>
      <c r="V18" s="1">
        <f>VLOOKUP(A18,[2]TDSheet!$A:$U,21,0)</f>
        <v>-8.6999999999999994E-2</v>
      </c>
      <c r="W18" s="1"/>
      <c r="X18" s="1">
        <f t="shared" si="7"/>
        <v>450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6" t="s">
        <v>36</v>
      </c>
      <c r="B19" s="1" t="s">
        <v>26</v>
      </c>
      <c r="C19" s="1">
        <v>499.08800000000002</v>
      </c>
      <c r="D19" s="1"/>
      <c r="E19" s="1"/>
      <c r="F19" s="1"/>
      <c r="G19" s="7">
        <v>1</v>
      </c>
      <c r="H19" s="1"/>
      <c r="I19" s="1">
        <v>783828</v>
      </c>
      <c r="J19" s="1">
        <v>10</v>
      </c>
      <c r="K19" s="1">
        <f t="shared" si="2"/>
        <v>-10</v>
      </c>
      <c r="L19" s="1"/>
      <c r="M19" s="1"/>
      <c r="N19" s="1"/>
      <c r="O19" s="11">
        <f t="shared" si="3"/>
        <v>0</v>
      </c>
      <c r="P19" s="12">
        <v>700</v>
      </c>
      <c r="Q19" s="5"/>
      <c r="R19" s="1"/>
      <c r="S19" s="1" t="e">
        <f t="shared" si="5"/>
        <v>#DIV/0!</v>
      </c>
      <c r="T19" s="1" t="e">
        <f t="shared" si="6"/>
        <v>#DIV/0!</v>
      </c>
      <c r="U19" s="1">
        <f>VLOOKUP(A19,[2]TDSheet!$A:$O,15,0)</f>
        <v>62.598800000000004</v>
      </c>
      <c r="V19" s="1">
        <f>VLOOKUP(A19,[2]TDSheet!$A:$U,21,0)</f>
        <v>0</v>
      </c>
      <c r="W19" s="1"/>
      <c r="X19" s="1">
        <f t="shared" si="7"/>
        <v>700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spans="1:55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</sheetData>
  <autoFilter ref="A3:X19" xr:uid="{B8FB0FFB-17BE-4FD6-B568-3C85F12482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2024-02-26T10:28:42Z</dcterms:created>
  <dcterms:modified xsi:type="dcterms:W3CDTF">2024-03-12T13:03:16Z</dcterms:modified>
</cp:coreProperties>
</file>