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СЫР филиалы\"/>
    </mc:Choice>
  </mc:AlternateContent>
  <xr:revisionPtr revIDLastSave="0" documentId="13_ncr:1_{B7C84143-A2E5-4005-B330-5E256B479B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Sheet!$A$3:$X$27</definedName>
  </definedNames>
  <calcPr calcId="181029" refMode="R1C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2" i="1" l="1"/>
  <c r="X24" i="1" l="1"/>
  <c r="X17" i="1"/>
  <c r="X23" i="1"/>
  <c r="U7" i="1"/>
  <c r="U8" i="1"/>
  <c r="U9" i="1"/>
  <c r="U11" i="1"/>
  <c r="U15" i="1"/>
  <c r="U16" i="1"/>
  <c r="U17" i="1"/>
  <c r="U18" i="1"/>
  <c r="U21" i="1"/>
  <c r="U24" i="1"/>
  <c r="U25" i="1"/>
  <c r="U27" i="1"/>
  <c r="U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4" i="1"/>
  <c r="V25" i="1"/>
  <c r="V26" i="1"/>
  <c r="V27" i="1"/>
  <c r="V6" i="1"/>
  <c r="O7" i="1"/>
  <c r="O8" i="1"/>
  <c r="O9" i="1"/>
  <c r="O10" i="1"/>
  <c r="O11" i="1"/>
  <c r="O12" i="1"/>
  <c r="O13" i="1"/>
  <c r="O14" i="1"/>
  <c r="O15" i="1"/>
  <c r="O16" i="1"/>
  <c r="O17" i="1"/>
  <c r="T17" i="1" s="1"/>
  <c r="O18" i="1"/>
  <c r="O19" i="1"/>
  <c r="O20" i="1"/>
  <c r="O21" i="1"/>
  <c r="O23" i="1"/>
  <c r="T23" i="1" s="1"/>
  <c r="O24" i="1"/>
  <c r="T24" i="1" s="1"/>
  <c r="O25" i="1"/>
  <c r="O26" i="1"/>
  <c r="O27" i="1"/>
  <c r="O6" i="1"/>
  <c r="P6" i="1" s="1"/>
  <c r="T12" i="1" l="1"/>
  <c r="P12" i="1"/>
  <c r="T15" i="1"/>
  <c r="P15" i="1"/>
  <c r="T13" i="1"/>
  <c r="P13" i="1"/>
  <c r="T20" i="1"/>
  <c r="P20" i="1"/>
  <c r="T10" i="1"/>
  <c r="P10" i="1"/>
  <c r="X10" i="1" s="1"/>
  <c r="T27" i="1"/>
  <c r="P27" i="1"/>
  <c r="T25" i="1"/>
  <c r="P25" i="1"/>
  <c r="X25" i="1" s="1"/>
  <c r="T18" i="1"/>
  <c r="P18" i="1"/>
  <c r="X18" i="1" s="1"/>
  <c r="T16" i="1"/>
  <c r="P16" i="1"/>
  <c r="T14" i="1"/>
  <c r="P14" i="1"/>
  <c r="X14" i="1" s="1"/>
  <c r="T8" i="1"/>
  <c r="P8" i="1"/>
  <c r="S8" i="1" s="1"/>
  <c r="T26" i="1"/>
  <c r="P26" i="1"/>
  <c r="X26" i="1" s="1"/>
  <c r="T21" i="1"/>
  <c r="P21" i="1"/>
  <c r="T19" i="1"/>
  <c r="P19" i="1"/>
  <c r="T11" i="1"/>
  <c r="P11" i="1"/>
  <c r="T9" i="1"/>
  <c r="P9" i="1"/>
  <c r="T7" i="1"/>
  <c r="P7" i="1"/>
  <c r="X20" i="1"/>
  <c r="X12" i="1"/>
  <c r="T6" i="1"/>
  <c r="S17" i="1"/>
  <c r="S24" i="1"/>
  <c r="X8" i="1"/>
  <c r="X16" i="1"/>
  <c r="X27" i="1"/>
  <c r="X6" i="1"/>
  <c r="S6" i="1"/>
  <c r="S27" i="1"/>
  <c r="S23" i="1"/>
  <c r="S20" i="1"/>
  <c r="S18" i="1"/>
  <c r="U5" i="1"/>
  <c r="V5" i="1"/>
  <c r="S26" i="1" l="1"/>
  <c r="S25" i="1"/>
  <c r="S16" i="1"/>
  <c r="S12" i="1"/>
  <c r="S19" i="1"/>
  <c r="X19" i="1"/>
  <c r="S15" i="1"/>
  <c r="X15" i="1"/>
  <c r="S11" i="1"/>
  <c r="X11" i="1"/>
  <c r="S7" i="1"/>
  <c r="X7" i="1"/>
  <c r="S10" i="1"/>
  <c r="S14" i="1"/>
  <c r="X21" i="1"/>
  <c r="S21" i="1"/>
  <c r="X13" i="1"/>
  <c r="S13" i="1"/>
  <c r="X9" i="1"/>
  <c r="S9" i="1"/>
  <c r="N5" i="1" l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Q5" i="1"/>
  <c r="P5" i="1"/>
  <c r="O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<sst xmlns="http://schemas.openxmlformats.org/spreadsheetml/2006/main" count="72" uniqueCount="51">
  <si>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</si>
  <si>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</si>
  <si>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</si>
  <si>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</si>
  <si>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</si>
  <si>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</si>
  <si>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</si>
  <si>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</si>
  <si>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</si>
  <si>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</si>
  <si>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</si>
  <si>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</si>
  <si>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</si>
  <si>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</si>
  <si>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</si>
  <si>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</si>
  <si>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</si>
  <si>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</si>
  <si>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</si>
  <si>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</si>
  <si>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26,02,</t>
  </si>
  <si>
    <t>Сыр "Пармезан" 40% колотый 100 гр  ОСТАНКИНО</t>
  </si>
  <si>
    <t>шт</t>
  </si>
  <si>
    <t>Сыр Боккончини копченый 40% 100 гр.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</si>
  <si>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</si>
  <si>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</si>
  <si>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</si>
  <si>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</si>
  <si>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</si>
  <si>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</si>
  <si>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</si>
  <si>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</si>
  <si>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</si>
  <si>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</si>
  <si>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</si>
  <si>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</si>
  <si>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</si>
  <si>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</si>
  <si>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</si>
  <si>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</si>
  <si>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</si>
  <si>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</si>
  <si>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</si>
  <si>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</si>
  <si>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заказ в пути</t>
  </si>
  <si>
    <t>нет</t>
  </si>
  <si>
    <t>ср</t>
  </si>
  <si>
    <t>06,02,</t>
  </si>
  <si>
    <t>Сыр Папа Может Российский  50% вес    Останкино</t>
  </si>
  <si>
    <t>заказ</t>
  </si>
  <si>
    <t>01,03,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</si>
</sst>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2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6,02,24%20&#1054;&#1089;&#1090;&#1072;&#1085;&#1082;&#1080;&#1085;&#1086;%20&#1057;&#1067;&#1056;%20&#1092;&#1080;&#1083;&#1080;&#1072;&#1083;&#1099;/&#1052;&#1077;&#1083;&#1080;&#1090;&#1086;&#1087;&#1086;&#1083;&#1100;/&#1044;&#1074;&#1080;&#1078;&#1077;&#1085;&#1080;&#1077;%20&#1057;&#1099;&#1088;%20&#1052;&#1077;&#1083;&#1080;&#1090;&#1086;&#1087;&#1086;&#1083;&#1100;%2019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Период: 12.02.2024 - 19.02.2024</v>
          </cell>
        </row>
        <row r="6">
          <cell r="A6" t="str">
            <v>Склад В списке "1 КОЛБАСНЫЕ ИЗДЕЛИЯ Мелит..." И
Номенклатура В группе из списка "Останкино СЫР"</v>
          </cell>
        </row>
        <row r="8">
          <cell r="A8" t="str">
            <v>Номенклатура</v>
          </cell>
          <cell r="B8" t="str">
            <v>Ед. изм.</v>
          </cell>
          <cell r="C8" t="str">
            <v>Количество</v>
          </cell>
          <cell r="G8" t="str">
            <v>метка</v>
          </cell>
          <cell r="H8" t="str">
            <v>кратное</v>
          </cell>
          <cell r="I8" t="str">
            <v>сроки</v>
          </cell>
          <cell r="J8" t="str">
            <v>заяв</v>
          </cell>
          <cell r="K8" t="str">
            <v>разн</v>
          </cell>
          <cell r="L8" t="str">
            <v>заказ</v>
          </cell>
          <cell r="M8" t="str">
            <v>заказ</v>
          </cell>
          <cell r="N8" t="str">
            <v>заказ</v>
          </cell>
          <cell r="O8" t="str">
            <v>сред. в день</v>
          </cell>
          <cell r="P8" t="str">
            <v>заказ</v>
          </cell>
          <cell r="Q8" t="str">
            <v>кон ост</v>
          </cell>
          <cell r="R8" t="str">
            <v>факт</v>
          </cell>
          <cell r="S8" t="str">
            <v>оппр</v>
          </cell>
          <cell r="T8" t="str">
            <v>тк пр</v>
          </cell>
          <cell r="U8" t="str">
            <v>ср</v>
          </cell>
        </row>
        <row r="9"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  <cell r="U9" t="str">
            <v>06,02,</v>
          </cell>
        </row>
        <row r="10">
          <cell r="J10" t="e">
            <v>#N/A</v>
          </cell>
          <cell r="K10" t="e">
            <v>#N/A</v>
          </cell>
          <cell r="L10">
            <v>0</v>
          </cell>
          <cell r="M10">
            <v>0</v>
          </cell>
          <cell r="N10">
            <v>0</v>
          </cell>
          <cell r="O10" t="e">
            <v>#N/A</v>
          </cell>
          <cell r="P10">
            <v>2960.2668000000003</v>
          </cell>
          <cell r="U10">
            <v>1241.6838</v>
          </cell>
        </row>
        <row r="11">
          <cell r="A11" t="str">
            <v>Сыр "Пармезан" 40% колотый 100 гр  ОСТАНКИНО</v>
          </cell>
          <cell r="B11" t="str">
            <v>шт</v>
          </cell>
          <cell r="C11">
            <v>121</v>
          </cell>
          <cell r="E11">
            <v>24</v>
          </cell>
          <cell r="F11">
            <v>72</v>
          </cell>
          <cell r="H11">
            <v>0.1</v>
          </cell>
          <cell r="J11">
            <v>44</v>
          </cell>
          <cell r="K11">
            <v>-20</v>
          </cell>
          <cell r="O11">
            <v>4.8</v>
          </cell>
          <cell r="Q11">
            <v>21.176470588235293</v>
          </cell>
          <cell r="R11">
            <v>21.176470588235293</v>
          </cell>
          <cell r="U11">
            <v>3.4</v>
          </cell>
        </row>
        <row r="12">
          <cell r="A12" t="str">
            <v>Сыр Боккончини копченый 40% 100 гр.  ОСТАНКИНО</v>
          </cell>
          <cell r="B12" t="str">
            <v>шт</v>
          </cell>
          <cell r="C12">
            <v>231</v>
          </cell>
          <cell r="D12">
            <v>400</v>
          </cell>
          <cell r="E12">
            <v>87</v>
          </cell>
          <cell r="F12">
            <v>508</v>
          </cell>
          <cell r="H12">
            <v>0.1</v>
          </cell>
          <cell r="J12">
            <v>111</v>
          </cell>
          <cell r="K12">
            <v>-24</v>
          </cell>
          <cell r="O12">
            <v>17.399999999999999</v>
          </cell>
          <cell r="P12">
            <v>52</v>
          </cell>
          <cell r="Q12">
            <v>14</v>
          </cell>
          <cell r="R12">
            <v>12.7</v>
          </cell>
          <cell r="U12">
            <v>40</v>
          </cell>
        </row>
        <row r="13">
          <cell r="A13" t="str">
            <v>Сыр Папа Может Гауда  45% 200гр     Останкино</v>
          </cell>
          <cell r="B13" t="str">
            <v>шт</v>
          </cell>
          <cell r="C13">
            <v>6</v>
          </cell>
          <cell r="D13">
            <v>1644</v>
          </cell>
          <cell r="E13">
            <v>-1</v>
          </cell>
          <cell r="F13">
            <v>1598</v>
          </cell>
          <cell r="H13">
            <v>0.2</v>
          </cell>
          <cell r="J13">
            <v>121</v>
          </cell>
          <cell r="K13">
            <v>-122</v>
          </cell>
          <cell r="O13">
            <v>-0.2</v>
          </cell>
          <cell r="P13">
            <v>695.20000000000027</v>
          </cell>
          <cell r="Q13">
            <v>14</v>
          </cell>
          <cell r="R13">
            <v>9.7557997557997549</v>
          </cell>
          <cell r="U13">
            <v>163.80000000000001</v>
          </cell>
        </row>
        <row r="14">
          <cell r="A14" t="str">
            <v>Сыр Папа Может Гауда  45% вес     Останкино</v>
          </cell>
          <cell r="B14" t="str">
            <v>кг</v>
          </cell>
          <cell r="C14">
            <v>639.82000000000005</v>
          </cell>
          <cell r="D14">
            <v>1217.07</v>
          </cell>
          <cell r="E14">
            <v>407.46499999999997</v>
          </cell>
          <cell r="F14">
            <v>1248.5429999999999</v>
          </cell>
          <cell r="H14">
            <v>1</v>
          </cell>
          <cell r="J14">
            <v>551.5</v>
          </cell>
          <cell r="K14">
            <v>-144.03500000000003</v>
          </cell>
          <cell r="O14">
            <v>81.492999999999995</v>
          </cell>
          <cell r="Q14">
            <v>18.937862893684663</v>
          </cell>
          <cell r="R14">
            <v>18.937862893684663</v>
          </cell>
          <cell r="U14">
            <v>65.928399999999996</v>
          </cell>
        </row>
        <row r="15">
          <cell r="A15" t="str">
            <v>Сыр Папа Может Голландский  45% 200гр     Останкино</v>
          </cell>
          <cell r="B15" t="str">
            <v>шт</v>
          </cell>
          <cell r="D15">
            <v>1656</v>
          </cell>
          <cell r="E15" t="e">
            <v>#N/A</v>
          </cell>
          <cell r="F15">
            <v>1610</v>
          </cell>
          <cell r="H15">
            <v>0.2</v>
          </cell>
          <cell r="J15">
            <v>49</v>
          </cell>
          <cell r="K15" t="e">
            <v>#N/A</v>
          </cell>
          <cell r="O15" t="e">
            <v>#N/A</v>
          </cell>
          <cell r="P15">
            <v>708.40000000000009</v>
          </cell>
          <cell r="Q15">
            <v>14.000000000000002</v>
          </cell>
          <cell r="R15">
            <v>9.7222222222222232</v>
          </cell>
          <cell r="U15">
            <v>165.6</v>
          </cell>
        </row>
        <row r="16">
          <cell r="A16" t="str">
            <v>Сыр Папа Может Голландский  45% вес      Останкино</v>
          </cell>
          <cell r="B16" t="str">
            <v>кг</v>
          </cell>
          <cell r="C16">
            <v>33.28</v>
          </cell>
          <cell r="D16">
            <v>1182.77</v>
          </cell>
          <cell r="E16">
            <v>11.468</v>
          </cell>
          <cell r="F16">
            <v>1142.739</v>
          </cell>
          <cell r="H16">
            <v>1</v>
          </cell>
          <cell r="J16">
            <v>94</v>
          </cell>
          <cell r="K16">
            <v>-82.531999999999996</v>
          </cell>
          <cell r="O16">
            <v>2.2936000000000001</v>
          </cell>
          <cell r="Q16">
            <v>14.310676474787169</v>
          </cell>
          <cell r="R16">
            <v>14.310676474787169</v>
          </cell>
          <cell r="U16">
            <v>79.852200000000011</v>
          </cell>
        </row>
        <row r="17">
          <cell r="A17" t="str">
            <v>Сыр Папа Может Министерский 45% 200г  Останкино</v>
          </cell>
          <cell r="B17" t="str">
            <v>шт</v>
          </cell>
          <cell r="D17">
            <v>360</v>
          </cell>
          <cell r="E17" t="e">
            <v>#N/A</v>
          </cell>
          <cell r="F17">
            <v>326</v>
          </cell>
          <cell r="H17">
            <v>0.2</v>
          </cell>
          <cell r="J17">
            <v>34</v>
          </cell>
          <cell r="K17" t="e">
            <v>#N/A</v>
          </cell>
          <cell r="O17" t="e">
            <v>#N/A</v>
          </cell>
          <cell r="P17">
            <v>91.199999999999989</v>
          </cell>
          <cell r="Q17">
            <v>14</v>
          </cell>
          <cell r="R17">
            <v>10.939597315436242</v>
          </cell>
          <cell r="U17">
            <v>29.8</v>
          </cell>
        </row>
        <row r="18">
          <cell r="A18" t="str">
            <v>Сыр Папа Может Сливочный со вкусом.топл.молока 50% вес (=3,5кг)  Останкино</v>
          </cell>
          <cell r="B18" t="str">
            <v>кг</v>
          </cell>
          <cell r="D18">
            <v>416.3</v>
          </cell>
          <cell r="E18" t="e">
            <v>#N/A</v>
          </cell>
          <cell r="F18">
            <v>406.697</v>
          </cell>
          <cell r="H18">
            <v>1</v>
          </cell>
          <cell r="J18">
            <v>10.5</v>
          </cell>
          <cell r="K18" t="e">
            <v>#N/A</v>
          </cell>
          <cell r="O18" t="e">
            <v>#N/A</v>
          </cell>
          <cell r="Q18">
            <v>13.872110950418861</v>
          </cell>
          <cell r="R18">
            <v>13.872110950418861</v>
          </cell>
          <cell r="U18">
            <v>29.317599999999999</v>
          </cell>
        </row>
        <row r="19">
          <cell r="A19" t="str">
            <v>Сыр Папа Может Тильзитер   45% 200гр     Останкино</v>
          </cell>
          <cell r="B19" t="str">
            <v>шт</v>
          </cell>
          <cell r="D19">
            <v>1656</v>
          </cell>
          <cell r="E19" t="e">
            <v>#N/A</v>
          </cell>
          <cell r="F19">
            <v>1622</v>
          </cell>
          <cell r="H19">
            <v>0.2</v>
          </cell>
          <cell r="J19">
            <v>37</v>
          </cell>
          <cell r="K19" t="e">
            <v>#N/A</v>
          </cell>
          <cell r="O19" t="e">
            <v>#N/A</v>
          </cell>
          <cell r="P19">
            <v>402.39999999999986</v>
          </cell>
          <cell r="Q19">
            <v>14</v>
          </cell>
          <cell r="R19">
            <v>11.217150760719226</v>
          </cell>
          <cell r="U19">
            <v>144.6</v>
          </cell>
        </row>
        <row r="20">
          <cell r="A20" t="str">
            <v>Сыр Папа Может Тильзитер   45% вес      Останкино</v>
          </cell>
          <cell r="B20" t="str">
            <v>кг</v>
          </cell>
          <cell r="C20">
            <v>498.08</v>
          </cell>
          <cell r="D20">
            <v>1.383</v>
          </cell>
          <cell r="E20">
            <v>265.62400000000002</v>
          </cell>
          <cell r="F20">
            <v>101.71</v>
          </cell>
          <cell r="H20">
            <v>1</v>
          </cell>
          <cell r="J20">
            <v>355</v>
          </cell>
          <cell r="K20">
            <v>-89.375999999999976</v>
          </cell>
          <cell r="O20">
            <v>53.124800000000008</v>
          </cell>
          <cell r="P20">
            <v>71.629599999999996</v>
          </cell>
          <cell r="Q20">
            <v>14</v>
          </cell>
          <cell r="R20">
            <v>8.2147414670392678</v>
          </cell>
          <cell r="U20">
            <v>12.381399999999999</v>
          </cell>
        </row>
        <row r="21">
          <cell r="A21" t="str">
            <v>Сыр Папа Может Эдам 45% вес (=3,5кг)  Останкино</v>
          </cell>
          <cell r="B21" t="str">
            <v>кг</v>
          </cell>
          <cell r="C21">
            <v>13.5</v>
          </cell>
          <cell r="D21">
            <v>278.726</v>
          </cell>
          <cell r="E21">
            <v>7.0220000000000002</v>
          </cell>
          <cell r="F21">
            <v>268.31</v>
          </cell>
          <cell r="H21">
            <v>1</v>
          </cell>
          <cell r="J21">
            <v>38.5</v>
          </cell>
          <cell r="K21">
            <v>-31.478000000000002</v>
          </cell>
          <cell r="O21">
            <v>1.4044000000000001</v>
          </cell>
          <cell r="P21">
            <v>133.8372</v>
          </cell>
          <cell r="Q21">
            <v>14</v>
          </cell>
          <cell r="R21">
            <v>9.3407090736924197</v>
          </cell>
          <cell r="U21">
            <v>28.724799999999998</v>
          </cell>
        </row>
        <row r="22">
          <cell r="A22" t="str">
            <v>Сыр Плавленый Сливочный Папа Может 55% 190гр  Останкино</v>
          </cell>
          <cell r="B22" t="str">
            <v>шт</v>
          </cell>
          <cell r="C22">
            <v>923</v>
          </cell>
          <cell r="D22">
            <v>1200</v>
          </cell>
          <cell r="E22">
            <v>271</v>
          </cell>
          <cell r="F22">
            <v>1776</v>
          </cell>
          <cell r="H22">
            <v>0.19</v>
          </cell>
          <cell r="J22">
            <v>326</v>
          </cell>
          <cell r="K22">
            <v>-55</v>
          </cell>
          <cell r="O22">
            <v>54.2</v>
          </cell>
          <cell r="Q22">
            <v>52.544378698224854</v>
          </cell>
          <cell r="R22">
            <v>52.544378698224854</v>
          </cell>
          <cell r="U22">
            <v>33.799999999999997</v>
          </cell>
        </row>
        <row r="23">
          <cell r="A23" t="str">
            <v>Сыр рассольный жирный Чечил 45% 100 гр  ОСТАНКИНО</v>
          </cell>
          <cell r="B23" t="str">
            <v>шт</v>
          </cell>
          <cell r="D23">
            <v>180</v>
          </cell>
          <cell r="E23" t="e">
            <v>#N/A</v>
          </cell>
          <cell r="F23">
            <v>180</v>
          </cell>
          <cell r="H23">
            <v>0.1</v>
          </cell>
          <cell r="J23" t="e">
            <v>#N/A</v>
          </cell>
          <cell r="K23" t="e">
            <v>#N/A</v>
          </cell>
          <cell r="O23" t="e">
            <v>#N/A</v>
          </cell>
          <cell r="Q23">
            <v>15.517241379310345</v>
          </cell>
          <cell r="R23">
            <v>15.517241379310345</v>
          </cell>
          <cell r="U23">
            <v>11.6</v>
          </cell>
        </row>
        <row r="24">
          <cell r="A24" t="str">
            <v>Сыр рассольный жирный Чечил копченый 43% 100 гр  Останкино</v>
          </cell>
          <cell r="B24" t="str">
            <v>шт</v>
          </cell>
          <cell r="C24">
            <v>110</v>
          </cell>
          <cell r="D24">
            <v>600</v>
          </cell>
          <cell r="E24">
            <v>81</v>
          </cell>
          <cell r="F24">
            <v>600</v>
          </cell>
          <cell r="H24">
            <v>0.1</v>
          </cell>
          <cell r="J24">
            <v>111</v>
          </cell>
          <cell r="K24">
            <v>-30</v>
          </cell>
          <cell r="O24">
            <v>16.2</v>
          </cell>
          <cell r="P24">
            <v>234.39999999999998</v>
          </cell>
          <cell r="Q24">
            <v>14</v>
          </cell>
          <cell r="R24">
            <v>10.067114093959731</v>
          </cell>
          <cell r="U24">
            <v>59.6</v>
          </cell>
        </row>
        <row r="25">
          <cell r="A25" t="str">
            <v>Сыр Скаморца свежий 100 гр.  ОСТАНКИНО</v>
          </cell>
          <cell r="B25" t="str">
            <v>шт</v>
          </cell>
          <cell r="C25">
            <v>84</v>
          </cell>
          <cell r="D25">
            <v>600</v>
          </cell>
          <cell r="E25">
            <v>82</v>
          </cell>
          <cell r="F25">
            <v>600</v>
          </cell>
          <cell r="H25">
            <v>0.1</v>
          </cell>
          <cell r="J25">
            <v>88</v>
          </cell>
          <cell r="K25">
            <v>-6</v>
          </cell>
          <cell r="O25">
            <v>16.399999999999999</v>
          </cell>
          <cell r="P25">
            <v>30</v>
          </cell>
          <cell r="Q25">
            <v>14</v>
          </cell>
          <cell r="R25">
            <v>13.333333333333334</v>
          </cell>
          <cell r="U25">
            <v>45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D26">
            <v>800</v>
          </cell>
          <cell r="E26" t="e">
            <v>#N/A</v>
          </cell>
          <cell r="F26">
            <v>800</v>
          </cell>
          <cell r="H26">
            <v>0.14000000000000001</v>
          </cell>
          <cell r="J26" t="e">
            <v>#N/A</v>
          </cell>
          <cell r="K26" t="e">
            <v>#N/A</v>
          </cell>
          <cell r="O26" t="e">
            <v>#N/A</v>
          </cell>
          <cell r="P26">
            <v>541.20000000000005</v>
          </cell>
          <cell r="Q26">
            <v>14.000000000000002</v>
          </cell>
          <cell r="R26">
            <v>8.3507306889352826</v>
          </cell>
          <cell r="U26">
            <v>95.8</v>
          </cell>
        </row>
        <row r="27">
          <cell r="A27" t="str">
            <v>Сыч/Прод Коровино Российский 50% 200г СЗМЖ  Останкино</v>
          </cell>
          <cell r="B27" t="str">
            <v>шт</v>
          </cell>
          <cell r="C27">
            <v>500</v>
          </cell>
          <cell r="D27">
            <v>1676</v>
          </cell>
          <cell r="E27">
            <v>373</v>
          </cell>
          <cell r="F27">
            <v>1677</v>
          </cell>
          <cell r="H27">
            <v>0.2</v>
          </cell>
          <cell r="J27">
            <v>455</v>
          </cell>
          <cell r="K27">
            <v>-82</v>
          </cell>
          <cell r="O27">
            <v>74.599999999999994</v>
          </cell>
          <cell r="Q27">
            <v>17.396265560165975</v>
          </cell>
          <cell r="R27">
            <v>17.396265560165975</v>
          </cell>
          <cell r="U27">
            <v>96.4</v>
          </cell>
        </row>
        <row r="28">
          <cell r="A28" t="str">
            <v>Сыч/Прод Коровино Российский Оригин 50% ВЕС (5 кг)  ОСТАНКИНО</v>
          </cell>
          <cell r="B28" t="str">
            <v>кг</v>
          </cell>
          <cell r="C28">
            <v>1133.02</v>
          </cell>
          <cell r="D28">
            <v>703.87</v>
          </cell>
          <cell r="E28">
            <v>357.16699999999997</v>
          </cell>
          <cell r="F28">
            <v>826.01700000000005</v>
          </cell>
          <cell r="H28">
            <v>1</v>
          </cell>
          <cell r="J28">
            <v>355</v>
          </cell>
          <cell r="K28">
            <v>2.1669999999999732</v>
          </cell>
          <cell r="O28">
            <v>71.433399999999992</v>
          </cell>
          <cell r="Q28">
            <v>28.265408779205853</v>
          </cell>
          <cell r="R28">
            <v>28.265408779205853</v>
          </cell>
          <cell r="U28">
            <v>29.223599999999998</v>
          </cell>
        </row>
        <row r="29">
          <cell r="A29" t="str">
            <v>Сыч/Прод Коровино Тильзитер 50% 200г СЗМЖ  ОСТАНКИНО</v>
          </cell>
          <cell r="B29" t="str">
            <v>шт</v>
          </cell>
          <cell r="D29">
            <v>720</v>
          </cell>
          <cell r="E29" t="e">
            <v>#N/A</v>
          </cell>
          <cell r="F29">
            <v>720</v>
          </cell>
          <cell r="H29">
            <v>0.2</v>
          </cell>
          <cell r="J29" t="e">
            <v>#N/A</v>
          </cell>
          <cell r="K29" t="e">
            <v>#N/A</v>
          </cell>
          <cell r="O29" t="e">
            <v>#N/A</v>
          </cell>
          <cell r="Q29">
            <v>15.859030837004406</v>
          </cell>
          <cell r="R29">
            <v>15.859030837004406</v>
          </cell>
          <cell r="U29">
            <v>45.4</v>
          </cell>
        </row>
        <row r="30">
          <cell r="A30" t="str">
            <v>Сыч/Прод Коровино Тильзитер Оригин 50% ВЕС (5 кг брус) СЗМЖ  ОСТАНКИНО</v>
          </cell>
          <cell r="B30" t="str">
            <v>кг</v>
          </cell>
          <cell r="C30">
            <v>137.80000000000001</v>
          </cell>
          <cell r="D30">
            <v>1396.4280000000001</v>
          </cell>
          <cell r="E30">
            <v>129.428</v>
          </cell>
          <cell r="F30">
            <v>1389.7180000000001</v>
          </cell>
          <cell r="H30">
            <v>1</v>
          </cell>
          <cell r="J30">
            <v>135</v>
          </cell>
          <cell r="K30">
            <v>-5.5720000000000027</v>
          </cell>
          <cell r="O30">
            <v>25.8856</v>
          </cell>
          <cell r="Q30">
            <v>22.613292805561073</v>
          </cell>
          <cell r="R30">
            <v>22.613292805561073</v>
          </cell>
          <cell r="U30">
            <v>61.455799999999996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1"/>
  <sheetViews>
    <sheetView tabSelected="1" zoomScale="85" workbookViewId="0">
      <pane ySplit="5" topLeftCell="A6" activePane="bottomLeft" state="frozen"/>
      <selection pane="bottomLeft" activeCell="AA7" sqref="AA7"/>
    </sheetView>
  </sheetViews>
  <sheetFormatPr defaultRowHeight="15" x14ac:dyDescent="0.25"/>
  <cols>
    <col min="1" max="1" width="60" customWidth="1"/>
    <col min="2" max="2" width="4.140625" customWidth="1"/>
    <col min="3" max="6" width="7.140625" customWidth="1"/>
    <col min="7" max="7" width="5.140625" style="9" customWidth="1"/>
    <col min="8" max="8" width="1.28515625" customWidth="1"/>
    <col min="9" max="9" width="10" customWidth="1"/>
    <col min="10" max="11" width="8" customWidth="1"/>
    <col min="12" max="13" width="1.140625" customWidth="1"/>
    <col min="14" max="14" width="1.28515625" customWidth="1"/>
    <col min="15" max="17" width="8" customWidth="1"/>
    <col min="18" max="18" width="22.42578125" customWidth="1"/>
    <col min="19" max="20" width="5" customWidth="1"/>
    <col min="21" max="22" width="7" customWidth="1"/>
    <col min="23" max="23" width="22" customWidth="1"/>
    <col min="24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0" t="s">
        <v>44</v>
      </c>
      <c r="O3" s="2" t="s">
        <v>13</v>
      </c>
      <c r="P3" s="3" t="s">
        <v>49</v>
      </c>
      <c r="Q3" s="12" t="s">
        <v>14</v>
      </c>
      <c r="R3" s="12" t="s">
        <v>15</v>
      </c>
      <c r="S3" s="2" t="s">
        <v>16</v>
      </c>
      <c r="T3" s="2" t="s">
        <v>17</v>
      </c>
      <c r="U3" s="10" t="s">
        <v>46</v>
      </c>
      <c r="V3" s="10" t="s">
        <v>46</v>
      </c>
      <c r="W3" s="2" t="s">
        <v>18</v>
      </c>
      <c r="X3" s="2" t="s">
        <v>19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45</v>
      </c>
      <c r="O4" s="1" t="s">
        <v>20</v>
      </c>
      <c r="P4" s="1" t="s">
        <v>50</v>
      </c>
      <c r="Q4" s="1"/>
      <c r="R4" s="1"/>
      <c r="S4" s="1"/>
      <c r="T4" s="1"/>
      <c r="U4" s="1"/>
      <c r="V4" s="11" t="s">
        <v>47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SUM(E6:E501)</f>
        <v>7218.5019999999995</v>
      </c>
      <c r="F5" s="4">
        <f>SUM(F6:F501)</f>
        <v>10231.367</v>
      </c>
      <c r="G5" s="7"/>
      <c r="H5" s="1"/>
      <c r="I5" s="1"/>
      <c r="J5" s="4">
        <f t="shared" ref="J5:Q5" si="0">SUM(J6:J501)</f>
        <v>7263</v>
      </c>
      <c r="K5" s="4">
        <f t="shared" si="0"/>
        <v>-44.49799999999999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1443.7004000000002</v>
      </c>
      <c r="P5" s="4">
        <f t="shared" si="0"/>
        <v>12484.397799999999</v>
      </c>
      <c r="Q5" s="4">
        <f t="shared" si="0"/>
        <v>0</v>
      </c>
      <c r="R5" s="1"/>
      <c r="S5" s="1"/>
      <c r="T5" s="1"/>
      <c r="U5" s="4">
        <f t="shared" ref="U5:V5" si="1">SUM(U6:U501)</f>
        <v>419.03480000000002</v>
      </c>
      <c r="V5" s="4">
        <f t="shared" si="1"/>
        <v>1241.6838</v>
      </c>
      <c r="W5" s="1"/>
      <c r="X5" s="4">
        <f>SUM(X6:X501)</f>
        <v>4714.9618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6" t="s">
        <v>21</v>
      </c>
      <c r="B6" s="1" t="s">
        <v>22</v>
      </c>
      <c r="C6" s="1">
        <v>72</v>
      </c>
      <c r="D6" s="1"/>
      <c r="E6" s="1">
        <v>50</v>
      </c>
      <c r="F6" s="1">
        <v>22</v>
      </c>
      <c r="G6" s="7">
        <v>0.1</v>
      </c>
      <c r="H6" s="1"/>
      <c r="I6" s="1">
        <v>5034864</v>
      </c>
      <c r="J6" s="1">
        <v>52</v>
      </c>
      <c r="K6" s="1">
        <f t="shared" ref="K6:K27" si="2">E6-J6</f>
        <v>-2</v>
      </c>
      <c r="L6" s="1"/>
      <c r="M6" s="1"/>
      <c r="N6" s="1"/>
      <c r="O6" s="1">
        <f>E6/5</f>
        <v>10</v>
      </c>
      <c r="P6" s="5">
        <f>14*O6-F6</f>
        <v>118</v>
      </c>
      <c r="Q6" s="5"/>
      <c r="R6" s="1"/>
      <c r="S6" s="1">
        <f>(F6+P6)/O6</f>
        <v>14</v>
      </c>
      <c r="T6" s="1">
        <f>F6/O6</f>
        <v>2.2000000000000002</v>
      </c>
      <c r="U6" s="1">
        <f>VLOOKUP(A6,[1]TDSheet!$A:$O,15,0)</f>
        <v>4.8</v>
      </c>
      <c r="V6" s="1">
        <f>VLOOKUP(A6,[1]TDSheet!$A:$U,21,0)</f>
        <v>3.4</v>
      </c>
      <c r="W6" s="1"/>
      <c r="X6" s="1">
        <f>P6*G6</f>
        <v>11.8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6" t="s">
        <v>23</v>
      </c>
      <c r="B7" s="1" t="s">
        <v>22</v>
      </c>
      <c r="C7" s="1">
        <v>508</v>
      </c>
      <c r="D7" s="1"/>
      <c r="E7" s="1">
        <v>262</v>
      </c>
      <c r="F7" s="1">
        <v>245</v>
      </c>
      <c r="G7" s="7">
        <v>0.1</v>
      </c>
      <c r="H7" s="1"/>
      <c r="I7" s="1">
        <v>8444163</v>
      </c>
      <c r="J7" s="1">
        <v>230</v>
      </c>
      <c r="K7" s="1">
        <f t="shared" si="2"/>
        <v>32</v>
      </c>
      <c r="L7" s="1"/>
      <c r="M7" s="1"/>
      <c r="N7" s="1"/>
      <c r="O7" s="1">
        <f t="shared" ref="O7:O27" si="3">E7/5</f>
        <v>52.4</v>
      </c>
      <c r="P7" s="5">
        <f>16*O7-F7</f>
        <v>593.4</v>
      </c>
      <c r="Q7" s="5"/>
      <c r="R7" s="1"/>
      <c r="S7" s="1">
        <f t="shared" ref="S7:S27" si="4">(F7+P7)/O7</f>
        <v>16</v>
      </c>
      <c r="T7" s="1">
        <f t="shared" ref="T7:T27" si="5">F7/O7</f>
        <v>4.6755725190839694</v>
      </c>
      <c r="U7" s="1">
        <f>VLOOKUP(A7,[1]TDSheet!$A:$O,15,0)</f>
        <v>17.399999999999999</v>
      </c>
      <c r="V7" s="1">
        <f>VLOOKUP(A7,[1]TDSheet!$A:$U,21,0)</f>
        <v>40</v>
      </c>
      <c r="W7" s="1"/>
      <c r="X7" s="1">
        <f t="shared" ref="X7:X27" si="6">P7*G7</f>
        <v>59.34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6" t="s">
        <v>24</v>
      </c>
      <c r="B8" s="1" t="s">
        <v>22</v>
      </c>
      <c r="C8" s="1">
        <v>1584</v>
      </c>
      <c r="D8" s="1">
        <v>60</v>
      </c>
      <c r="E8" s="1">
        <v>851</v>
      </c>
      <c r="F8" s="1">
        <v>743</v>
      </c>
      <c r="G8" s="7">
        <v>0.2</v>
      </c>
      <c r="H8" s="1"/>
      <c r="I8" s="1">
        <v>3350111</v>
      </c>
      <c r="J8" s="1">
        <v>846.5</v>
      </c>
      <c r="K8" s="1">
        <f t="shared" si="2"/>
        <v>4.5</v>
      </c>
      <c r="L8" s="1"/>
      <c r="M8" s="1"/>
      <c r="N8" s="1"/>
      <c r="O8" s="1">
        <f t="shared" si="3"/>
        <v>170.2</v>
      </c>
      <c r="P8" s="5">
        <f t="shared" ref="P8:P9" si="7">16*O8-F8</f>
        <v>1980.1999999999998</v>
      </c>
      <c r="Q8" s="5"/>
      <c r="R8" s="1"/>
      <c r="S8" s="1">
        <f t="shared" si="4"/>
        <v>16</v>
      </c>
      <c r="T8" s="1">
        <f t="shared" si="5"/>
        <v>4.3654524089306701</v>
      </c>
      <c r="U8" s="1">
        <f>VLOOKUP(A8,[1]TDSheet!$A:$O,15,0)</f>
        <v>-0.2</v>
      </c>
      <c r="V8" s="1">
        <f>VLOOKUP(A8,[1]TDSheet!$A:$U,21,0)</f>
        <v>163.80000000000001</v>
      </c>
      <c r="W8" s="1"/>
      <c r="X8" s="1">
        <f t="shared" si="6"/>
        <v>396.03999999999996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6" t="s">
        <v>25</v>
      </c>
      <c r="B9" s="1" t="s">
        <v>26</v>
      </c>
      <c r="C9" s="1">
        <v>1271.0999999999999</v>
      </c>
      <c r="D9" s="1">
        <v>3.4049999999999998</v>
      </c>
      <c r="E9" s="1">
        <v>346.721</v>
      </c>
      <c r="F9" s="1">
        <v>905.22699999999998</v>
      </c>
      <c r="G9" s="7">
        <v>1</v>
      </c>
      <c r="H9" s="1"/>
      <c r="I9" s="1">
        <v>2700005</v>
      </c>
      <c r="J9" s="1">
        <v>331</v>
      </c>
      <c r="K9" s="1">
        <f t="shared" si="2"/>
        <v>15.721000000000004</v>
      </c>
      <c r="L9" s="1"/>
      <c r="M9" s="1"/>
      <c r="N9" s="1"/>
      <c r="O9" s="1">
        <f t="shared" si="3"/>
        <v>69.344200000000001</v>
      </c>
      <c r="P9" s="5">
        <f t="shared" si="7"/>
        <v>204.28020000000004</v>
      </c>
      <c r="Q9" s="5"/>
      <c r="R9" s="1"/>
      <c r="S9" s="1">
        <f t="shared" si="4"/>
        <v>16</v>
      </c>
      <c r="T9" s="1">
        <f t="shared" si="5"/>
        <v>13.054112672725331</v>
      </c>
      <c r="U9" s="1">
        <f>VLOOKUP(A9,[1]TDSheet!$A:$O,15,0)</f>
        <v>81.492999999999995</v>
      </c>
      <c r="V9" s="1">
        <f>VLOOKUP(A9,[1]TDSheet!$A:$U,21,0)</f>
        <v>65.928399999999996</v>
      </c>
      <c r="W9" s="1"/>
      <c r="X9" s="1">
        <f t="shared" si="6"/>
        <v>204.28020000000004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6" t="s">
        <v>27</v>
      </c>
      <c r="B10" s="1" t="s">
        <v>22</v>
      </c>
      <c r="C10" s="1">
        <v>1596</v>
      </c>
      <c r="D10" s="1">
        <v>60</v>
      </c>
      <c r="E10" s="1">
        <v>1015</v>
      </c>
      <c r="F10" s="1">
        <v>593</v>
      </c>
      <c r="G10" s="7">
        <v>0.2</v>
      </c>
      <c r="H10" s="1"/>
      <c r="I10" s="1">
        <v>3350104</v>
      </c>
      <c r="J10" s="1">
        <v>1200</v>
      </c>
      <c r="K10" s="1">
        <f t="shared" si="2"/>
        <v>-185</v>
      </c>
      <c r="L10" s="1"/>
      <c r="M10" s="1"/>
      <c r="N10" s="1"/>
      <c r="O10" s="1">
        <f t="shared" si="3"/>
        <v>203</v>
      </c>
      <c r="P10" s="5">
        <f>15*O10-F10</f>
        <v>2452</v>
      </c>
      <c r="Q10" s="5"/>
      <c r="R10" s="1"/>
      <c r="S10" s="1">
        <f t="shared" si="4"/>
        <v>15</v>
      </c>
      <c r="T10" s="1">
        <f t="shared" si="5"/>
        <v>2.9211822660098523</v>
      </c>
      <c r="U10" s="1">
        <v>0</v>
      </c>
      <c r="V10" s="1">
        <f>VLOOKUP(A10,[1]TDSheet!$A:$U,21,0)</f>
        <v>165.6</v>
      </c>
      <c r="W10" s="1"/>
      <c r="X10" s="1">
        <f t="shared" si="6"/>
        <v>490.40000000000003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6" t="s">
        <v>28</v>
      </c>
      <c r="B11" s="1" t="s">
        <v>26</v>
      </c>
      <c r="C11" s="1">
        <v>1182.5999999999999</v>
      </c>
      <c r="D11" s="1">
        <v>2.4460000000000002</v>
      </c>
      <c r="E11" s="1">
        <v>362.738</v>
      </c>
      <c r="F11" s="1">
        <v>779.38900000000001</v>
      </c>
      <c r="G11" s="7">
        <v>1</v>
      </c>
      <c r="H11" s="1"/>
      <c r="I11" s="1">
        <v>2700002</v>
      </c>
      <c r="J11" s="1">
        <v>345</v>
      </c>
      <c r="K11" s="1">
        <f t="shared" si="2"/>
        <v>17.738</v>
      </c>
      <c r="L11" s="1"/>
      <c r="M11" s="1"/>
      <c r="N11" s="1"/>
      <c r="O11" s="1">
        <f t="shared" si="3"/>
        <v>72.547600000000003</v>
      </c>
      <c r="P11" s="5">
        <f>16*O11-F11</f>
        <v>381.37260000000003</v>
      </c>
      <c r="Q11" s="5"/>
      <c r="R11" s="1"/>
      <c r="S11" s="1">
        <f t="shared" si="4"/>
        <v>16</v>
      </c>
      <c r="T11" s="1">
        <f t="shared" si="5"/>
        <v>10.743139676570967</v>
      </c>
      <c r="U11" s="1">
        <f>VLOOKUP(A11,[1]TDSheet!$A:$O,15,0)</f>
        <v>2.2936000000000001</v>
      </c>
      <c r="V11" s="1">
        <f>VLOOKUP(A11,[1]TDSheet!$A:$U,21,0)</f>
        <v>79.852200000000011</v>
      </c>
      <c r="W11" s="1"/>
      <c r="X11" s="1">
        <f t="shared" si="6"/>
        <v>381.37260000000003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6" t="s">
        <v>29</v>
      </c>
      <c r="B12" s="1" t="s">
        <v>22</v>
      </c>
      <c r="C12" s="1">
        <v>300</v>
      </c>
      <c r="D12" s="1">
        <v>61</v>
      </c>
      <c r="E12" s="1">
        <v>324</v>
      </c>
      <c r="F12" s="1">
        <v>2</v>
      </c>
      <c r="G12" s="7">
        <v>0.2</v>
      </c>
      <c r="H12" s="1"/>
      <c r="I12" s="1">
        <v>99876550</v>
      </c>
      <c r="J12" s="1">
        <v>404</v>
      </c>
      <c r="K12" s="1">
        <f t="shared" si="2"/>
        <v>-80</v>
      </c>
      <c r="L12" s="1"/>
      <c r="M12" s="1"/>
      <c r="N12" s="1"/>
      <c r="O12" s="1">
        <f t="shared" si="3"/>
        <v>64.8</v>
      </c>
      <c r="P12" s="5">
        <f>12*O12-F12</f>
        <v>775.59999999999991</v>
      </c>
      <c r="Q12" s="5"/>
      <c r="R12" s="1"/>
      <c r="S12" s="1">
        <f t="shared" si="4"/>
        <v>12</v>
      </c>
      <c r="T12" s="1">
        <f t="shared" si="5"/>
        <v>3.0864197530864199E-2</v>
      </c>
      <c r="U12" s="1">
        <v>0</v>
      </c>
      <c r="V12" s="1">
        <f>VLOOKUP(A12,[1]TDSheet!$A:$U,21,0)</f>
        <v>29.8</v>
      </c>
      <c r="W12" s="1"/>
      <c r="X12" s="1">
        <f t="shared" si="6"/>
        <v>155.12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6" t="s">
        <v>30</v>
      </c>
      <c r="B13" s="1" t="s">
        <v>26</v>
      </c>
      <c r="C13" s="1">
        <v>416.3</v>
      </c>
      <c r="D13" s="1"/>
      <c r="E13" s="1">
        <v>405.97399999999999</v>
      </c>
      <c r="F13" s="1"/>
      <c r="G13" s="7">
        <v>1</v>
      </c>
      <c r="H13" s="1"/>
      <c r="I13" s="1">
        <v>6159901</v>
      </c>
      <c r="J13" s="1">
        <v>443.5</v>
      </c>
      <c r="K13" s="1">
        <f t="shared" si="2"/>
        <v>-37.52600000000001</v>
      </c>
      <c r="L13" s="1"/>
      <c r="M13" s="1"/>
      <c r="N13" s="1"/>
      <c r="O13" s="1">
        <f t="shared" si="3"/>
        <v>81.194800000000001</v>
      </c>
      <c r="P13" s="5">
        <f>12*O13-F13</f>
        <v>974.33760000000007</v>
      </c>
      <c r="Q13" s="5"/>
      <c r="R13" s="1"/>
      <c r="S13" s="1">
        <f t="shared" si="4"/>
        <v>12</v>
      </c>
      <c r="T13" s="1">
        <f t="shared" si="5"/>
        <v>0</v>
      </c>
      <c r="U13" s="1">
        <v>0</v>
      </c>
      <c r="V13" s="1">
        <f>VLOOKUP(A13,[1]TDSheet!$A:$U,21,0)</f>
        <v>29.317599999999999</v>
      </c>
      <c r="W13" s="1"/>
      <c r="X13" s="1">
        <f t="shared" si="6"/>
        <v>974.33760000000007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6" t="s">
        <v>31</v>
      </c>
      <c r="B14" s="1" t="s">
        <v>22</v>
      </c>
      <c r="C14" s="1">
        <v>1596</v>
      </c>
      <c r="D14" s="1">
        <v>60</v>
      </c>
      <c r="E14" s="1">
        <v>748</v>
      </c>
      <c r="F14" s="1">
        <v>873</v>
      </c>
      <c r="G14" s="7">
        <v>0.2</v>
      </c>
      <c r="H14" s="1"/>
      <c r="I14" s="1">
        <v>3350128</v>
      </c>
      <c r="J14" s="1">
        <v>740</v>
      </c>
      <c r="K14" s="1">
        <f t="shared" si="2"/>
        <v>8</v>
      </c>
      <c r="L14" s="1"/>
      <c r="M14" s="1"/>
      <c r="N14" s="1"/>
      <c r="O14" s="1">
        <f t="shared" si="3"/>
        <v>149.6</v>
      </c>
      <c r="P14" s="5">
        <f>16*O14-F14</f>
        <v>1520.6</v>
      </c>
      <c r="Q14" s="5"/>
      <c r="R14" s="1"/>
      <c r="S14" s="1">
        <f t="shared" si="4"/>
        <v>16</v>
      </c>
      <c r="T14" s="1">
        <f t="shared" si="5"/>
        <v>5.8355614973262036</v>
      </c>
      <c r="U14" s="1">
        <v>0</v>
      </c>
      <c r="V14" s="1">
        <f>VLOOKUP(A14,[1]TDSheet!$A:$U,21,0)</f>
        <v>144.6</v>
      </c>
      <c r="W14" s="1"/>
      <c r="X14" s="1">
        <f t="shared" si="6"/>
        <v>304.12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6" t="s">
        <v>32</v>
      </c>
      <c r="B15" s="1" t="s">
        <v>26</v>
      </c>
      <c r="C15" s="1">
        <v>110.7</v>
      </c>
      <c r="D15" s="1">
        <v>0.11799999999999999</v>
      </c>
      <c r="E15" s="1">
        <v>101.828</v>
      </c>
      <c r="F15" s="1"/>
      <c r="G15" s="7">
        <v>1</v>
      </c>
      <c r="H15" s="1"/>
      <c r="I15" s="1">
        <v>2700001</v>
      </c>
      <c r="J15" s="1">
        <v>154.5</v>
      </c>
      <c r="K15" s="1">
        <f t="shared" si="2"/>
        <v>-52.671999999999997</v>
      </c>
      <c r="L15" s="1"/>
      <c r="M15" s="1"/>
      <c r="N15" s="1"/>
      <c r="O15" s="1">
        <f t="shared" si="3"/>
        <v>20.365600000000001</v>
      </c>
      <c r="P15" s="5">
        <f>12*O15-F15</f>
        <v>244.38720000000001</v>
      </c>
      <c r="Q15" s="5"/>
      <c r="R15" s="1"/>
      <c r="S15" s="1">
        <f t="shared" si="4"/>
        <v>12</v>
      </c>
      <c r="T15" s="1">
        <f t="shared" si="5"/>
        <v>0</v>
      </c>
      <c r="U15" s="1">
        <f>VLOOKUP(A15,[1]TDSheet!$A:$O,15,0)</f>
        <v>53.124800000000008</v>
      </c>
      <c r="V15" s="1">
        <f>VLOOKUP(A15,[1]TDSheet!$A:$U,21,0)</f>
        <v>12.381399999999999</v>
      </c>
      <c r="W15" s="1"/>
      <c r="X15" s="1">
        <f t="shared" si="6"/>
        <v>244.38720000000001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6" t="s">
        <v>33</v>
      </c>
      <c r="B16" s="1" t="s">
        <v>26</v>
      </c>
      <c r="C16" s="1">
        <v>278.39999999999998</v>
      </c>
      <c r="D16" s="1"/>
      <c r="E16" s="1">
        <v>71.171999999999997</v>
      </c>
      <c r="F16" s="1">
        <v>196.376</v>
      </c>
      <c r="G16" s="7">
        <v>1</v>
      </c>
      <c r="H16" s="1"/>
      <c r="I16" s="1">
        <v>6159949</v>
      </c>
      <c r="J16" s="1">
        <v>76.5</v>
      </c>
      <c r="K16" s="1">
        <f t="shared" si="2"/>
        <v>-5.328000000000003</v>
      </c>
      <c r="L16" s="1"/>
      <c r="M16" s="1"/>
      <c r="N16" s="1"/>
      <c r="O16" s="1">
        <f t="shared" si="3"/>
        <v>14.234399999999999</v>
      </c>
      <c r="P16" s="5">
        <f>16*O16-F16</f>
        <v>31.37439999999998</v>
      </c>
      <c r="Q16" s="5"/>
      <c r="R16" s="1"/>
      <c r="S16" s="1">
        <f t="shared" si="4"/>
        <v>16</v>
      </c>
      <c r="T16" s="1">
        <f t="shared" si="5"/>
        <v>13.795874782217727</v>
      </c>
      <c r="U16" s="1">
        <f>VLOOKUP(A16,[1]TDSheet!$A:$O,15,0)</f>
        <v>1.4044000000000001</v>
      </c>
      <c r="V16" s="1">
        <f>VLOOKUP(A16,[1]TDSheet!$A:$U,21,0)</f>
        <v>28.724799999999998</v>
      </c>
      <c r="W16" s="1"/>
      <c r="X16" s="1">
        <f t="shared" si="6"/>
        <v>31.37439999999998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6" t="s">
        <v>34</v>
      </c>
      <c r="B17" s="1" t="s">
        <v>22</v>
      </c>
      <c r="C17" s="1">
        <v>1776</v>
      </c>
      <c r="D17" s="1"/>
      <c r="E17" s="1">
        <v>408</v>
      </c>
      <c r="F17" s="1">
        <v>1367</v>
      </c>
      <c r="G17" s="7">
        <v>0.19</v>
      </c>
      <c r="H17" s="1"/>
      <c r="I17" s="1">
        <v>9877076</v>
      </c>
      <c r="J17" s="1">
        <v>388</v>
      </c>
      <c r="K17" s="1">
        <f t="shared" si="2"/>
        <v>20</v>
      </c>
      <c r="L17" s="1"/>
      <c r="M17" s="1"/>
      <c r="N17" s="1"/>
      <c r="O17" s="1">
        <f t="shared" si="3"/>
        <v>81.599999999999994</v>
      </c>
      <c r="P17" s="5"/>
      <c r="Q17" s="5"/>
      <c r="R17" s="1"/>
      <c r="S17" s="1">
        <f t="shared" si="4"/>
        <v>16.752450980392158</v>
      </c>
      <c r="T17" s="1">
        <f t="shared" si="5"/>
        <v>16.752450980392158</v>
      </c>
      <c r="U17" s="1">
        <f>VLOOKUP(A17,[1]TDSheet!$A:$O,15,0)</f>
        <v>54.2</v>
      </c>
      <c r="V17" s="1">
        <f>VLOOKUP(A17,[1]TDSheet!$A:$U,21,0)</f>
        <v>33.799999999999997</v>
      </c>
      <c r="W17" s="1"/>
      <c r="X17" s="1">
        <f t="shared" si="6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6" t="s">
        <v>35</v>
      </c>
      <c r="B18" s="1" t="s">
        <v>22</v>
      </c>
      <c r="C18" s="1">
        <v>600</v>
      </c>
      <c r="D18" s="1"/>
      <c r="E18" s="1">
        <v>182</v>
      </c>
      <c r="F18" s="1">
        <v>418</v>
      </c>
      <c r="G18" s="7">
        <v>0.1</v>
      </c>
      <c r="H18" s="1"/>
      <c r="I18" s="1">
        <v>8444170</v>
      </c>
      <c r="J18" s="1">
        <v>167</v>
      </c>
      <c r="K18" s="1">
        <f t="shared" si="2"/>
        <v>15</v>
      </c>
      <c r="L18" s="1"/>
      <c r="M18" s="1"/>
      <c r="N18" s="1"/>
      <c r="O18" s="1">
        <f t="shared" si="3"/>
        <v>36.4</v>
      </c>
      <c r="P18" s="5">
        <f t="shared" ref="P18:P19" si="8">16*O18-F18</f>
        <v>164.39999999999998</v>
      </c>
      <c r="Q18" s="5"/>
      <c r="R18" s="1"/>
      <c r="S18" s="1">
        <f t="shared" si="4"/>
        <v>16</v>
      </c>
      <c r="T18" s="1">
        <f t="shared" si="5"/>
        <v>11.483516483516484</v>
      </c>
      <c r="U18" s="1">
        <f>VLOOKUP(A18,[1]TDSheet!$A:$O,15,0)</f>
        <v>16.399999999999999</v>
      </c>
      <c r="V18" s="1">
        <f>VLOOKUP(A18,[1]TDSheet!$A:$U,21,0)</f>
        <v>45</v>
      </c>
      <c r="W18" s="1"/>
      <c r="X18" s="1">
        <f t="shared" si="6"/>
        <v>16.439999999999998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6" t="s">
        <v>36</v>
      </c>
      <c r="B19" s="1" t="s">
        <v>22</v>
      </c>
      <c r="C19" s="1">
        <v>800</v>
      </c>
      <c r="D19" s="1"/>
      <c r="E19" s="1">
        <v>343</v>
      </c>
      <c r="F19" s="1">
        <v>455</v>
      </c>
      <c r="G19" s="7">
        <v>0.14000000000000001</v>
      </c>
      <c r="H19" s="1"/>
      <c r="I19" s="1">
        <v>9988391</v>
      </c>
      <c r="J19" s="1">
        <v>305</v>
      </c>
      <c r="K19" s="1">
        <f t="shared" si="2"/>
        <v>38</v>
      </c>
      <c r="L19" s="1"/>
      <c r="M19" s="1"/>
      <c r="N19" s="1"/>
      <c r="O19" s="1">
        <f t="shared" si="3"/>
        <v>68.599999999999994</v>
      </c>
      <c r="P19" s="5">
        <f t="shared" si="8"/>
        <v>642.59999999999991</v>
      </c>
      <c r="Q19" s="5"/>
      <c r="R19" s="1"/>
      <c r="S19" s="1">
        <f t="shared" si="4"/>
        <v>16</v>
      </c>
      <c r="T19" s="1">
        <f t="shared" si="5"/>
        <v>6.6326530612244907</v>
      </c>
      <c r="U19" s="1">
        <v>0</v>
      </c>
      <c r="V19" s="1">
        <f>VLOOKUP(A19,[1]TDSheet!$A:$U,21,0)</f>
        <v>95.8</v>
      </c>
      <c r="W19" s="1"/>
      <c r="X19" s="1">
        <f t="shared" si="6"/>
        <v>89.963999999999999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6" t="s">
        <v>37</v>
      </c>
      <c r="B20" s="1" t="s">
        <v>22</v>
      </c>
      <c r="C20" s="1">
        <v>180</v>
      </c>
      <c r="D20" s="1">
        <v>12</v>
      </c>
      <c r="E20" s="1">
        <v>162</v>
      </c>
      <c r="F20" s="1">
        <v>30</v>
      </c>
      <c r="G20" s="7">
        <v>0.1</v>
      </c>
      <c r="H20" s="1"/>
      <c r="I20" s="1">
        <v>8444187</v>
      </c>
      <c r="J20" s="1">
        <v>156</v>
      </c>
      <c r="K20" s="1">
        <f t="shared" si="2"/>
        <v>6</v>
      </c>
      <c r="L20" s="1"/>
      <c r="M20" s="1"/>
      <c r="N20" s="1"/>
      <c r="O20" s="1">
        <f t="shared" si="3"/>
        <v>32.4</v>
      </c>
      <c r="P20" s="5">
        <f>13*O20-F20</f>
        <v>391.2</v>
      </c>
      <c r="Q20" s="5"/>
      <c r="R20" s="1"/>
      <c r="S20" s="1">
        <f t="shared" si="4"/>
        <v>13</v>
      </c>
      <c r="T20" s="1">
        <f t="shared" si="5"/>
        <v>0.92592592592592593</v>
      </c>
      <c r="U20" s="1">
        <v>0</v>
      </c>
      <c r="V20" s="1">
        <f>VLOOKUP(A20,[1]TDSheet!$A:$U,21,0)</f>
        <v>11.6</v>
      </c>
      <c r="W20" s="1"/>
      <c r="X20" s="1">
        <f t="shared" si="6"/>
        <v>39.120000000000005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6" t="s">
        <v>38</v>
      </c>
      <c r="B21" s="1" t="s">
        <v>22</v>
      </c>
      <c r="C21" s="1">
        <v>600</v>
      </c>
      <c r="D21" s="1"/>
      <c r="E21" s="1">
        <v>239</v>
      </c>
      <c r="F21" s="1">
        <v>347</v>
      </c>
      <c r="G21" s="7">
        <v>0.1</v>
      </c>
      <c r="H21" s="1"/>
      <c r="I21" s="1">
        <v>8444194</v>
      </c>
      <c r="J21" s="1">
        <v>221</v>
      </c>
      <c r="K21" s="1">
        <f t="shared" si="2"/>
        <v>18</v>
      </c>
      <c r="L21" s="1"/>
      <c r="M21" s="1"/>
      <c r="N21" s="1"/>
      <c r="O21" s="1">
        <f t="shared" si="3"/>
        <v>47.8</v>
      </c>
      <c r="P21" s="5">
        <f>16*O21-F21</f>
        <v>417.79999999999995</v>
      </c>
      <c r="Q21" s="5"/>
      <c r="R21" s="1"/>
      <c r="S21" s="1">
        <f t="shared" si="4"/>
        <v>16</v>
      </c>
      <c r="T21" s="1">
        <f t="shared" si="5"/>
        <v>7.2594142259414234</v>
      </c>
      <c r="U21" s="1">
        <f>VLOOKUP(A21,[1]TDSheet!$A:$O,15,0)</f>
        <v>16.2</v>
      </c>
      <c r="V21" s="1">
        <f>VLOOKUP(A21,[1]TDSheet!$A:$U,21,0)</f>
        <v>59.6</v>
      </c>
      <c r="W21" s="1"/>
      <c r="X21" s="1">
        <f t="shared" si="6"/>
        <v>41.78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 t="s">
        <v>48</v>
      </c>
      <c r="B22" s="1" t="s">
        <v>26</v>
      </c>
      <c r="C22" s="1"/>
      <c r="D22" s="1"/>
      <c r="E22" s="1"/>
      <c r="F22" s="1"/>
      <c r="G22" s="7">
        <v>1</v>
      </c>
      <c r="H22" s="1"/>
      <c r="I22" s="1">
        <v>2700004</v>
      </c>
      <c r="J22" s="1"/>
      <c r="K22" s="1"/>
      <c r="L22" s="1"/>
      <c r="M22" s="1"/>
      <c r="N22" s="1"/>
      <c r="O22" s="1"/>
      <c r="P22" s="5">
        <v>350</v>
      </c>
      <c r="Q22" s="5"/>
      <c r="R22" s="1"/>
      <c r="S22" s="1"/>
      <c r="T22" s="1"/>
      <c r="U22" s="1">
        <v>0</v>
      </c>
      <c r="V22" s="1">
        <v>0</v>
      </c>
      <c r="W22" s="1"/>
      <c r="X22" s="1">
        <f t="shared" si="6"/>
        <v>350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6" t="s">
        <v>39</v>
      </c>
      <c r="B23" s="1" t="s">
        <v>22</v>
      </c>
      <c r="C23" s="1"/>
      <c r="D23" s="1">
        <v>3</v>
      </c>
      <c r="E23" s="1">
        <v>-6</v>
      </c>
      <c r="F23" s="1"/>
      <c r="G23" s="7">
        <v>0</v>
      </c>
      <c r="H23" s="1"/>
      <c r="I23" s="1"/>
      <c r="J23" s="1"/>
      <c r="K23" s="1">
        <f t="shared" si="2"/>
        <v>-6</v>
      </c>
      <c r="L23" s="1"/>
      <c r="M23" s="1"/>
      <c r="N23" s="1"/>
      <c r="O23" s="1">
        <f t="shared" si="3"/>
        <v>-1.2</v>
      </c>
      <c r="P23" s="5"/>
      <c r="Q23" s="5"/>
      <c r="R23" s="1"/>
      <c r="S23" s="1">
        <f t="shared" si="4"/>
        <v>0</v>
      </c>
      <c r="T23" s="1">
        <f t="shared" si="5"/>
        <v>0</v>
      </c>
      <c r="U23" s="1">
        <v>0</v>
      </c>
      <c r="V23" s="1">
        <v>0</v>
      </c>
      <c r="W23" s="1"/>
      <c r="X23" s="1">
        <f t="shared" si="6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6" t="s">
        <v>40</v>
      </c>
      <c r="B24" s="1" t="s">
        <v>22</v>
      </c>
      <c r="C24" s="1">
        <v>1497</v>
      </c>
      <c r="D24" s="1">
        <v>180</v>
      </c>
      <c r="E24" s="1">
        <v>357</v>
      </c>
      <c r="F24" s="1">
        <v>1314</v>
      </c>
      <c r="G24" s="7">
        <v>0.2</v>
      </c>
      <c r="H24" s="1"/>
      <c r="I24" s="1">
        <v>783798</v>
      </c>
      <c r="J24" s="1">
        <v>303</v>
      </c>
      <c r="K24" s="1">
        <f t="shared" si="2"/>
        <v>54</v>
      </c>
      <c r="L24" s="1"/>
      <c r="M24" s="1"/>
      <c r="N24" s="1"/>
      <c r="O24" s="1">
        <f t="shared" si="3"/>
        <v>71.400000000000006</v>
      </c>
      <c r="P24" s="5"/>
      <c r="Q24" s="5"/>
      <c r="R24" s="1"/>
      <c r="S24" s="1">
        <f t="shared" si="4"/>
        <v>18.403361344537814</v>
      </c>
      <c r="T24" s="1">
        <f t="shared" si="5"/>
        <v>18.403361344537814</v>
      </c>
      <c r="U24" s="1">
        <f>VLOOKUP(A24,[1]TDSheet!$A:$O,15,0)</f>
        <v>74.599999999999994</v>
      </c>
      <c r="V24" s="1">
        <f>VLOOKUP(A24,[1]TDSheet!$A:$U,21,0)</f>
        <v>96.4</v>
      </c>
      <c r="W24" s="1"/>
      <c r="X24" s="1">
        <f t="shared" si="6"/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6" t="s">
        <v>41</v>
      </c>
      <c r="B25" s="1" t="s">
        <v>26</v>
      </c>
      <c r="C25" s="1">
        <v>633.1</v>
      </c>
      <c r="D25" s="1">
        <v>704.13</v>
      </c>
      <c r="E25" s="1">
        <v>303.73500000000001</v>
      </c>
      <c r="F25" s="1">
        <v>522.577</v>
      </c>
      <c r="G25" s="7">
        <v>1</v>
      </c>
      <c r="H25" s="1"/>
      <c r="I25" s="1">
        <v>783811</v>
      </c>
      <c r="J25" s="1">
        <v>259</v>
      </c>
      <c r="K25" s="1">
        <f t="shared" si="2"/>
        <v>44.735000000000014</v>
      </c>
      <c r="L25" s="1"/>
      <c r="M25" s="1"/>
      <c r="N25" s="1"/>
      <c r="O25" s="1">
        <f t="shared" si="3"/>
        <v>60.747</v>
      </c>
      <c r="P25" s="5">
        <f t="shared" ref="P25:P27" si="9">16*O25-F25</f>
        <v>449.375</v>
      </c>
      <c r="Q25" s="5"/>
      <c r="R25" s="1"/>
      <c r="S25" s="1">
        <f t="shared" si="4"/>
        <v>16</v>
      </c>
      <c r="T25" s="1">
        <f t="shared" si="5"/>
        <v>8.6025153505522898</v>
      </c>
      <c r="U25" s="1">
        <f>VLOOKUP(A25,[1]TDSheet!$A:$O,15,0)</f>
        <v>71.433399999999992</v>
      </c>
      <c r="V25" s="1">
        <f>VLOOKUP(A25,[1]TDSheet!$A:$U,21,0)</f>
        <v>29.223599999999998</v>
      </c>
      <c r="W25" s="1"/>
      <c r="X25" s="1">
        <f t="shared" si="6"/>
        <v>449.375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6" t="s">
        <v>42</v>
      </c>
      <c r="B26" s="1" t="s">
        <v>22</v>
      </c>
      <c r="C26" s="1">
        <v>720</v>
      </c>
      <c r="D26" s="1"/>
      <c r="E26" s="1">
        <v>266</v>
      </c>
      <c r="F26" s="1">
        <v>454</v>
      </c>
      <c r="G26" s="7">
        <v>0.2</v>
      </c>
      <c r="H26" s="1"/>
      <c r="I26" s="1">
        <v>783804</v>
      </c>
      <c r="J26" s="1">
        <v>226</v>
      </c>
      <c r="K26" s="1">
        <f t="shared" si="2"/>
        <v>40</v>
      </c>
      <c r="L26" s="1"/>
      <c r="M26" s="1"/>
      <c r="N26" s="1"/>
      <c r="O26" s="1">
        <f t="shared" si="3"/>
        <v>53.2</v>
      </c>
      <c r="P26" s="5">
        <f t="shared" si="9"/>
        <v>397.20000000000005</v>
      </c>
      <c r="Q26" s="5"/>
      <c r="R26" s="1"/>
      <c r="S26" s="1">
        <f t="shared" si="4"/>
        <v>16</v>
      </c>
      <c r="T26" s="1">
        <f t="shared" si="5"/>
        <v>8.5338345864661651</v>
      </c>
      <c r="U26" s="1">
        <v>0</v>
      </c>
      <c r="V26" s="1">
        <f>VLOOKUP(A26,[1]TDSheet!$A:$U,21,0)</f>
        <v>45.4</v>
      </c>
      <c r="W26" s="1"/>
      <c r="X26" s="1">
        <f t="shared" si="6"/>
        <v>79.440000000000012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6" t="s">
        <v>43</v>
      </c>
      <c r="B27" s="1" t="s">
        <v>26</v>
      </c>
      <c r="C27" s="1">
        <v>1198</v>
      </c>
      <c r="D27" s="1">
        <v>197.06800000000001</v>
      </c>
      <c r="E27" s="1">
        <v>425.334</v>
      </c>
      <c r="F27" s="1">
        <v>964.798</v>
      </c>
      <c r="G27" s="7">
        <v>1</v>
      </c>
      <c r="H27" s="1"/>
      <c r="I27" s="1">
        <v>783828</v>
      </c>
      <c r="J27" s="1">
        <v>415</v>
      </c>
      <c r="K27" s="1">
        <f t="shared" si="2"/>
        <v>10.334000000000003</v>
      </c>
      <c r="L27" s="1"/>
      <c r="M27" s="1"/>
      <c r="N27" s="1"/>
      <c r="O27" s="1">
        <f t="shared" si="3"/>
        <v>85.066800000000001</v>
      </c>
      <c r="P27" s="5">
        <f t="shared" si="9"/>
        <v>396.27080000000001</v>
      </c>
      <c r="Q27" s="5"/>
      <c r="R27" s="1"/>
      <c r="S27" s="1">
        <f t="shared" si="4"/>
        <v>16</v>
      </c>
      <c r="T27" s="1">
        <f t="shared" si="5"/>
        <v>11.341651502113633</v>
      </c>
      <c r="U27" s="1">
        <f>VLOOKUP(A27,[1]TDSheet!$A:$O,15,0)</f>
        <v>25.8856</v>
      </c>
      <c r="V27" s="1">
        <f>VLOOKUP(A27,[1]TDSheet!$A:$U,21,0)</f>
        <v>61.455799999999996</v>
      </c>
      <c r="W27" s="1"/>
      <c r="X27" s="1">
        <f t="shared" si="6"/>
        <v>396.27080000000001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spans="1:55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</sheetData>
  <autoFilter ref="A3:X27" xr:uid="{2D0E6577-8C03-4B38-BF60-6C9F5A262D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2024-02-26T11:30:37Z</dcterms:created>
  <dcterms:modified xsi:type="dcterms:W3CDTF">2024-03-12T12:29:01Z</dcterms:modified>
</cp:coreProperties>
</file>