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СЫР филиалы\"/>
    </mc:Choice>
  </mc:AlternateContent>
  <xr:revisionPtr revIDLastSave="0" documentId="13_ncr:1_{F0047B46-CFF6-48C9-B5D3-E181485A38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T44" i="1" l="1"/>
  <c r="T45" i="1"/>
  <c r="T46" i="1"/>
  <c r="S44" i="1"/>
  <c r="S45" i="1"/>
  <c r="S46" i="1"/>
  <c r="O44" i="1"/>
  <c r="O45" i="1"/>
  <c r="O46" i="1"/>
  <c r="T43" i="1"/>
  <c r="S43" i="1"/>
  <c r="O43" i="1"/>
  <c r="P33" i="1"/>
  <c r="P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S17" i="1" s="1"/>
  <c r="O18" i="1"/>
  <c r="T18" i="1" s="1"/>
  <c r="O19" i="1"/>
  <c r="T19" i="1" s="1"/>
  <c r="O20" i="1"/>
  <c r="T20" i="1" s="1"/>
  <c r="O21" i="1"/>
  <c r="S21" i="1" s="1"/>
  <c r="O22" i="1"/>
  <c r="T22" i="1" s="1"/>
  <c r="O23" i="1"/>
  <c r="T23" i="1" s="1"/>
  <c r="O24" i="1"/>
  <c r="T24" i="1" s="1"/>
  <c r="O25" i="1"/>
  <c r="S25" i="1" s="1"/>
  <c r="O26" i="1"/>
  <c r="T26" i="1" s="1"/>
  <c r="O27" i="1"/>
  <c r="T27" i="1" s="1"/>
  <c r="O28" i="1"/>
  <c r="T28" i="1" s="1"/>
  <c r="O29" i="1"/>
  <c r="S29" i="1" s="1"/>
  <c r="O30" i="1"/>
  <c r="T30" i="1" s="1"/>
  <c r="O31" i="1"/>
  <c r="T31" i="1" s="1"/>
  <c r="O32" i="1"/>
  <c r="T32" i="1" s="1"/>
  <c r="O33" i="1"/>
  <c r="O34" i="1"/>
  <c r="T34" i="1" s="1"/>
  <c r="O35" i="1"/>
  <c r="T35" i="1" s="1"/>
  <c r="O36" i="1"/>
  <c r="T36" i="1" s="1"/>
  <c r="O37" i="1"/>
  <c r="S37" i="1" s="1"/>
  <c r="O38" i="1"/>
  <c r="T38" i="1" s="1"/>
  <c r="O39" i="1"/>
  <c r="T39" i="1" s="1"/>
  <c r="O40" i="1"/>
  <c r="T40" i="1" s="1"/>
  <c r="O41" i="1"/>
  <c r="S41" i="1" s="1"/>
  <c r="O6" i="1"/>
  <c r="T6" i="1" s="1"/>
  <c r="P11" i="1" l="1"/>
  <c r="P10" i="1"/>
  <c r="S10" i="1" s="1"/>
  <c r="P36" i="1"/>
  <c r="AF36" i="1" s="1"/>
  <c r="P40" i="1"/>
  <c r="S40" i="1" s="1"/>
  <c r="S33" i="1"/>
  <c r="AF8" i="1"/>
  <c r="P19" i="1"/>
  <c r="P39" i="1"/>
  <c r="AF39" i="1" s="1"/>
  <c r="P14" i="1"/>
  <c r="S14" i="1" s="1"/>
  <c r="P28" i="1"/>
  <c r="AF28" i="1" s="1"/>
  <c r="P34" i="1"/>
  <c r="S34" i="1" s="1"/>
  <c r="S39" i="1"/>
  <c r="S35" i="1"/>
  <c r="S31" i="1"/>
  <c r="S27" i="1"/>
  <c r="S23" i="1"/>
  <c r="S19" i="1"/>
  <c r="S15" i="1"/>
  <c r="T41" i="1"/>
  <c r="T37" i="1"/>
  <c r="T33" i="1"/>
  <c r="T29" i="1"/>
  <c r="T25" i="1"/>
  <c r="T21" i="1"/>
  <c r="T17" i="1"/>
  <c r="T13" i="1"/>
  <c r="S11" i="1"/>
  <c r="S6" i="1"/>
  <c r="S8" i="1"/>
  <c r="S38" i="1"/>
  <c r="S36" i="1"/>
  <c r="S32" i="1"/>
  <c r="S30" i="1"/>
  <c r="S28" i="1"/>
  <c r="S26" i="1"/>
  <c r="S24" i="1"/>
  <c r="S22" i="1"/>
  <c r="S20" i="1"/>
  <c r="S18" i="1"/>
  <c r="S16" i="1"/>
  <c r="S12" i="1"/>
  <c r="S9" i="1"/>
  <c r="S7" i="1"/>
  <c r="K41" i="1"/>
  <c r="K40" i="1"/>
  <c r="K39" i="1"/>
  <c r="K38" i="1"/>
  <c r="AF37" i="1"/>
  <c r="K37" i="1"/>
  <c r="K36" i="1"/>
  <c r="K35" i="1"/>
  <c r="AF34" i="1"/>
  <c r="K34" i="1"/>
  <c r="AF33" i="1"/>
  <c r="K33" i="1"/>
  <c r="K25" i="1"/>
  <c r="AF32" i="1"/>
  <c r="K32" i="1"/>
  <c r="AF31" i="1"/>
  <c r="K31" i="1"/>
  <c r="AF30" i="1"/>
  <c r="K30" i="1"/>
  <c r="AF29" i="1"/>
  <c r="K29" i="1"/>
  <c r="K28" i="1"/>
  <c r="AF26" i="1"/>
  <c r="K26" i="1"/>
  <c r="AF24" i="1"/>
  <c r="K24" i="1"/>
  <c r="AF22" i="1"/>
  <c r="K22" i="1"/>
  <c r="AF21" i="1"/>
  <c r="K21" i="1"/>
  <c r="K27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5" i="1"/>
  <c r="K43" i="1"/>
  <c r="K46" i="1"/>
  <c r="K8" i="1"/>
  <c r="AF7" i="1"/>
  <c r="K7" i="1"/>
  <c r="AF6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0" i="1" l="1"/>
  <c r="P5" i="1"/>
  <c r="K5" i="1"/>
  <c r="AF5" i="1"/>
</calcChain>
</file>

<file path=xl/sharedStrings.xml><?xml version="1.0" encoding="utf-8"?>
<sst xmlns="http://schemas.openxmlformats.org/spreadsheetml/2006/main" count="154" uniqueCount="90">
  <si>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</si>
  <si>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</si>
  <si>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</si>
  <si>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</si>
  <si>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</si>
  <si>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</si>
  <si>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</si>
  <si>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</si>
  <si>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</si>
  <si>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</si>
  <si>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</si>
  <si>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</si>
  <si>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</si>
  <si>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</si>
  <si>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</si>
  <si>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</si>
  <si>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</si>
  <si>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</si>
  <si>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</si>
  <si>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</si>
  <si>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</si>
  <si>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</si>
  <si>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</si>
  <si>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</si>
  <si>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</si>
  <si>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</si>
  <si>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</si>
  <si>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</si>
  <si>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</si>
  <si>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</si>
  <si>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</si>
  <si>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</si>
  <si>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</si>
  <si>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</si>
  <si>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</si>
  <si>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</si>
  <si>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</si>
  <si>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</si>
  <si>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</si>
  <si>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</si>
  <si>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</si>
  <si>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</si>
  <si>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</si>
  <si>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</si>
  <si>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</si>
  <si>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</si>
  <si>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</si>
  <si>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</si>
  <si>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</si>
  <si>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</si>
  <si>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</si>
  <si>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</si>
  <si>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</si>
  <si>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</si>
  <si>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</si>
  <si>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</si>
  <si>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</si>
  <si>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</si>
  <si>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</si>
  <si>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</si>
  <si>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</si>
  <si>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</si>
  <si>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</si>
  <si>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</si>
  <si>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</si>
  <si>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</si>
  <si>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</si>
  <si>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</si>
  <si>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</si>
  <si>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</si>
  <si>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</si>
  <si>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</si>
  <si>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10,03,25 завод отгрузил 79кг из 260кг / 13,01,25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</si>
  <si>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</si>
  <si>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</si>
  <si>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</si>
  <si>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</si>
  <si>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</si>
  <si>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</si>
  <si>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</si>
  <si>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</si>
  <si>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</si>
  <si>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</si>
  <si>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</si>
  <si>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13,01,25 завод не отгрузил</t>
  </si>
  <si>
    <t>Сыч/Прод Коровино Тильзитер Оригин 50% ВЕС (5 кг брус) СЗМЖ  ОСТАНКИНО</t>
  </si>
  <si>
    <t>07,04,25 завод не отгрузит / 31,03,25 завод не отгрузил / 24,03,25 завод не отгрузил</t>
  </si>
  <si>
    <t>нужно увеличить продажи / 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</si>
  <si>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</si>
  <si>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2860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</si>
</sst>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8" sqref="P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1962.7909999999999</v>
      </c>
      <c r="F5" s="4">
        <f>SUM(F6:F494)</f>
        <v>5432.9059999999999</v>
      </c>
      <c r="G5" s="7"/>
      <c r="H5" s="1"/>
      <c r="I5" s="1"/>
      <c r="J5" s="4">
        <f t="shared" ref="J5:Q5" si="0">SUM(J6:J494)</f>
        <v>2185.5100000000002</v>
      </c>
      <c r="K5" s="4">
        <f t="shared" si="0"/>
        <v>-222.71899999999997</v>
      </c>
      <c r="L5" s="4">
        <f t="shared" si="0"/>
        <v>0</v>
      </c>
      <c r="M5" s="4">
        <f t="shared" si="0"/>
        <v>0</v>
      </c>
      <c r="N5" s="4">
        <f t="shared" si="0"/>
        <v>1671.9119999999998</v>
      </c>
      <c r="O5" s="4">
        <f t="shared" si="0"/>
        <v>392.5582</v>
      </c>
      <c r="P5" s="4">
        <f t="shared" si="0"/>
        <v>2710.3740000000007</v>
      </c>
      <c r="Q5" s="4">
        <f t="shared" si="0"/>
        <v>0</v>
      </c>
      <c r="R5" s="1"/>
      <c r="S5" s="1"/>
      <c r="T5" s="1"/>
      <c r="U5" s="4">
        <f t="shared" ref="U5:AD5" si="1">SUM(U6:U494)</f>
        <v>409.19960000000003</v>
      </c>
      <c r="V5" s="4">
        <f t="shared" si="1"/>
        <v>276.52439999999996</v>
      </c>
      <c r="W5" s="4">
        <f t="shared" si="1"/>
        <v>369.13779999999997</v>
      </c>
      <c r="X5" s="4">
        <f t="shared" si="1"/>
        <v>341.88659999999999</v>
      </c>
      <c r="Y5" s="4">
        <f t="shared" si="1"/>
        <v>279.28640000000001</v>
      </c>
      <c r="Z5" s="4">
        <f t="shared" si="1"/>
        <v>478.23140000000001</v>
      </c>
      <c r="AA5" s="4">
        <f t="shared" si="1"/>
        <v>329.6866</v>
      </c>
      <c r="AB5" s="4">
        <f t="shared" si="1"/>
        <v>297.60459999999995</v>
      </c>
      <c r="AC5" s="4">
        <f t="shared" si="1"/>
        <v>496.95299999999992</v>
      </c>
      <c r="AD5" s="4">
        <f t="shared" si="1"/>
        <v>223.91500000000002</v>
      </c>
      <c r="AE5" s="1"/>
      <c r="AF5" s="4">
        <f>SUM(AF6:AF494)</f>
        <v>575.11800000000017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23</v>
      </c>
      <c r="D6" s="1">
        <v>16</v>
      </c>
      <c r="E6" s="1">
        <v>16</v>
      </c>
      <c r="F6" s="1">
        <v>22</v>
      </c>
      <c r="G6" s="7">
        <v>0.14000000000000001</v>
      </c>
      <c r="H6" s="1">
        <v>180</v>
      </c>
      <c r="I6" s="1">
        <v>9988421</v>
      </c>
      <c r="J6" s="1">
        <v>20</v>
      </c>
      <c r="K6" s="1">
        <f t="shared" ref="K6:K41" si="2">E6-J6</f>
        <v>-4</v>
      </c>
      <c r="L6" s="1"/>
      <c r="M6" s="1"/>
      <c r="N6" s="1">
        <v>89.6</v>
      </c>
      <c r="O6" s="1">
        <f>E6/5</f>
        <v>3.2</v>
      </c>
      <c r="P6" s="5"/>
      <c r="Q6" s="5"/>
      <c r="R6" s="1"/>
      <c r="S6" s="1">
        <f>(F6+N6+P6)/O6</f>
        <v>34.874999999999993</v>
      </c>
      <c r="T6" s="1">
        <f>(F6+N6)/O6</f>
        <v>34.874999999999993</v>
      </c>
      <c r="U6" s="1">
        <v>6.4</v>
      </c>
      <c r="V6" s="1">
        <v>3.2</v>
      </c>
      <c r="W6" s="1">
        <v>3.6</v>
      </c>
      <c r="X6" s="1">
        <v>4.4000000000000004</v>
      </c>
      <c r="Y6" s="1">
        <v>3.2</v>
      </c>
      <c r="Z6" s="1">
        <v>6.4</v>
      </c>
      <c r="AA6" s="1">
        <v>3.4</v>
      </c>
      <c r="AB6" s="1">
        <v>0.8</v>
      </c>
      <c r="AC6" s="1">
        <v>4.5999999999999996</v>
      </c>
      <c r="AD6" s="1">
        <v>1</v>
      </c>
      <c r="AE6" s="1" t="s">
        <v>39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113</v>
      </c>
      <c r="D7" s="1"/>
      <c r="E7" s="1">
        <v>25</v>
      </c>
      <c r="F7" s="1">
        <v>88</v>
      </c>
      <c r="G7" s="7">
        <v>0.18</v>
      </c>
      <c r="H7" s="1">
        <v>270</v>
      </c>
      <c r="I7" s="1">
        <v>9988438</v>
      </c>
      <c r="J7" s="1">
        <v>28</v>
      </c>
      <c r="K7" s="1">
        <f t="shared" si="2"/>
        <v>-3</v>
      </c>
      <c r="L7" s="1"/>
      <c r="M7" s="1"/>
      <c r="N7" s="1">
        <v>11</v>
      </c>
      <c r="O7" s="1">
        <f t="shared" ref="O7:O41" si="4">E7/5</f>
        <v>5</v>
      </c>
      <c r="P7" s="5">
        <f t="shared" ref="P7:P8" si="5">22*O7-N7-F7</f>
        <v>11</v>
      </c>
      <c r="Q7" s="5"/>
      <c r="R7" s="1"/>
      <c r="S7" s="1">
        <f t="shared" ref="S7:S41" si="6">(F7+N7+P7)/O7</f>
        <v>22</v>
      </c>
      <c r="T7" s="1">
        <f t="shared" ref="T7:T41" si="7">(F7+N7)/O7</f>
        <v>19.8</v>
      </c>
      <c r="U7" s="1">
        <v>6.2</v>
      </c>
      <c r="V7" s="1">
        <v>5.4</v>
      </c>
      <c r="W7" s="1">
        <v>5.6</v>
      </c>
      <c r="X7" s="1">
        <v>8.8000000000000007</v>
      </c>
      <c r="Y7" s="1">
        <v>4.4000000000000004</v>
      </c>
      <c r="Z7" s="1">
        <v>6.8</v>
      </c>
      <c r="AA7" s="1">
        <v>6.8</v>
      </c>
      <c r="AB7" s="1">
        <v>1</v>
      </c>
      <c r="AC7" s="1">
        <v>6.2</v>
      </c>
      <c r="AD7" s="1">
        <v>4</v>
      </c>
      <c r="AE7" s="1"/>
      <c r="AF7" s="1">
        <f t="shared" si="3"/>
        <v>1.98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35</v>
      </c>
      <c r="C8" s="1">
        <v>118</v>
      </c>
      <c r="D8" s="1"/>
      <c r="E8" s="1">
        <v>23</v>
      </c>
      <c r="F8" s="1">
        <v>95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-3</v>
      </c>
      <c r="L8" s="1"/>
      <c r="M8" s="1"/>
      <c r="N8" s="1"/>
      <c r="O8" s="1">
        <f t="shared" si="4"/>
        <v>4.5999999999999996</v>
      </c>
      <c r="P8" s="5"/>
      <c r="Q8" s="5"/>
      <c r="R8" s="1"/>
      <c r="S8" s="1">
        <f t="shared" si="6"/>
        <v>20.65217391304348</v>
      </c>
      <c r="T8" s="1">
        <f t="shared" si="7"/>
        <v>20.65217391304348</v>
      </c>
      <c r="U8" s="1">
        <v>5</v>
      </c>
      <c r="V8" s="1">
        <v>4.8</v>
      </c>
      <c r="W8" s="1">
        <v>4.4000000000000004</v>
      </c>
      <c r="X8" s="1">
        <v>8.8000000000000007</v>
      </c>
      <c r="Y8" s="1">
        <v>4</v>
      </c>
      <c r="Z8" s="1">
        <v>6.4</v>
      </c>
      <c r="AA8" s="1">
        <v>6.4</v>
      </c>
      <c r="AB8" s="1">
        <v>1.4</v>
      </c>
      <c r="AC8" s="1">
        <v>6</v>
      </c>
      <c r="AD8" s="1">
        <v>3.8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35</v>
      </c>
      <c r="C9" s="1">
        <v>67</v>
      </c>
      <c r="D9" s="1"/>
      <c r="E9" s="1">
        <v>10</v>
      </c>
      <c r="F9" s="1">
        <v>57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>
        <f t="shared" si="4"/>
        <v>2</v>
      </c>
      <c r="P9" s="5"/>
      <c r="Q9" s="5"/>
      <c r="R9" s="1"/>
      <c r="S9" s="1">
        <f t="shared" si="6"/>
        <v>28.5</v>
      </c>
      <c r="T9" s="1">
        <f t="shared" si="7"/>
        <v>28.5</v>
      </c>
      <c r="U9" s="1">
        <v>2.8</v>
      </c>
      <c r="V9" s="1">
        <v>0.6</v>
      </c>
      <c r="W9" s="1">
        <v>3.8</v>
      </c>
      <c r="X9" s="1">
        <v>3.2</v>
      </c>
      <c r="Y9" s="1">
        <v>1.6</v>
      </c>
      <c r="Z9" s="1">
        <v>2.2000000000000002</v>
      </c>
      <c r="AA9" s="1">
        <v>3.8</v>
      </c>
      <c r="AB9" s="1">
        <v>1</v>
      </c>
      <c r="AC9" s="1">
        <v>3</v>
      </c>
      <c r="AD9" s="1">
        <v>1.4</v>
      </c>
      <c r="AE9" s="32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35</v>
      </c>
      <c r="C10" s="1">
        <v>35</v>
      </c>
      <c r="D10" s="1"/>
      <c r="E10" s="1">
        <v>14</v>
      </c>
      <c r="F10" s="1">
        <v>21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-3</v>
      </c>
      <c r="L10" s="1"/>
      <c r="M10" s="1"/>
      <c r="N10" s="1"/>
      <c r="O10" s="1">
        <f t="shared" si="4"/>
        <v>2.8</v>
      </c>
      <c r="P10" s="5">
        <f>21*O10-N10-F10</f>
        <v>37.799999999999997</v>
      </c>
      <c r="Q10" s="5"/>
      <c r="R10" s="1"/>
      <c r="S10" s="1">
        <f t="shared" si="6"/>
        <v>21</v>
      </c>
      <c r="T10" s="1">
        <f t="shared" si="7"/>
        <v>7.5000000000000009</v>
      </c>
      <c r="U10" s="1">
        <v>0.6</v>
      </c>
      <c r="V10" s="1">
        <v>1</v>
      </c>
      <c r="W10" s="1">
        <v>1.2</v>
      </c>
      <c r="X10" s="1">
        <v>2</v>
      </c>
      <c r="Y10" s="1">
        <v>2.2000000000000002</v>
      </c>
      <c r="Z10" s="1">
        <v>0.2</v>
      </c>
      <c r="AA10" s="1">
        <v>2</v>
      </c>
      <c r="AB10" s="1">
        <v>0.8</v>
      </c>
      <c r="AC10" s="1">
        <v>0.6</v>
      </c>
      <c r="AD10" s="1">
        <v>0.6</v>
      </c>
      <c r="AE10" s="33" t="s">
        <v>46</v>
      </c>
      <c r="AF10" s="1">
        <f t="shared" si="3"/>
        <v>15.12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" customHeight="1" thickBot="1" x14ac:dyDescent="0.3">
      <c r="A11" s="1" t="s">
        <v>51</v>
      </c>
      <c r="B11" s="1" t="s">
        <v>35</v>
      </c>
      <c r="C11" s="1">
        <v>52</v>
      </c>
      <c r="D11" s="1"/>
      <c r="E11" s="1">
        <v>30</v>
      </c>
      <c r="F11" s="1">
        <v>20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2"/>
        <v>-1</v>
      </c>
      <c r="L11" s="1"/>
      <c r="M11" s="1"/>
      <c r="N11" s="24">
        <v>76</v>
      </c>
      <c r="O11" s="1">
        <f t="shared" si="4"/>
        <v>6</v>
      </c>
      <c r="P11" s="5">
        <f>22*O11-F11</f>
        <v>112</v>
      </c>
      <c r="Q11" s="5"/>
      <c r="R11" s="1"/>
      <c r="S11" s="1">
        <f>(F11+P11)/O11</f>
        <v>22</v>
      </c>
      <c r="T11" s="1">
        <f>(F11)/O11</f>
        <v>3.3333333333333335</v>
      </c>
      <c r="U11" s="1">
        <v>6.4</v>
      </c>
      <c r="V11" s="1">
        <v>6.2</v>
      </c>
      <c r="W11" s="1">
        <v>6</v>
      </c>
      <c r="X11" s="1">
        <v>1.8</v>
      </c>
      <c r="Y11" s="1">
        <v>7.2</v>
      </c>
      <c r="Z11" s="1">
        <v>10.8</v>
      </c>
      <c r="AA11" s="1">
        <v>5.4</v>
      </c>
      <c r="AB11" s="1">
        <v>7.8</v>
      </c>
      <c r="AC11" s="1">
        <v>6.8</v>
      </c>
      <c r="AD11" s="1">
        <v>4.2</v>
      </c>
      <c r="AE11" s="24" t="s">
        <v>86</v>
      </c>
      <c r="AF11" s="1">
        <f t="shared" si="3"/>
        <v>20.16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52</v>
      </c>
      <c r="B12" s="21" t="s">
        <v>49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21.962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39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5" t="s">
        <v>50</v>
      </c>
      <c r="B13" s="26" t="s">
        <v>49</v>
      </c>
      <c r="C13" s="26">
        <v>12.05</v>
      </c>
      <c r="D13" s="26"/>
      <c r="E13" s="26"/>
      <c r="F13" s="27">
        <v>12.05</v>
      </c>
      <c r="G13" s="28">
        <v>0</v>
      </c>
      <c r="H13" s="29" t="e">
        <v>#N/A</v>
      </c>
      <c r="I13" s="29" t="s">
        <v>36</v>
      </c>
      <c r="J13" s="29"/>
      <c r="K13" s="29">
        <f>E13-J13</f>
        <v>0</v>
      </c>
      <c r="L13" s="29"/>
      <c r="M13" s="29"/>
      <c r="N13" s="29"/>
      <c r="O13" s="29">
        <f t="shared" si="4"/>
        <v>0</v>
      </c>
      <c r="P13" s="30"/>
      <c r="Q13" s="30"/>
      <c r="R13" s="29"/>
      <c r="S13" s="29" t="e">
        <f t="shared" si="6"/>
        <v>#DIV/0!</v>
      </c>
      <c r="T13" s="29" t="e">
        <f t="shared" si="7"/>
        <v>#DIV/0!</v>
      </c>
      <c r="U13" s="29">
        <v>1.546</v>
      </c>
      <c r="V13" s="29">
        <v>0</v>
      </c>
      <c r="W13" s="29">
        <v>0.96</v>
      </c>
      <c r="X13" s="29">
        <v>0</v>
      </c>
      <c r="Y13" s="29">
        <v>0</v>
      </c>
      <c r="Z13" s="29">
        <v>0</v>
      </c>
      <c r="AA13" s="29">
        <v>0</v>
      </c>
      <c r="AB13" s="29">
        <v>0.41399999999999998</v>
      </c>
      <c r="AC13" s="29">
        <v>0</v>
      </c>
      <c r="AD13" s="29">
        <v>0</v>
      </c>
      <c r="AE13" s="32" t="s">
        <v>37</v>
      </c>
      <c r="AF13" s="2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35</v>
      </c>
      <c r="C14" s="1">
        <v>418</v>
      </c>
      <c r="D14" s="1"/>
      <c r="E14" s="1">
        <v>220</v>
      </c>
      <c r="F14" s="1">
        <v>198</v>
      </c>
      <c r="G14" s="7">
        <v>0.1</v>
      </c>
      <c r="H14" s="1">
        <v>90</v>
      </c>
      <c r="I14" s="1">
        <v>8444163</v>
      </c>
      <c r="J14" s="1">
        <v>221</v>
      </c>
      <c r="K14" s="1">
        <f t="shared" si="2"/>
        <v>-1</v>
      </c>
      <c r="L14" s="1"/>
      <c r="M14" s="1"/>
      <c r="N14" s="1">
        <v>50</v>
      </c>
      <c r="O14" s="1">
        <f t="shared" si="4"/>
        <v>44</v>
      </c>
      <c r="P14" s="5">
        <f>20*O14-N14-F14</f>
        <v>632</v>
      </c>
      <c r="Q14" s="5"/>
      <c r="R14" s="1"/>
      <c r="S14" s="1">
        <f t="shared" si="6"/>
        <v>20</v>
      </c>
      <c r="T14" s="1">
        <f t="shared" si="7"/>
        <v>5.6363636363636367</v>
      </c>
      <c r="U14" s="1">
        <v>23.4</v>
      </c>
      <c r="V14" s="1">
        <v>22.4</v>
      </c>
      <c r="W14" s="1">
        <v>32.4</v>
      </c>
      <c r="X14" s="1">
        <v>15</v>
      </c>
      <c r="Y14" s="1">
        <v>4.2</v>
      </c>
      <c r="Z14" s="1">
        <v>50.2</v>
      </c>
      <c r="AA14" s="1">
        <v>9.8000000000000007</v>
      </c>
      <c r="AB14" s="1">
        <v>10.199999999999999</v>
      </c>
      <c r="AC14" s="1">
        <v>30.2</v>
      </c>
      <c r="AD14" s="1">
        <v>14</v>
      </c>
      <c r="AE14" s="1"/>
      <c r="AF14" s="1">
        <f t="shared" ref="AF14:AF22" si="8">G14*P14</f>
        <v>63.2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35</v>
      </c>
      <c r="C15" s="1">
        <v>202</v>
      </c>
      <c r="D15" s="1"/>
      <c r="E15" s="1">
        <v>46</v>
      </c>
      <c r="F15" s="1">
        <v>155</v>
      </c>
      <c r="G15" s="7">
        <v>0.18</v>
      </c>
      <c r="H15" s="1">
        <v>150</v>
      </c>
      <c r="I15" s="1">
        <v>5038411</v>
      </c>
      <c r="J15" s="1">
        <v>49</v>
      </c>
      <c r="K15" s="1">
        <f t="shared" si="2"/>
        <v>-3</v>
      </c>
      <c r="L15" s="1"/>
      <c r="M15" s="1"/>
      <c r="N15" s="1">
        <v>150</v>
      </c>
      <c r="O15" s="1">
        <f t="shared" si="4"/>
        <v>9.1999999999999993</v>
      </c>
      <c r="P15" s="5"/>
      <c r="Q15" s="5"/>
      <c r="R15" s="1"/>
      <c r="S15" s="1">
        <f t="shared" si="6"/>
        <v>33.152173913043484</v>
      </c>
      <c r="T15" s="1">
        <f t="shared" si="7"/>
        <v>33.152173913043484</v>
      </c>
      <c r="U15" s="1">
        <v>17.600000000000001</v>
      </c>
      <c r="V15" s="1">
        <v>9.1999999999999993</v>
      </c>
      <c r="W15" s="1">
        <v>15.4</v>
      </c>
      <c r="X15" s="1">
        <v>2</v>
      </c>
      <c r="Y15" s="1">
        <v>17.2</v>
      </c>
      <c r="Z15" s="1">
        <v>17.399999999999999</v>
      </c>
      <c r="AA15" s="1">
        <v>3</v>
      </c>
      <c r="AB15" s="1">
        <v>12</v>
      </c>
      <c r="AC15" s="1">
        <v>13.4</v>
      </c>
      <c r="AD15" s="1">
        <v>6</v>
      </c>
      <c r="AE15" s="33" t="s">
        <v>46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35</v>
      </c>
      <c r="C16" s="1">
        <v>199</v>
      </c>
      <c r="D16" s="1"/>
      <c r="E16" s="1">
        <v>54</v>
      </c>
      <c r="F16" s="1">
        <v>145</v>
      </c>
      <c r="G16" s="7">
        <v>0.18</v>
      </c>
      <c r="H16" s="1">
        <v>150</v>
      </c>
      <c r="I16" s="1">
        <v>5038459</v>
      </c>
      <c r="J16" s="1">
        <v>55</v>
      </c>
      <c r="K16" s="1">
        <f t="shared" si="2"/>
        <v>-1</v>
      </c>
      <c r="L16" s="1"/>
      <c r="M16" s="1"/>
      <c r="N16" s="1">
        <v>189</v>
      </c>
      <c r="O16" s="1">
        <f t="shared" si="4"/>
        <v>10.8</v>
      </c>
      <c r="P16" s="5"/>
      <c r="Q16" s="5"/>
      <c r="R16" s="1"/>
      <c r="S16" s="1">
        <f t="shared" si="6"/>
        <v>30.925925925925924</v>
      </c>
      <c r="T16" s="1">
        <f t="shared" si="7"/>
        <v>30.925925925925924</v>
      </c>
      <c r="U16" s="1">
        <v>19.399999999999999</v>
      </c>
      <c r="V16" s="1">
        <v>0.8</v>
      </c>
      <c r="W16" s="1">
        <v>0.2</v>
      </c>
      <c r="X16" s="1">
        <v>-0.2</v>
      </c>
      <c r="Y16" s="1">
        <v>0</v>
      </c>
      <c r="Z16" s="1">
        <v>18.399999999999999</v>
      </c>
      <c r="AA16" s="1">
        <v>13.4</v>
      </c>
      <c r="AB16" s="1">
        <v>18.8</v>
      </c>
      <c r="AC16" s="1">
        <v>16.2</v>
      </c>
      <c r="AD16" s="1">
        <v>2.6</v>
      </c>
      <c r="AE16" s="33" t="s">
        <v>87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218</v>
      </c>
      <c r="D17" s="1"/>
      <c r="E17" s="1">
        <v>29</v>
      </c>
      <c r="F17" s="1">
        <v>189</v>
      </c>
      <c r="G17" s="7">
        <v>0.18</v>
      </c>
      <c r="H17" s="1">
        <v>150</v>
      </c>
      <c r="I17" s="1">
        <v>5038831</v>
      </c>
      <c r="J17" s="1">
        <v>30</v>
      </c>
      <c r="K17" s="1">
        <f t="shared" si="2"/>
        <v>-1</v>
      </c>
      <c r="L17" s="1"/>
      <c r="M17" s="1"/>
      <c r="N17" s="1"/>
      <c r="O17" s="1">
        <f t="shared" si="4"/>
        <v>5.8</v>
      </c>
      <c r="P17" s="5"/>
      <c r="Q17" s="5"/>
      <c r="R17" s="1"/>
      <c r="S17" s="1">
        <f t="shared" si="6"/>
        <v>32.586206896551722</v>
      </c>
      <c r="T17" s="1">
        <f t="shared" si="7"/>
        <v>32.586206896551722</v>
      </c>
      <c r="U17" s="1">
        <v>6.2</v>
      </c>
      <c r="V17" s="1">
        <v>0</v>
      </c>
      <c r="W17" s="1">
        <v>2.4</v>
      </c>
      <c r="X17" s="1">
        <v>11.8</v>
      </c>
      <c r="Y17" s="1">
        <v>0</v>
      </c>
      <c r="Z17" s="1">
        <v>4.2</v>
      </c>
      <c r="AA17" s="1">
        <v>5.6</v>
      </c>
      <c r="AB17" s="1">
        <v>1.8</v>
      </c>
      <c r="AC17" s="1">
        <v>3.6</v>
      </c>
      <c r="AD17" s="1">
        <v>3.8</v>
      </c>
      <c r="AE17" s="32" t="s">
        <v>37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35</v>
      </c>
      <c r="C18" s="1">
        <v>108</v>
      </c>
      <c r="D18" s="1"/>
      <c r="E18" s="1">
        <v>14</v>
      </c>
      <c r="F18" s="1">
        <v>94</v>
      </c>
      <c r="G18" s="7">
        <v>0.18</v>
      </c>
      <c r="H18" s="1">
        <v>120</v>
      </c>
      <c r="I18" s="1">
        <v>5038855</v>
      </c>
      <c r="J18" s="1">
        <v>13</v>
      </c>
      <c r="K18" s="1">
        <f t="shared" si="2"/>
        <v>1</v>
      </c>
      <c r="L18" s="1"/>
      <c r="M18" s="1"/>
      <c r="N18" s="1"/>
      <c r="O18" s="1">
        <f t="shared" si="4"/>
        <v>2.8</v>
      </c>
      <c r="P18" s="5"/>
      <c r="Q18" s="5"/>
      <c r="R18" s="1"/>
      <c r="S18" s="1">
        <f t="shared" si="6"/>
        <v>33.571428571428577</v>
      </c>
      <c r="T18" s="1">
        <f t="shared" si="7"/>
        <v>33.571428571428577</v>
      </c>
      <c r="U18" s="1">
        <v>5.6</v>
      </c>
      <c r="V18" s="1">
        <v>3.6</v>
      </c>
      <c r="W18" s="1">
        <v>5.6</v>
      </c>
      <c r="X18" s="1">
        <v>6.8</v>
      </c>
      <c r="Y18" s="1">
        <v>10</v>
      </c>
      <c r="Z18" s="1">
        <v>10.6</v>
      </c>
      <c r="AA18" s="1">
        <v>7.2</v>
      </c>
      <c r="AB18" s="1">
        <v>9.1999999999999993</v>
      </c>
      <c r="AC18" s="1">
        <v>9.6</v>
      </c>
      <c r="AD18" s="1">
        <v>3.8</v>
      </c>
      <c r="AE18" s="33" t="s">
        <v>88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283</v>
      </c>
      <c r="D19" s="1"/>
      <c r="E19" s="1">
        <v>62</v>
      </c>
      <c r="F19" s="1">
        <v>221</v>
      </c>
      <c r="G19" s="7">
        <v>0.18</v>
      </c>
      <c r="H19" s="1">
        <v>150</v>
      </c>
      <c r="I19" s="1">
        <v>5038435</v>
      </c>
      <c r="J19" s="1">
        <v>68</v>
      </c>
      <c r="K19" s="1">
        <f t="shared" si="2"/>
        <v>-6</v>
      </c>
      <c r="L19" s="1"/>
      <c r="M19" s="1"/>
      <c r="N19" s="1"/>
      <c r="O19" s="1">
        <f t="shared" si="4"/>
        <v>12.4</v>
      </c>
      <c r="P19" s="5">
        <f t="shared" ref="P19" si="9">22*O19-N19-F19</f>
        <v>51.800000000000011</v>
      </c>
      <c r="Q19" s="5"/>
      <c r="R19" s="1"/>
      <c r="S19" s="1">
        <f t="shared" si="6"/>
        <v>22</v>
      </c>
      <c r="T19" s="1">
        <f t="shared" si="7"/>
        <v>17.822580645161288</v>
      </c>
      <c r="U19" s="1">
        <v>10.6</v>
      </c>
      <c r="V19" s="1">
        <v>9</v>
      </c>
      <c r="W19" s="1">
        <v>17.2</v>
      </c>
      <c r="X19" s="1">
        <v>4.8</v>
      </c>
      <c r="Y19" s="1">
        <v>9.1999999999999993</v>
      </c>
      <c r="Z19" s="1">
        <v>17.2</v>
      </c>
      <c r="AA19" s="1">
        <v>9.8000000000000007</v>
      </c>
      <c r="AB19" s="1">
        <v>5</v>
      </c>
      <c r="AC19" s="1">
        <v>16.600000000000001</v>
      </c>
      <c r="AD19" s="1">
        <v>7</v>
      </c>
      <c r="AE19" s="1"/>
      <c r="AF19" s="1">
        <f t="shared" si="8"/>
        <v>9.3240000000000016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35</v>
      </c>
      <c r="C20" s="1">
        <v>36</v>
      </c>
      <c r="D20" s="1">
        <v>60</v>
      </c>
      <c r="E20" s="1">
        <v>22</v>
      </c>
      <c r="F20" s="1">
        <v>74</v>
      </c>
      <c r="G20" s="7">
        <v>0.18</v>
      </c>
      <c r="H20" s="1">
        <v>120</v>
      </c>
      <c r="I20" s="1">
        <v>5038398</v>
      </c>
      <c r="J20" s="1">
        <v>22</v>
      </c>
      <c r="K20" s="1">
        <f t="shared" si="2"/>
        <v>0</v>
      </c>
      <c r="L20" s="1"/>
      <c r="M20" s="1"/>
      <c r="N20" s="1">
        <v>70.599999999999994</v>
      </c>
      <c r="O20" s="1">
        <f t="shared" si="4"/>
        <v>4.4000000000000004</v>
      </c>
      <c r="P20" s="5"/>
      <c r="Q20" s="5"/>
      <c r="R20" s="1"/>
      <c r="S20" s="1">
        <f t="shared" si="6"/>
        <v>32.86363636363636</v>
      </c>
      <c r="T20" s="1">
        <f t="shared" si="7"/>
        <v>32.86363636363636</v>
      </c>
      <c r="U20" s="1">
        <v>8.1999999999999993</v>
      </c>
      <c r="V20" s="1">
        <v>6.2</v>
      </c>
      <c r="W20" s="1">
        <v>5</v>
      </c>
      <c r="X20" s="1">
        <v>1.4</v>
      </c>
      <c r="Y20" s="1">
        <v>4.5999999999999996</v>
      </c>
      <c r="Z20" s="1">
        <v>7.2</v>
      </c>
      <c r="AA20" s="1">
        <v>0.2</v>
      </c>
      <c r="AB20" s="1">
        <v>4.2</v>
      </c>
      <c r="AC20" s="1">
        <v>6.2</v>
      </c>
      <c r="AD20" s="1">
        <v>1.4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61</v>
      </c>
      <c r="B21" s="1" t="s">
        <v>49</v>
      </c>
      <c r="C21" s="1">
        <v>19.960999999999999</v>
      </c>
      <c r="D21" s="1"/>
      <c r="E21" s="1">
        <v>9.3889999999999993</v>
      </c>
      <c r="F21" s="1">
        <v>10.571999999999999</v>
      </c>
      <c r="G21" s="7">
        <v>1</v>
      </c>
      <c r="H21" s="1">
        <v>150</v>
      </c>
      <c r="I21" s="1">
        <v>5038596</v>
      </c>
      <c r="J21" s="1">
        <v>11.01</v>
      </c>
      <c r="K21" s="1">
        <f t="shared" si="2"/>
        <v>-1.6210000000000004</v>
      </c>
      <c r="L21" s="1"/>
      <c r="M21" s="1"/>
      <c r="N21" s="1">
        <v>40.078999999999994</v>
      </c>
      <c r="O21" s="1">
        <f t="shared" si="4"/>
        <v>1.8777999999999999</v>
      </c>
      <c r="P21" s="5"/>
      <c r="Q21" s="5"/>
      <c r="R21" s="1"/>
      <c r="S21" s="1">
        <f t="shared" si="6"/>
        <v>26.973586111406966</v>
      </c>
      <c r="T21" s="1">
        <f t="shared" si="7"/>
        <v>26.973586111406966</v>
      </c>
      <c r="U21" s="1">
        <v>3.0019999999999998</v>
      </c>
      <c r="V21" s="1">
        <v>0.98000000000000009</v>
      </c>
      <c r="W21" s="1">
        <v>1.0920000000000001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1" t="s">
        <v>46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62</v>
      </c>
      <c r="B22" s="16" t="s">
        <v>49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63</v>
      </c>
      <c r="AF22" s="12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5" t="s">
        <v>48</v>
      </c>
      <c r="B23" s="26" t="s">
        <v>49</v>
      </c>
      <c r="C23" s="26">
        <v>7.7</v>
      </c>
      <c r="D23" s="26">
        <v>3.2570000000000001</v>
      </c>
      <c r="E23" s="26">
        <v>2.7730000000000001</v>
      </c>
      <c r="F23" s="27"/>
      <c r="G23" s="28">
        <v>0</v>
      </c>
      <c r="H23" s="29" t="e">
        <v>#N/A</v>
      </c>
      <c r="I23" s="29" t="s">
        <v>36</v>
      </c>
      <c r="J23" s="29">
        <v>6.5</v>
      </c>
      <c r="K23" s="29">
        <f>E23-J23</f>
        <v>-3.7269999999999999</v>
      </c>
      <c r="L23" s="29"/>
      <c r="M23" s="29"/>
      <c r="N23" s="29"/>
      <c r="O23" s="29">
        <f t="shared" si="4"/>
        <v>0.55459999999999998</v>
      </c>
      <c r="P23" s="30"/>
      <c r="Q23" s="30"/>
      <c r="R23" s="29"/>
      <c r="S23" s="29">
        <f t="shared" si="6"/>
        <v>0</v>
      </c>
      <c r="T23" s="29">
        <f t="shared" si="7"/>
        <v>0</v>
      </c>
      <c r="U23" s="29">
        <v>1.7230000000000001</v>
      </c>
      <c r="V23" s="29">
        <v>2.1234000000000002</v>
      </c>
      <c r="W23" s="29">
        <v>0.54459999999999997</v>
      </c>
      <c r="X23" s="29">
        <v>2.1303999999999998</v>
      </c>
      <c r="Y23" s="29">
        <v>1.0671999999999999</v>
      </c>
      <c r="Z23" s="29">
        <v>3.7326000000000001</v>
      </c>
      <c r="AA23" s="29">
        <v>5.0419999999999998</v>
      </c>
      <c r="AB23" s="29">
        <v>1.5508</v>
      </c>
      <c r="AC23" s="29">
        <v>1.7138</v>
      </c>
      <c r="AD23" s="29">
        <v>1.0426</v>
      </c>
      <c r="AE23" s="29"/>
      <c r="AF23" s="2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64</v>
      </c>
      <c r="B24" s="18" t="s">
        <v>49</v>
      </c>
      <c r="C24" s="18">
        <v>45.914000000000001</v>
      </c>
      <c r="D24" s="18"/>
      <c r="E24" s="18"/>
      <c r="F24" s="19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0.69359999999999999</v>
      </c>
      <c r="X24" s="1">
        <v>0</v>
      </c>
      <c r="Y24" s="1">
        <v>2.0139999999999998</v>
      </c>
      <c r="Z24" s="1">
        <v>0</v>
      </c>
      <c r="AA24" s="1">
        <v>0.49800000000000011</v>
      </c>
      <c r="AB24" s="1">
        <v>0</v>
      </c>
      <c r="AC24" s="1">
        <v>0.44400000000000012</v>
      </c>
      <c r="AD24" s="1">
        <v>0</v>
      </c>
      <c r="AE24" s="32" t="s">
        <v>37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5" t="s">
        <v>73</v>
      </c>
      <c r="B25" s="26" t="s">
        <v>49</v>
      </c>
      <c r="C25" s="26">
        <v>42.225999999999999</v>
      </c>
      <c r="D25" s="26"/>
      <c r="E25" s="26"/>
      <c r="F25" s="27">
        <v>42.225999999999999</v>
      </c>
      <c r="G25" s="28">
        <v>0</v>
      </c>
      <c r="H25" s="29" t="e">
        <v>#N/A</v>
      </c>
      <c r="I25" s="29" t="s">
        <v>36</v>
      </c>
      <c r="J25" s="29"/>
      <c r="K25" s="29">
        <f>E25-J25</f>
        <v>0</v>
      </c>
      <c r="L25" s="29"/>
      <c r="M25" s="29"/>
      <c r="N25" s="29"/>
      <c r="O25" s="29">
        <f t="shared" si="4"/>
        <v>0</v>
      </c>
      <c r="P25" s="30"/>
      <c r="Q25" s="30"/>
      <c r="R25" s="29"/>
      <c r="S25" s="29" t="e">
        <f t="shared" si="6"/>
        <v>#DIV/0!</v>
      </c>
      <c r="T25" s="29" t="e">
        <f t="shared" si="7"/>
        <v>#DIV/0!</v>
      </c>
      <c r="U25" s="29">
        <v>1.4312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32" t="s">
        <v>37</v>
      </c>
      <c r="AF25" s="2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65</v>
      </c>
      <c r="B26" s="21" t="s">
        <v>49</v>
      </c>
      <c r="C26" s="21"/>
      <c r="D26" s="21"/>
      <c r="E26" s="21"/>
      <c r="F26" s="22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5" t="s">
        <v>60</v>
      </c>
      <c r="B27" s="26" t="s">
        <v>49</v>
      </c>
      <c r="C27" s="26"/>
      <c r="D27" s="26">
        <v>14.72</v>
      </c>
      <c r="E27" s="26"/>
      <c r="F27" s="27">
        <v>14.72</v>
      </c>
      <c r="G27" s="28">
        <v>0</v>
      </c>
      <c r="H27" s="29" t="e">
        <v>#N/A</v>
      </c>
      <c r="I27" s="29" t="s">
        <v>36</v>
      </c>
      <c r="J27" s="29"/>
      <c r="K27" s="29">
        <f>E27-J27</f>
        <v>0</v>
      </c>
      <c r="L27" s="29"/>
      <c r="M27" s="29"/>
      <c r="N27" s="29"/>
      <c r="O27" s="29">
        <f t="shared" si="4"/>
        <v>0</v>
      </c>
      <c r="P27" s="30"/>
      <c r="Q27" s="30"/>
      <c r="R27" s="29"/>
      <c r="S27" s="29" t="e">
        <f t="shared" si="6"/>
        <v>#DIV/0!</v>
      </c>
      <c r="T27" s="29" t="e">
        <f t="shared" si="7"/>
        <v>#DIV/0!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/>
      <c r="AF27" s="2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458</v>
      </c>
      <c r="D28" s="1"/>
      <c r="E28" s="1">
        <v>233</v>
      </c>
      <c r="F28" s="1">
        <v>225</v>
      </c>
      <c r="G28" s="7">
        <v>0.1</v>
      </c>
      <c r="H28" s="1">
        <v>60</v>
      </c>
      <c r="I28" s="1">
        <v>8444170</v>
      </c>
      <c r="J28" s="1">
        <v>236</v>
      </c>
      <c r="K28" s="1">
        <f t="shared" si="2"/>
        <v>-3</v>
      </c>
      <c r="L28" s="1"/>
      <c r="M28" s="1"/>
      <c r="N28" s="1"/>
      <c r="O28" s="1">
        <f t="shared" si="4"/>
        <v>46.6</v>
      </c>
      <c r="P28" s="5">
        <f>18*O28-N28-F28</f>
        <v>613.80000000000007</v>
      </c>
      <c r="Q28" s="5"/>
      <c r="R28" s="1"/>
      <c r="S28" s="1">
        <f t="shared" si="6"/>
        <v>18</v>
      </c>
      <c r="T28" s="1">
        <f t="shared" si="7"/>
        <v>4.8283261802575108</v>
      </c>
      <c r="U28" s="1">
        <v>19.2</v>
      </c>
      <c r="V28" s="1">
        <v>15.8</v>
      </c>
      <c r="W28" s="1">
        <v>39.4</v>
      </c>
      <c r="X28" s="1">
        <v>17.600000000000001</v>
      </c>
      <c r="Y28" s="1">
        <v>0.2</v>
      </c>
      <c r="Z28" s="1">
        <v>36</v>
      </c>
      <c r="AA28" s="1">
        <v>11.4</v>
      </c>
      <c r="AB28" s="1">
        <v>17.8</v>
      </c>
      <c r="AC28" s="1">
        <v>23.2</v>
      </c>
      <c r="AD28" s="1">
        <v>10.199999999999999</v>
      </c>
      <c r="AE28" s="1"/>
      <c r="AF28" s="1">
        <f t="shared" ref="AF28:AF34" si="10">G28*P28</f>
        <v>61.38000000000001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49</v>
      </c>
      <c r="C29" s="1">
        <v>83.161000000000001</v>
      </c>
      <c r="D29" s="1">
        <v>46.107999999999997</v>
      </c>
      <c r="E29" s="1">
        <v>19.951000000000001</v>
      </c>
      <c r="F29" s="1">
        <v>109.318</v>
      </c>
      <c r="G29" s="7">
        <v>1</v>
      </c>
      <c r="H29" s="1">
        <v>120</v>
      </c>
      <c r="I29" s="1">
        <v>5522704</v>
      </c>
      <c r="J29" s="1">
        <v>22</v>
      </c>
      <c r="K29" s="1">
        <f t="shared" si="2"/>
        <v>-2.0489999999999995</v>
      </c>
      <c r="L29" s="1"/>
      <c r="M29" s="1"/>
      <c r="N29" s="1"/>
      <c r="O29" s="1">
        <f t="shared" si="4"/>
        <v>3.9902000000000002</v>
      </c>
      <c r="P29" s="5"/>
      <c r="Q29" s="5"/>
      <c r="R29" s="1"/>
      <c r="S29" s="1">
        <f t="shared" si="6"/>
        <v>27.396621723221891</v>
      </c>
      <c r="T29" s="1">
        <f t="shared" si="7"/>
        <v>27.396621723221891</v>
      </c>
      <c r="U29" s="1">
        <v>5.8680000000000003</v>
      </c>
      <c r="V29" s="1">
        <v>7.0596000000000014</v>
      </c>
      <c r="W29" s="1">
        <v>4.5258000000000003</v>
      </c>
      <c r="X29" s="1">
        <v>8.2093999999999987</v>
      </c>
      <c r="Y29" s="1">
        <v>0.59460000000000002</v>
      </c>
      <c r="Z29" s="1">
        <v>5.3515999999999986</v>
      </c>
      <c r="AA29" s="1">
        <v>14.0924</v>
      </c>
      <c r="AB29" s="1">
        <v>7.3243999999999998</v>
      </c>
      <c r="AC29" s="1">
        <v>6.6698000000000004</v>
      </c>
      <c r="AD29" s="1">
        <v>1.5347999999999999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89</v>
      </c>
      <c r="D30" s="1">
        <v>48</v>
      </c>
      <c r="E30" s="1">
        <v>41</v>
      </c>
      <c r="F30" s="1">
        <v>96</v>
      </c>
      <c r="G30" s="7">
        <v>0.14000000000000001</v>
      </c>
      <c r="H30" s="1">
        <v>180</v>
      </c>
      <c r="I30" s="1">
        <v>9988391</v>
      </c>
      <c r="J30" s="1">
        <v>49</v>
      </c>
      <c r="K30" s="1">
        <f t="shared" si="2"/>
        <v>-8</v>
      </c>
      <c r="L30" s="1"/>
      <c r="M30" s="1"/>
      <c r="N30" s="1">
        <v>86.199999999999989</v>
      </c>
      <c r="O30" s="1">
        <f t="shared" si="4"/>
        <v>8.1999999999999993</v>
      </c>
      <c r="P30" s="5"/>
      <c r="Q30" s="5"/>
      <c r="R30" s="1"/>
      <c r="S30" s="1">
        <f t="shared" si="6"/>
        <v>22.219512195121951</v>
      </c>
      <c r="T30" s="1">
        <f t="shared" si="7"/>
        <v>22.219512195121951</v>
      </c>
      <c r="U30" s="1">
        <v>10.8</v>
      </c>
      <c r="V30" s="1">
        <v>8.4</v>
      </c>
      <c r="W30" s="1">
        <v>8.8000000000000007</v>
      </c>
      <c r="X30" s="1">
        <v>10.8</v>
      </c>
      <c r="Y30" s="1">
        <v>2.6</v>
      </c>
      <c r="Z30" s="1">
        <v>12.8</v>
      </c>
      <c r="AA30" s="1">
        <v>7.4</v>
      </c>
      <c r="AB30" s="1">
        <v>8.8000000000000007</v>
      </c>
      <c r="AC30" s="1">
        <v>10.199999999999999</v>
      </c>
      <c r="AD30" s="1">
        <v>5.4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10</v>
      </c>
      <c r="D31" s="1">
        <v>48</v>
      </c>
      <c r="E31" s="1">
        <v>10</v>
      </c>
      <c r="F31" s="1">
        <v>48</v>
      </c>
      <c r="G31" s="7">
        <v>0.18</v>
      </c>
      <c r="H31" s="1">
        <v>270</v>
      </c>
      <c r="I31" s="1">
        <v>9988681</v>
      </c>
      <c r="J31" s="1">
        <v>40</v>
      </c>
      <c r="K31" s="1">
        <f t="shared" si="2"/>
        <v>-30</v>
      </c>
      <c r="L31" s="1"/>
      <c r="M31" s="1"/>
      <c r="N31" s="1">
        <v>47.600000000000023</v>
      </c>
      <c r="O31" s="1">
        <f t="shared" si="4"/>
        <v>2</v>
      </c>
      <c r="P31" s="5"/>
      <c r="Q31" s="5"/>
      <c r="R31" s="1"/>
      <c r="S31" s="1">
        <f t="shared" si="6"/>
        <v>47.800000000000011</v>
      </c>
      <c r="T31" s="1">
        <f t="shared" si="7"/>
        <v>47.800000000000011</v>
      </c>
      <c r="U31" s="1">
        <v>5.6</v>
      </c>
      <c r="V31" s="1">
        <v>11.2</v>
      </c>
      <c r="W31" s="1">
        <v>11.4</v>
      </c>
      <c r="X31" s="1">
        <v>7.2</v>
      </c>
      <c r="Y31" s="1">
        <v>7.4</v>
      </c>
      <c r="Z31" s="1">
        <v>11.2</v>
      </c>
      <c r="AA31" s="1">
        <v>8.1999999999999993</v>
      </c>
      <c r="AB31" s="1">
        <v>2.8</v>
      </c>
      <c r="AC31" s="1">
        <v>9.8000000000000007</v>
      </c>
      <c r="AD31" s="1">
        <v>4.2</v>
      </c>
      <c r="AE31" s="1" t="s">
        <v>70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49</v>
      </c>
      <c r="C32" s="1">
        <v>2.9580000000000002</v>
      </c>
      <c r="D32" s="1">
        <v>47.53</v>
      </c>
      <c r="E32" s="1">
        <v>6.2350000000000003</v>
      </c>
      <c r="F32" s="1">
        <v>41.295000000000002</v>
      </c>
      <c r="G32" s="7">
        <v>1</v>
      </c>
      <c r="H32" s="1">
        <v>120</v>
      </c>
      <c r="I32" s="1">
        <v>8785198</v>
      </c>
      <c r="J32" s="1">
        <v>17.5</v>
      </c>
      <c r="K32" s="1">
        <f t="shared" si="2"/>
        <v>-11.265000000000001</v>
      </c>
      <c r="L32" s="1"/>
      <c r="M32" s="1"/>
      <c r="N32" s="1">
        <v>145.42679999999999</v>
      </c>
      <c r="O32" s="1">
        <f t="shared" si="4"/>
        <v>1.2470000000000001</v>
      </c>
      <c r="P32" s="5"/>
      <c r="Q32" s="5"/>
      <c r="R32" s="1"/>
      <c r="S32" s="1">
        <f t="shared" si="6"/>
        <v>149.73680834001601</v>
      </c>
      <c r="T32" s="1">
        <f t="shared" si="7"/>
        <v>149.73680834001601</v>
      </c>
      <c r="U32" s="1">
        <v>10.0128</v>
      </c>
      <c r="V32" s="1">
        <v>4.4471999999999996</v>
      </c>
      <c r="W32" s="1">
        <v>1.9418</v>
      </c>
      <c r="X32" s="1">
        <v>3.9049999999999998</v>
      </c>
      <c r="Y32" s="1">
        <v>13.333</v>
      </c>
      <c r="Z32" s="1">
        <v>3.0779999999999998</v>
      </c>
      <c r="AA32" s="1">
        <v>0</v>
      </c>
      <c r="AB32" s="1">
        <v>6.9870000000000001</v>
      </c>
      <c r="AC32" s="1">
        <v>2.5569999999999999</v>
      </c>
      <c r="AD32" s="1">
        <v>0</v>
      </c>
      <c r="AE32" s="1" t="s">
        <v>72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35</v>
      </c>
      <c r="C33" s="1">
        <v>170</v>
      </c>
      <c r="D33" s="1"/>
      <c r="E33" s="1">
        <v>153</v>
      </c>
      <c r="F33" s="1">
        <v>17</v>
      </c>
      <c r="G33" s="7">
        <v>0.1</v>
      </c>
      <c r="H33" s="1">
        <v>60</v>
      </c>
      <c r="I33" s="1">
        <v>8444187</v>
      </c>
      <c r="J33" s="1">
        <v>212</v>
      </c>
      <c r="K33" s="1">
        <f t="shared" si="2"/>
        <v>-59</v>
      </c>
      <c r="L33" s="1"/>
      <c r="M33" s="1"/>
      <c r="N33" s="1">
        <v>411.40000000000009</v>
      </c>
      <c r="O33" s="1">
        <f t="shared" si="4"/>
        <v>30.6</v>
      </c>
      <c r="P33" s="5">
        <f>18*O33-N33-F33</f>
        <v>122.39999999999998</v>
      </c>
      <c r="Q33" s="5"/>
      <c r="R33" s="1"/>
      <c r="S33" s="1">
        <f t="shared" si="6"/>
        <v>18</v>
      </c>
      <c r="T33" s="1">
        <f t="shared" si="7"/>
        <v>14.000000000000002</v>
      </c>
      <c r="U33" s="1">
        <v>34.200000000000003</v>
      </c>
      <c r="V33" s="1">
        <v>8</v>
      </c>
      <c r="W33" s="1">
        <v>9.6</v>
      </c>
      <c r="X33" s="1">
        <v>28.4</v>
      </c>
      <c r="Y33" s="1">
        <v>3.2</v>
      </c>
      <c r="Z33" s="1">
        <v>0.6</v>
      </c>
      <c r="AA33" s="1">
        <v>0.2</v>
      </c>
      <c r="AB33" s="1">
        <v>9.8000000000000007</v>
      </c>
      <c r="AC33" s="1">
        <v>50</v>
      </c>
      <c r="AD33" s="1">
        <v>19</v>
      </c>
      <c r="AE33" s="1"/>
      <c r="AF33" s="1">
        <f t="shared" si="10"/>
        <v>12.239999999999998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35</v>
      </c>
      <c r="C34" s="1">
        <v>403</v>
      </c>
      <c r="D34" s="1">
        <v>102</v>
      </c>
      <c r="E34" s="1">
        <v>200</v>
      </c>
      <c r="F34" s="1">
        <v>302</v>
      </c>
      <c r="G34" s="7">
        <v>0.1</v>
      </c>
      <c r="H34" s="1">
        <v>90</v>
      </c>
      <c r="I34" s="1">
        <v>8444194</v>
      </c>
      <c r="J34" s="1">
        <v>222</v>
      </c>
      <c r="K34" s="1">
        <f t="shared" si="2"/>
        <v>-22</v>
      </c>
      <c r="L34" s="1"/>
      <c r="M34" s="1"/>
      <c r="N34" s="1">
        <v>153</v>
      </c>
      <c r="O34" s="1">
        <f t="shared" si="4"/>
        <v>40</v>
      </c>
      <c r="P34" s="5">
        <f>20*O34-N34-F34</f>
        <v>345</v>
      </c>
      <c r="Q34" s="5"/>
      <c r="R34" s="1"/>
      <c r="S34" s="1">
        <f t="shared" si="6"/>
        <v>20</v>
      </c>
      <c r="T34" s="1">
        <f t="shared" si="7"/>
        <v>11.375</v>
      </c>
      <c r="U34" s="1">
        <v>33</v>
      </c>
      <c r="V34" s="1">
        <v>33.6</v>
      </c>
      <c r="W34" s="1">
        <v>36.799999999999997</v>
      </c>
      <c r="X34" s="1">
        <v>15.6</v>
      </c>
      <c r="Y34" s="1">
        <v>31.2</v>
      </c>
      <c r="Z34" s="1">
        <v>58</v>
      </c>
      <c r="AA34" s="1">
        <v>7.8</v>
      </c>
      <c r="AB34" s="1">
        <v>4.5999999999999996</v>
      </c>
      <c r="AC34" s="1">
        <v>40.4</v>
      </c>
      <c r="AD34" s="1">
        <v>14.8</v>
      </c>
      <c r="AE34" s="1"/>
      <c r="AF34" s="1">
        <f t="shared" si="10"/>
        <v>34.5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9" t="s">
        <v>76</v>
      </c>
      <c r="B35" s="29" t="s">
        <v>35</v>
      </c>
      <c r="C35" s="29"/>
      <c r="D35" s="29">
        <v>3</v>
      </c>
      <c r="E35" s="29">
        <v>3</v>
      </c>
      <c r="F35" s="29"/>
      <c r="G35" s="28">
        <v>0</v>
      </c>
      <c r="H35" s="29" t="e">
        <v>#N/A</v>
      </c>
      <c r="I35" s="29" t="s">
        <v>77</v>
      </c>
      <c r="J35" s="29">
        <v>3</v>
      </c>
      <c r="K35" s="29">
        <f t="shared" si="2"/>
        <v>0</v>
      </c>
      <c r="L35" s="29"/>
      <c r="M35" s="29"/>
      <c r="N35" s="29"/>
      <c r="O35" s="29">
        <f t="shared" si="4"/>
        <v>0.6</v>
      </c>
      <c r="P35" s="30"/>
      <c r="Q35" s="30"/>
      <c r="R35" s="29"/>
      <c r="S35" s="29">
        <f t="shared" si="6"/>
        <v>0</v>
      </c>
      <c r="T35" s="29">
        <f t="shared" si="7"/>
        <v>0</v>
      </c>
      <c r="U35" s="29">
        <v>0.4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/>
      <c r="AF35" s="29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78</v>
      </c>
      <c r="B36" s="1" t="s">
        <v>35</v>
      </c>
      <c r="C36" s="1">
        <v>185</v>
      </c>
      <c r="D36" s="1"/>
      <c r="E36" s="1">
        <v>107</v>
      </c>
      <c r="F36" s="1">
        <v>78</v>
      </c>
      <c r="G36" s="7">
        <v>0.2</v>
      </c>
      <c r="H36" s="1">
        <v>120</v>
      </c>
      <c r="I36" s="1">
        <v>783798</v>
      </c>
      <c r="J36" s="1">
        <v>107</v>
      </c>
      <c r="K36" s="1">
        <f t="shared" si="2"/>
        <v>0</v>
      </c>
      <c r="L36" s="1"/>
      <c r="M36" s="1"/>
      <c r="N36" s="1"/>
      <c r="O36" s="1">
        <f t="shared" si="4"/>
        <v>21.4</v>
      </c>
      <c r="P36" s="5">
        <f t="shared" ref="P36" si="11">22*O36-N36-F36</f>
        <v>392.79999999999995</v>
      </c>
      <c r="Q36" s="5"/>
      <c r="R36" s="1"/>
      <c r="S36" s="1">
        <f t="shared" si="6"/>
        <v>22</v>
      </c>
      <c r="T36" s="1">
        <f t="shared" si="7"/>
        <v>3.6448598130841123</v>
      </c>
      <c r="U36" s="1">
        <v>5</v>
      </c>
      <c r="V36" s="1">
        <v>4.2</v>
      </c>
      <c r="W36" s="1">
        <v>12.2</v>
      </c>
      <c r="X36" s="1">
        <v>18</v>
      </c>
      <c r="Y36" s="1">
        <v>1.4</v>
      </c>
      <c r="Z36" s="1">
        <v>13.8</v>
      </c>
      <c r="AA36" s="1">
        <v>13</v>
      </c>
      <c r="AB36" s="1">
        <v>10.8</v>
      </c>
      <c r="AC36" s="1">
        <v>17</v>
      </c>
      <c r="AD36" s="1">
        <v>6.6</v>
      </c>
      <c r="AE36" s="1" t="s">
        <v>79</v>
      </c>
      <c r="AF36" s="1">
        <f>G36*P36</f>
        <v>78.56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80</v>
      </c>
      <c r="B37" s="18" t="s">
        <v>49</v>
      </c>
      <c r="C37" s="18">
        <v>207.642</v>
      </c>
      <c r="D37" s="18">
        <v>8.9079999999999995</v>
      </c>
      <c r="E37" s="18"/>
      <c r="F37" s="19">
        <v>216.55</v>
      </c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 t="e">
        <f t="shared" si="6"/>
        <v>#DIV/0!</v>
      </c>
      <c r="T37" s="1" t="e">
        <f t="shared" si="7"/>
        <v>#DIV/0!</v>
      </c>
      <c r="U37" s="1">
        <v>1.3974</v>
      </c>
      <c r="V37" s="1">
        <v>0</v>
      </c>
      <c r="W37" s="1">
        <v>9.1939999999999991</v>
      </c>
      <c r="X37" s="1">
        <v>0.65500000000000003</v>
      </c>
      <c r="Y37" s="1">
        <v>1.907</v>
      </c>
      <c r="Z37" s="1">
        <v>0</v>
      </c>
      <c r="AA37" s="1">
        <v>0.60759999999999992</v>
      </c>
      <c r="AB37" s="1">
        <v>1.7816000000000001</v>
      </c>
      <c r="AC37" s="1">
        <v>0</v>
      </c>
      <c r="AD37" s="1">
        <v>0.69359999999999999</v>
      </c>
      <c r="AE37" s="32" t="s">
        <v>37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5" t="s">
        <v>81</v>
      </c>
      <c r="B38" s="26" t="s">
        <v>49</v>
      </c>
      <c r="C38" s="26">
        <v>3.2149999999999999</v>
      </c>
      <c r="D38" s="26">
        <v>6.71</v>
      </c>
      <c r="E38" s="26">
        <v>9.9250000000000007</v>
      </c>
      <c r="F38" s="27"/>
      <c r="G38" s="28">
        <v>0</v>
      </c>
      <c r="H38" s="29" t="e">
        <v>#N/A</v>
      </c>
      <c r="I38" s="29" t="s">
        <v>36</v>
      </c>
      <c r="J38" s="29">
        <v>10</v>
      </c>
      <c r="K38" s="29">
        <f t="shared" si="2"/>
        <v>-7.4999999999999289E-2</v>
      </c>
      <c r="L38" s="29"/>
      <c r="M38" s="29"/>
      <c r="N38" s="29"/>
      <c r="O38" s="29">
        <f t="shared" si="4"/>
        <v>1.9850000000000001</v>
      </c>
      <c r="P38" s="30"/>
      <c r="Q38" s="30"/>
      <c r="R38" s="29"/>
      <c r="S38" s="29">
        <f t="shared" si="6"/>
        <v>0</v>
      </c>
      <c r="T38" s="29">
        <f t="shared" si="7"/>
        <v>0</v>
      </c>
      <c r="U38" s="29">
        <v>1.9752000000000001</v>
      </c>
      <c r="V38" s="29">
        <v>2.6577999999999999</v>
      </c>
      <c r="W38" s="29">
        <v>1.2210000000000001</v>
      </c>
      <c r="X38" s="29">
        <v>2.5489999999999999</v>
      </c>
      <c r="Y38" s="29">
        <v>2.5950000000000002</v>
      </c>
      <c r="Z38" s="29">
        <v>5.7758000000000003</v>
      </c>
      <c r="AA38" s="29">
        <v>8.0622000000000007</v>
      </c>
      <c r="AB38" s="29">
        <v>4.8848000000000003</v>
      </c>
      <c r="AC38" s="29">
        <v>0.59360000000000002</v>
      </c>
      <c r="AD38" s="29">
        <v>1.7672000000000001</v>
      </c>
      <c r="AE38" s="29"/>
      <c r="AF38" s="2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82</v>
      </c>
      <c r="B39" s="1" t="s">
        <v>35</v>
      </c>
      <c r="C39" s="1">
        <v>238</v>
      </c>
      <c r="D39" s="1"/>
      <c r="E39" s="1">
        <v>86</v>
      </c>
      <c r="F39" s="1">
        <v>152</v>
      </c>
      <c r="G39" s="7">
        <v>0.2</v>
      </c>
      <c r="H39" s="1">
        <v>120</v>
      </c>
      <c r="I39" s="1">
        <v>783804</v>
      </c>
      <c r="J39" s="1">
        <v>86</v>
      </c>
      <c r="K39" s="1">
        <f t="shared" si="2"/>
        <v>0</v>
      </c>
      <c r="L39" s="1"/>
      <c r="M39" s="1"/>
      <c r="N39" s="1">
        <v>85</v>
      </c>
      <c r="O39" s="1">
        <f t="shared" si="4"/>
        <v>17.2</v>
      </c>
      <c r="P39" s="5">
        <f t="shared" ref="P39" si="12">22*O39-N39-F39</f>
        <v>141.39999999999998</v>
      </c>
      <c r="Q39" s="5"/>
      <c r="R39" s="1"/>
      <c r="S39" s="1">
        <f t="shared" si="6"/>
        <v>22</v>
      </c>
      <c r="T39" s="1">
        <f t="shared" si="7"/>
        <v>13.779069767441861</v>
      </c>
      <c r="U39" s="1">
        <v>19</v>
      </c>
      <c r="V39" s="1">
        <v>2</v>
      </c>
      <c r="W39" s="1">
        <v>8.6</v>
      </c>
      <c r="X39" s="1">
        <v>17.600000000000001</v>
      </c>
      <c r="Y39" s="1">
        <v>2</v>
      </c>
      <c r="Z39" s="1">
        <v>11.8</v>
      </c>
      <c r="AA39" s="1">
        <v>14.2</v>
      </c>
      <c r="AB39" s="1">
        <v>10.199999999999999</v>
      </c>
      <c r="AC39" s="1">
        <v>20.399999999999999</v>
      </c>
      <c r="AD39" s="1">
        <v>7.2</v>
      </c>
      <c r="AE39" s="1"/>
      <c r="AF39" s="1">
        <f>G39*P39</f>
        <v>28.279999999999998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83</v>
      </c>
      <c r="B40" s="18" t="s">
        <v>49</v>
      </c>
      <c r="C40" s="18">
        <v>420.41399999999999</v>
      </c>
      <c r="D40" s="18">
        <v>197.82900000000001</v>
      </c>
      <c r="E40" s="18">
        <v>42.554000000000002</v>
      </c>
      <c r="F40" s="19">
        <v>561.22500000000002</v>
      </c>
      <c r="G40" s="7">
        <v>1</v>
      </c>
      <c r="H40" s="1">
        <v>120</v>
      </c>
      <c r="I40" s="1">
        <v>783828</v>
      </c>
      <c r="J40" s="1">
        <v>42</v>
      </c>
      <c r="K40" s="1">
        <f t="shared" si="2"/>
        <v>0.55400000000000205</v>
      </c>
      <c r="L40" s="1"/>
      <c r="M40" s="1"/>
      <c r="N40" s="1">
        <v>45.044199999999819</v>
      </c>
      <c r="O40" s="1">
        <f t="shared" si="4"/>
        <v>8.5107999999999997</v>
      </c>
      <c r="P40" s="5">
        <f>22*(O40+O41)-N40-N41-F40-F41</f>
        <v>250.37400000000019</v>
      </c>
      <c r="Q40" s="5"/>
      <c r="R40" s="1"/>
      <c r="S40" s="1">
        <f t="shared" si="6"/>
        <v>100.65366358039198</v>
      </c>
      <c r="T40" s="1">
        <f t="shared" si="7"/>
        <v>71.235277529726915</v>
      </c>
      <c r="U40" s="1">
        <v>8.6311999999999998</v>
      </c>
      <c r="V40" s="1">
        <v>5.75</v>
      </c>
      <c r="W40" s="1">
        <v>5.6760000000000002</v>
      </c>
      <c r="X40" s="1">
        <v>9.1804000000000006</v>
      </c>
      <c r="Y40" s="1">
        <v>6.2431999999999999</v>
      </c>
      <c r="Z40" s="1">
        <v>7.798</v>
      </c>
      <c r="AA40" s="1">
        <v>9.1264000000000003</v>
      </c>
      <c r="AB40" s="1">
        <v>7.3036000000000003</v>
      </c>
      <c r="AC40" s="1">
        <v>13.084</v>
      </c>
      <c r="AD40" s="1">
        <v>7.1208</v>
      </c>
      <c r="AE40" s="1" t="s">
        <v>84</v>
      </c>
      <c r="AF40" s="1">
        <f>G40*P40</f>
        <v>250.37400000000019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85</v>
      </c>
      <c r="B41" s="26" t="s">
        <v>49</v>
      </c>
      <c r="C41" s="26">
        <v>-10.692</v>
      </c>
      <c r="D41" s="26">
        <v>10.692</v>
      </c>
      <c r="E41" s="26">
        <v>123.964</v>
      </c>
      <c r="F41" s="27">
        <v>-123.964</v>
      </c>
      <c r="G41" s="28">
        <v>0</v>
      </c>
      <c r="H41" s="29" t="e">
        <v>#N/A</v>
      </c>
      <c r="I41" s="29" t="s">
        <v>36</v>
      </c>
      <c r="J41" s="29">
        <v>134.5</v>
      </c>
      <c r="K41" s="29">
        <f t="shared" si="2"/>
        <v>-10.536000000000001</v>
      </c>
      <c r="L41" s="29"/>
      <c r="M41" s="29"/>
      <c r="N41" s="29"/>
      <c r="O41" s="29">
        <f t="shared" si="4"/>
        <v>24.7928</v>
      </c>
      <c r="P41" s="30"/>
      <c r="Q41" s="30"/>
      <c r="R41" s="29"/>
      <c r="S41" s="29">
        <f t="shared" si="6"/>
        <v>-5</v>
      </c>
      <c r="T41" s="29">
        <f t="shared" si="7"/>
        <v>-5</v>
      </c>
      <c r="U41" s="29">
        <v>23.6128</v>
      </c>
      <c r="V41" s="29">
        <v>27.906400000000001</v>
      </c>
      <c r="W41" s="29">
        <v>28.289000000000001</v>
      </c>
      <c r="X41" s="29">
        <v>28.4574</v>
      </c>
      <c r="Y41" s="29">
        <v>15.3324</v>
      </c>
      <c r="Z41" s="29">
        <v>36.095399999999998</v>
      </c>
      <c r="AA41" s="29">
        <v>35.058</v>
      </c>
      <c r="AB41" s="29">
        <v>30.3584</v>
      </c>
      <c r="AC41" s="29">
        <v>35.290799999999997</v>
      </c>
      <c r="AD41" s="29">
        <v>39.956000000000003</v>
      </c>
      <c r="AE41" s="29"/>
      <c r="AF41" s="29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35</v>
      </c>
      <c r="C43" s="1">
        <v>786</v>
      </c>
      <c r="D43" s="1"/>
      <c r="E43" s="1">
        <v>221</v>
      </c>
      <c r="F43" s="34">
        <f>565+F44</f>
        <v>876</v>
      </c>
      <c r="G43" s="7">
        <v>0.18</v>
      </c>
      <c r="H43" s="1">
        <v>120</v>
      </c>
      <c r="I43" s="1"/>
      <c r="J43" s="1">
        <v>251</v>
      </c>
      <c r="K43" s="1">
        <f>E43-J43</f>
        <v>-30</v>
      </c>
      <c r="L43" s="1"/>
      <c r="M43" s="1"/>
      <c r="N43" s="1"/>
      <c r="O43" s="1">
        <f t="shared" ref="O43:O46" si="13">E43/5</f>
        <v>44.2</v>
      </c>
      <c r="P43" s="5"/>
      <c r="Q43" s="5"/>
      <c r="R43" s="1"/>
      <c r="S43" s="1">
        <f t="shared" ref="S43:S46" si="14">(F43+N43+P43)/O43</f>
        <v>19.819004524886875</v>
      </c>
      <c r="T43" s="1">
        <f t="shared" ref="T43:T46" si="15">(F43+N43)/O43</f>
        <v>19.819004524886875</v>
      </c>
      <c r="U43" s="1">
        <v>64.400000000000006</v>
      </c>
      <c r="V43" s="1">
        <v>42</v>
      </c>
      <c r="W43" s="1">
        <v>54.8</v>
      </c>
      <c r="X43" s="1">
        <v>63</v>
      </c>
      <c r="Y43" s="1">
        <v>73</v>
      </c>
      <c r="Z43" s="1">
        <v>59</v>
      </c>
      <c r="AA43" s="1">
        <v>71.599999999999994</v>
      </c>
      <c r="AB43" s="1">
        <v>60.2</v>
      </c>
      <c r="AC43" s="1">
        <v>79.2</v>
      </c>
      <c r="AD43" s="1">
        <v>32.799999999999997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9" t="s">
        <v>34</v>
      </c>
      <c r="B44" s="29" t="s">
        <v>35</v>
      </c>
      <c r="C44" s="29">
        <v>317</v>
      </c>
      <c r="D44" s="29"/>
      <c r="E44" s="29">
        <v>6</v>
      </c>
      <c r="F44" s="34">
        <v>311</v>
      </c>
      <c r="G44" s="28">
        <v>0</v>
      </c>
      <c r="H44" s="29">
        <v>120</v>
      </c>
      <c r="I44" s="29" t="s">
        <v>36</v>
      </c>
      <c r="J44" s="29">
        <v>6</v>
      </c>
      <c r="K44" s="29">
        <f>E44-J44</f>
        <v>0</v>
      </c>
      <c r="L44" s="29"/>
      <c r="M44" s="29"/>
      <c r="N44" s="29"/>
      <c r="O44" s="29">
        <f t="shared" si="13"/>
        <v>1.2</v>
      </c>
      <c r="P44" s="30"/>
      <c r="Q44" s="30"/>
      <c r="R44" s="29"/>
      <c r="S44" s="29">
        <f t="shared" si="14"/>
        <v>259.16666666666669</v>
      </c>
      <c r="T44" s="29">
        <f t="shared" si="15"/>
        <v>259.16666666666669</v>
      </c>
      <c r="U44" s="29">
        <v>0</v>
      </c>
      <c r="V44" s="29">
        <v>0.6</v>
      </c>
      <c r="W44" s="29">
        <v>1.2</v>
      </c>
      <c r="X44" s="29">
        <v>0</v>
      </c>
      <c r="Y44" s="29">
        <v>0</v>
      </c>
      <c r="Z44" s="29">
        <v>1</v>
      </c>
      <c r="AA44" s="29">
        <v>0.6</v>
      </c>
      <c r="AB44" s="29">
        <v>0</v>
      </c>
      <c r="AC44" s="29">
        <v>0.4</v>
      </c>
      <c r="AD44" s="29">
        <v>0</v>
      </c>
      <c r="AE44" s="32" t="s">
        <v>37</v>
      </c>
      <c r="AF44" s="29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44</v>
      </c>
      <c r="B45" s="1" t="s">
        <v>35</v>
      </c>
      <c r="C45" s="1">
        <v>1165</v>
      </c>
      <c r="D45" s="1"/>
      <c r="E45" s="1">
        <v>119</v>
      </c>
      <c r="F45" s="1">
        <v>1019</v>
      </c>
      <c r="G45" s="7">
        <v>0.18</v>
      </c>
      <c r="H45" s="1">
        <v>120</v>
      </c>
      <c r="I45" s="1"/>
      <c r="J45" s="1">
        <v>140</v>
      </c>
      <c r="K45" s="1">
        <f>E45-J45</f>
        <v>-21</v>
      </c>
      <c r="L45" s="1"/>
      <c r="M45" s="1"/>
      <c r="N45" s="1"/>
      <c r="O45" s="1">
        <f t="shared" si="13"/>
        <v>23.8</v>
      </c>
      <c r="P45" s="5"/>
      <c r="Q45" s="5"/>
      <c r="R45" s="1"/>
      <c r="S45" s="1">
        <f t="shared" si="14"/>
        <v>42.815126050420169</v>
      </c>
      <c r="T45" s="1">
        <f t="shared" si="15"/>
        <v>42.815126050420169</v>
      </c>
      <c r="U45" s="1">
        <v>38</v>
      </c>
      <c r="V45" s="1">
        <v>27.4</v>
      </c>
      <c r="W45" s="1">
        <v>29.4</v>
      </c>
      <c r="X45" s="1">
        <v>38</v>
      </c>
      <c r="Y45" s="1">
        <v>47.4</v>
      </c>
      <c r="Z45" s="1">
        <v>54.2</v>
      </c>
      <c r="AA45" s="1">
        <v>46</v>
      </c>
      <c r="AB45" s="1">
        <v>38</v>
      </c>
      <c r="AC45" s="1">
        <v>63</v>
      </c>
      <c r="AD45" s="1">
        <v>18</v>
      </c>
      <c r="AE45" s="33" t="s">
        <v>89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42</v>
      </c>
      <c r="B46" s="29" t="s">
        <v>35</v>
      </c>
      <c r="C46" s="29">
        <v>-10</v>
      </c>
      <c r="D46" s="29">
        <v>14</v>
      </c>
      <c r="E46" s="29">
        <v>4</v>
      </c>
      <c r="F46" s="29"/>
      <c r="G46" s="28">
        <v>0</v>
      </c>
      <c r="H46" s="29">
        <v>120</v>
      </c>
      <c r="I46" s="29" t="s">
        <v>36</v>
      </c>
      <c r="J46" s="29"/>
      <c r="K46" s="29">
        <f>E46-J46</f>
        <v>4</v>
      </c>
      <c r="L46" s="29"/>
      <c r="M46" s="29"/>
      <c r="N46" s="29"/>
      <c r="O46" s="29">
        <f t="shared" si="13"/>
        <v>0.8</v>
      </c>
      <c r="P46" s="30"/>
      <c r="Q46" s="30"/>
      <c r="R46" s="29"/>
      <c r="S46" s="29">
        <f t="shared" si="14"/>
        <v>0</v>
      </c>
      <c r="T46" s="29">
        <f t="shared" si="15"/>
        <v>0</v>
      </c>
      <c r="U46" s="29">
        <v>2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/>
      <c r="AF46" s="2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41" xr:uid="{D9987A95-56AB-43A5-B87E-4FBECFF58E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2025-04-07T13:36:12Z</dcterms:created>
  <dcterms:modified xsi:type="dcterms:W3CDTF">2025-04-09T12:16:36Z</dcterms:modified>
</cp:coreProperties>
</file>