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КИ филиалы\"/>
    </mc:Choice>
  </mc:AlternateContent>
  <xr:revisionPtr revIDLastSave="0" documentId="13_ncr:1_{C6E79DF7-413F-4A65-B30A-4F4D3156FC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6" i="1"/>
  <c r="T5" i="1"/>
  <c r="S5" i="1" l="1"/>
  <c r="AK5" i="1"/>
  <c r="R9" i="1"/>
  <c r="R10" i="1"/>
  <c r="R13" i="1"/>
  <c r="R14" i="1"/>
  <c r="R16" i="1"/>
  <c r="R27" i="1"/>
  <c r="R30" i="1"/>
  <c r="R33" i="1"/>
  <c r="R34" i="1"/>
  <c r="R36" i="1"/>
  <c r="R38" i="1"/>
  <c r="R46" i="1"/>
  <c r="R49" i="1"/>
  <c r="R50" i="1"/>
  <c r="R51" i="1"/>
  <c r="R52" i="1"/>
  <c r="R53" i="1"/>
  <c r="R56" i="1"/>
  <c r="R59" i="1"/>
  <c r="R62" i="1"/>
  <c r="R64" i="1"/>
  <c r="R66" i="1"/>
  <c r="R71" i="1"/>
  <c r="R74" i="1"/>
  <c r="R76" i="1"/>
  <c r="R77" i="1"/>
  <c r="R78" i="1"/>
  <c r="R79" i="1"/>
  <c r="R80" i="1"/>
  <c r="R81" i="1"/>
  <c r="R82" i="1"/>
  <c r="R84" i="1"/>
  <c r="R86" i="1"/>
  <c r="R87" i="1"/>
  <c r="R89" i="1"/>
  <c r="R100" i="1"/>
  <c r="R102" i="1"/>
  <c r="R103" i="1"/>
  <c r="R104" i="1"/>
  <c r="R105" i="1"/>
  <c r="R106" i="1"/>
  <c r="R107" i="1"/>
  <c r="F86" i="1" l="1"/>
  <c r="E86" i="1"/>
  <c r="P86" i="1" s="1"/>
  <c r="F93" i="1"/>
  <c r="E93" i="1"/>
  <c r="P93" i="1" s="1"/>
  <c r="F92" i="1"/>
  <c r="E92" i="1"/>
  <c r="P92" i="1" s="1"/>
  <c r="E72" i="1"/>
  <c r="P72" i="1" s="1"/>
  <c r="Q72" i="1" s="1"/>
  <c r="F54" i="1"/>
  <c r="E54" i="1"/>
  <c r="P54" i="1" s="1"/>
  <c r="F57" i="1"/>
  <c r="E57" i="1"/>
  <c r="K57" i="1" s="1"/>
  <c r="E52" i="1"/>
  <c r="P52" i="1" s="1"/>
  <c r="W52" i="1" s="1"/>
  <c r="E28" i="1"/>
  <c r="P28" i="1" s="1"/>
  <c r="F15" i="1"/>
  <c r="E15" i="1"/>
  <c r="P15" i="1" s="1"/>
  <c r="P6" i="1"/>
  <c r="W6" i="1" s="1"/>
  <c r="P7" i="1"/>
  <c r="Q7" i="1" s="1"/>
  <c r="R7" i="1" s="1"/>
  <c r="P8" i="1"/>
  <c r="W8" i="1" s="1"/>
  <c r="P9" i="1"/>
  <c r="W9" i="1" s="1"/>
  <c r="P10" i="1"/>
  <c r="W10" i="1" s="1"/>
  <c r="P11" i="1"/>
  <c r="P12" i="1"/>
  <c r="P13" i="1"/>
  <c r="W13" i="1" s="1"/>
  <c r="P14" i="1"/>
  <c r="W14" i="1" s="1"/>
  <c r="P16" i="1"/>
  <c r="W16" i="1" s="1"/>
  <c r="P17" i="1"/>
  <c r="Q17" i="1" s="1"/>
  <c r="R17" i="1" s="1"/>
  <c r="P18" i="1"/>
  <c r="P19" i="1"/>
  <c r="P20" i="1"/>
  <c r="P21" i="1"/>
  <c r="Q21" i="1" s="1"/>
  <c r="R21" i="1" s="1"/>
  <c r="P22" i="1"/>
  <c r="Q22" i="1" s="1"/>
  <c r="R22" i="1" s="1"/>
  <c r="P23" i="1"/>
  <c r="P24" i="1"/>
  <c r="P25" i="1"/>
  <c r="Q25" i="1" s="1"/>
  <c r="R25" i="1" s="1"/>
  <c r="P26" i="1"/>
  <c r="Q26" i="1" s="1"/>
  <c r="P27" i="1"/>
  <c r="W27" i="1" s="1"/>
  <c r="P29" i="1"/>
  <c r="P30" i="1"/>
  <c r="W30" i="1" s="1"/>
  <c r="P31" i="1"/>
  <c r="P32" i="1"/>
  <c r="P33" i="1"/>
  <c r="W33" i="1" s="1"/>
  <c r="P34" i="1"/>
  <c r="W34" i="1" s="1"/>
  <c r="P35" i="1"/>
  <c r="P36" i="1"/>
  <c r="W36" i="1" s="1"/>
  <c r="P37" i="1"/>
  <c r="P38" i="1"/>
  <c r="W38" i="1" s="1"/>
  <c r="P39" i="1"/>
  <c r="P40" i="1"/>
  <c r="P41" i="1"/>
  <c r="P42" i="1"/>
  <c r="W42" i="1" s="1"/>
  <c r="P43" i="1"/>
  <c r="P44" i="1"/>
  <c r="P45" i="1"/>
  <c r="P46" i="1"/>
  <c r="W46" i="1" s="1"/>
  <c r="P47" i="1"/>
  <c r="Q47" i="1" s="1"/>
  <c r="R47" i="1" s="1"/>
  <c r="P48" i="1"/>
  <c r="P49" i="1"/>
  <c r="W49" i="1" s="1"/>
  <c r="P50" i="1"/>
  <c r="W50" i="1" s="1"/>
  <c r="P51" i="1"/>
  <c r="W51" i="1" s="1"/>
  <c r="P53" i="1"/>
  <c r="W53" i="1" s="1"/>
  <c r="P55" i="1"/>
  <c r="P56" i="1"/>
  <c r="W56" i="1" s="1"/>
  <c r="P58" i="1"/>
  <c r="Q58" i="1" s="1"/>
  <c r="P59" i="1"/>
  <c r="W59" i="1" s="1"/>
  <c r="P60" i="1"/>
  <c r="Q60" i="1" s="1"/>
  <c r="P61" i="1"/>
  <c r="P62" i="1"/>
  <c r="W62" i="1" s="1"/>
  <c r="P63" i="1"/>
  <c r="P64" i="1"/>
  <c r="W64" i="1" s="1"/>
  <c r="P65" i="1"/>
  <c r="Q65" i="1" s="1"/>
  <c r="P66" i="1"/>
  <c r="W66" i="1" s="1"/>
  <c r="P67" i="1"/>
  <c r="Q67" i="1" s="1"/>
  <c r="P68" i="1"/>
  <c r="P69" i="1"/>
  <c r="P70" i="1"/>
  <c r="P71" i="1"/>
  <c r="W71" i="1" s="1"/>
  <c r="P73" i="1"/>
  <c r="Q73" i="1" s="1"/>
  <c r="P74" i="1"/>
  <c r="W74" i="1" s="1"/>
  <c r="P75" i="1"/>
  <c r="P76" i="1"/>
  <c r="W76" i="1" s="1"/>
  <c r="P78" i="1"/>
  <c r="W78" i="1" s="1"/>
  <c r="P80" i="1"/>
  <c r="W80" i="1" s="1"/>
  <c r="P82" i="1"/>
  <c r="W82" i="1" s="1"/>
  <c r="P83" i="1"/>
  <c r="Q83" i="1" s="1"/>
  <c r="P84" i="1"/>
  <c r="W84" i="1" s="1"/>
  <c r="P85" i="1"/>
  <c r="Q85" i="1" s="1"/>
  <c r="P87" i="1"/>
  <c r="W87" i="1" s="1"/>
  <c r="P88" i="1"/>
  <c r="P89" i="1"/>
  <c r="W89" i="1" s="1"/>
  <c r="P90" i="1"/>
  <c r="Q90" i="1" s="1"/>
  <c r="P91" i="1"/>
  <c r="P94" i="1"/>
  <c r="P95" i="1"/>
  <c r="P96" i="1"/>
  <c r="P97" i="1"/>
  <c r="P98" i="1"/>
  <c r="P99" i="1"/>
  <c r="P100" i="1"/>
  <c r="W100" i="1" s="1"/>
  <c r="P101" i="1"/>
  <c r="P77" i="1"/>
  <c r="W77" i="1" s="1"/>
  <c r="P79" i="1"/>
  <c r="W79" i="1" s="1"/>
  <c r="P81" i="1"/>
  <c r="X81" i="1" s="1"/>
  <c r="P102" i="1"/>
  <c r="W102" i="1" s="1"/>
  <c r="P103" i="1"/>
  <c r="W103" i="1" s="1"/>
  <c r="P104" i="1"/>
  <c r="W104" i="1" s="1"/>
  <c r="P105" i="1"/>
  <c r="X105" i="1" s="1"/>
  <c r="P106" i="1"/>
  <c r="P107" i="1"/>
  <c r="X107" i="1" s="1"/>
  <c r="K107" i="1"/>
  <c r="K106" i="1"/>
  <c r="K105" i="1"/>
  <c r="K104" i="1"/>
  <c r="K103" i="1"/>
  <c r="K102" i="1"/>
  <c r="K81" i="1"/>
  <c r="K79" i="1"/>
  <c r="K77" i="1"/>
  <c r="K101" i="1"/>
  <c r="K100" i="1"/>
  <c r="K99" i="1"/>
  <c r="K98" i="1"/>
  <c r="K97" i="1"/>
  <c r="K96" i="1"/>
  <c r="K95" i="1"/>
  <c r="K94" i="1"/>
  <c r="K91" i="1"/>
  <c r="K90" i="1"/>
  <c r="K89" i="1"/>
  <c r="K88" i="1"/>
  <c r="K87" i="1"/>
  <c r="K85" i="1"/>
  <c r="K84" i="1"/>
  <c r="K83" i="1"/>
  <c r="K82" i="1"/>
  <c r="K80" i="1"/>
  <c r="K78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W86" i="1" l="1"/>
  <c r="X106" i="1"/>
  <c r="W106" i="1"/>
  <c r="W73" i="1"/>
  <c r="W60" i="1"/>
  <c r="W58" i="1"/>
  <c r="W47" i="1"/>
  <c r="W26" i="1"/>
  <c r="W22" i="1"/>
  <c r="W7" i="1"/>
  <c r="W72" i="1"/>
  <c r="W90" i="1"/>
  <c r="W85" i="1"/>
  <c r="W83" i="1"/>
  <c r="W67" i="1"/>
  <c r="W65" i="1"/>
  <c r="W25" i="1"/>
  <c r="W21" i="1"/>
  <c r="W17" i="1"/>
  <c r="W54" i="1"/>
  <c r="W81" i="1"/>
  <c r="W105" i="1"/>
  <c r="W107" i="1"/>
  <c r="Q15" i="1"/>
  <c r="K54" i="1"/>
  <c r="Q92" i="1"/>
  <c r="Q93" i="1"/>
  <c r="X103" i="1"/>
  <c r="X77" i="1"/>
  <c r="X100" i="1"/>
  <c r="X98" i="1"/>
  <c r="Q98" i="1"/>
  <c r="X96" i="1"/>
  <c r="Q96" i="1"/>
  <c r="X94" i="1"/>
  <c r="Q94" i="1"/>
  <c r="Q88" i="1"/>
  <c r="Q69" i="1"/>
  <c r="Q63" i="1"/>
  <c r="Q61" i="1"/>
  <c r="Q48" i="1"/>
  <c r="Q44" i="1"/>
  <c r="Q40" i="1"/>
  <c r="Q32" i="1"/>
  <c r="Q23" i="1"/>
  <c r="Q19" i="1"/>
  <c r="Q12" i="1"/>
  <c r="Q8" i="1"/>
  <c r="Q6" i="1"/>
  <c r="X52" i="1"/>
  <c r="X104" i="1"/>
  <c r="X102" i="1"/>
  <c r="X79" i="1"/>
  <c r="X101" i="1"/>
  <c r="Q101" i="1"/>
  <c r="X99" i="1"/>
  <c r="Q99" i="1"/>
  <c r="X97" i="1"/>
  <c r="Q97" i="1"/>
  <c r="X95" i="1"/>
  <c r="Q95" i="1"/>
  <c r="X91" i="1"/>
  <c r="Q91" i="1"/>
  <c r="Q75" i="1"/>
  <c r="Q70" i="1"/>
  <c r="Q68" i="1"/>
  <c r="Q55" i="1"/>
  <c r="Q45" i="1"/>
  <c r="Q43" i="1"/>
  <c r="Q41" i="1"/>
  <c r="Q39" i="1"/>
  <c r="Q37" i="1"/>
  <c r="Q35" i="1"/>
  <c r="Q31" i="1"/>
  <c r="Q29" i="1"/>
  <c r="Q24" i="1"/>
  <c r="Q20" i="1"/>
  <c r="Q18" i="1"/>
  <c r="Q11" i="1"/>
  <c r="X28" i="1"/>
  <c r="Q28" i="1"/>
  <c r="X72" i="1"/>
  <c r="K86" i="1"/>
  <c r="K93" i="1"/>
  <c r="X93" i="1"/>
  <c r="X92" i="1"/>
  <c r="K92" i="1"/>
  <c r="F5" i="1"/>
  <c r="K52" i="1"/>
  <c r="K72" i="1"/>
  <c r="X54" i="1"/>
  <c r="P57" i="1"/>
  <c r="E5" i="1"/>
  <c r="K28" i="1"/>
  <c r="X15" i="1"/>
  <c r="K15" i="1"/>
  <c r="X86" i="1"/>
  <c r="X69" i="1"/>
  <c r="X61" i="1"/>
  <c r="X51" i="1"/>
  <c r="X37" i="1"/>
  <c r="X29" i="1"/>
  <c r="X89" i="1"/>
  <c r="X82" i="1"/>
  <c r="X73" i="1"/>
  <c r="X65" i="1"/>
  <c r="X58" i="1"/>
  <c r="X47" i="1"/>
  <c r="X40" i="1"/>
  <c r="X33" i="1"/>
  <c r="X25" i="1"/>
  <c r="X22" i="1"/>
  <c r="X18" i="1"/>
  <c r="X13" i="1"/>
  <c r="X9" i="1"/>
  <c r="X84" i="1"/>
  <c r="X78" i="1"/>
  <c r="X75" i="1"/>
  <c r="X70" i="1"/>
  <c r="X67" i="1"/>
  <c r="X63" i="1"/>
  <c r="X60" i="1"/>
  <c r="X55" i="1"/>
  <c r="X49" i="1"/>
  <c r="X45" i="1"/>
  <c r="X42" i="1"/>
  <c r="X38" i="1"/>
  <c r="X35" i="1"/>
  <c r="X31" i="1"/>
  <c r="X27" i="1"/>
  <c r="X23" i="1"/>
  <c r="X20" i="1"/>
  <c r="X16" i="1"/>
  <c r="X11" i="1"/>
  <c r="X7" i="1"/>
  <c r="X90" i="1"/>
  <c r="X88" i="1"/>
  <c r="X87" i="1"/>
  <c r="X85" i="1"/>
  <c r="X83" i="1"/>
  <c r="X80" i="1"/>
  <c r="X76" i="1"/>
  <c r="X74" i="1"/>
  <c r="X71" i="1"/>
  <c r="X68" i="1"/>
  <c r="X66" i="1"/>
  <c r="X64" i="1"/>
  <c r="X62" i="1"/>
  <c r="X59" i="1"/>
  <c r="X56" i="1"/>
  <c r="X53" i="1"/>
  <c r="X50" i="1"/>
  <c r="X48" i="1"/>
  <c r="X46" i="1"/>
  <c r="X44" i="1"/>
  <c r="X43" i="1"/>
  <c r="X41" i="1"/>
  <c r="X39" i="1"/>
  <c r="X36" i="1"/>
  <c r="X34" i="1"/>
  <c r="X32" i="1"/>
  <c r="X30" i="1"/>
  <c r="X26" i="1"/>
  <c r="X24" i="1"/>
  <c r="X21" i="1"/>
  <c r="X19" i="1"/>
  <c r="X17" i="1"/>
  <c r="X14" i="1"/>
  <c r="X12" i="1"/>
  <c r="X10" i="1"/>
  <c r="X8" i="1"/>
  <c r="X6" i="1"/>
  <c r="R75" i="1" l="1"/>
  <c r="X57" i="1"/>
  <c r="Q57" i="1"/>
  <c r="P5" i="1"/>
  <c r="K5" i="1"/>
  <c r="W98" i="1" l="1"/>
  <c r="W94" i="1"/>
  <c r="W69" i="1"/>
  <c r="W32" i="1"/>
  <c r="W99" i="1"/>
  <c r="W95" i="1"/>
  <c r="W68" i="1"/>
  <c r="W43" i="1"/>
  <c r="W35" i="1"/>
  <c r="W18" i="1"/>
  <c r="W92" i="1"/>
  <c r="W48" i="1"/>
  <c r="W40" i="1"/>
  <c r="W19" i="1"/>
  <c r="W75" i="1"/>
  <c r="W45" i="1"/>
  <c r="W37" i="1"/>
  <c r="W24" i="1"/>
  <c r="W11" i="1"/>
  <c r="W93" i="1"/>
  <c r="W96" i="1"/>
  <c r="W88" i="1"/>
  <c r="W61" i="1"/>
  <c r="W101" i="1"/>
  <c r="W97" i="1"/>
  <c r="W91" i="1"/>
  <c r="W55" i="1"/>
  <c r="W39" i="1"/>
  <c r="W31" i="1"/>
  <c r="W15" i="1"/>
  <c r="W63" i="1"/>
  <c r="W44" i="1"/>
  <c r="W23" i="1"/>
  <c r="W12" i="1"/>
  <c r="W70" i="1"/>
  <c r="W41" i="1"/>
  <c r="W29" i="1"/>
  <c r="W20" i="1"/>
  <c r="W28" i="1"/>
  <c r="Q5" i="1"/>
  <c r="R5" i="1" l="1"/>
  <c r="AJ5" i="1"/>
  <c r="W57" i="1"/>
</calcChain>
</file>

<file path=xl/sharedStrings.xml><?xml version="1.0" encoding="utf-8"?>
<sst xmlns="http://schemas.openxmlformats.org/spreadsheetml/2006/main" count="434" uniqueCount="197">
  <si>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</si>
  <si>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</si>
  <si>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</si>
  <si>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</si>
  <si>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</si>
  <si>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</si>
  <si>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</si>
  <si>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</si>
  <si>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</si>
  <si>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</si>
  <si>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</si>
  <si>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</si>
  <si>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</si>
  <si>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</si>
  <si>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</si>
  <si>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</si>
  <si>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</si>
  <si>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</si>
  <si>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</si>
  <si>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</si>
  <si>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</si>
  <si>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</si>
  <si>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</si>
  <si>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</si>
  <si>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</si>
  <si>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</si>
  <si>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</si>
  <si>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</si>
  <si>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</si>
  <si>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</si>
  <si>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</si>
  <si>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</si>
  <si>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</si>
  <si>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</si>
  <si>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</si>
  <si>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</si>
  <si>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</si>
  <si>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</si>
  <si>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</si>
  <si>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</si>
  <si>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</si>
  <si>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</si>
  <si>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</si>
  <si>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</si>
  <si>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</si>
  <si>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</si>
  <si>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</si>
  <si>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</si>
  <si>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</si>
  <si>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</si>
  <si>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</si>
  <si>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</si>
  <si>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продажи!!! / ТС Обжора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</si>
  <si>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</si>
  <si>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</si>
  <si>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</si>
  <si>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</si>
  <si>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</si>
  <si>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</si>
  <si>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</si>
  <si>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</si>
  <si>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</si>
  <si>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</si>
  <si>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</si>
  <si>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</si>
  <si>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</si>
  <si>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</si>
  <si>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</si>
  <si>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</si>
  <si>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</si>
  <si>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</si>
  <si>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</si>
  <si>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</si>
  <si>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</si>
  <si>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</si>
  <si>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</si>
  <si>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</si>
  <si>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</si>
  <si>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</si>
  <si>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</si>
  <si>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</si>
  <si>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</si>
  <si>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</si>
  <si>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</si>
  <si>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</si>
  <si>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</si>
  <si>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</si>
  <si>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</si>
  <si>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</si>
  <si>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</si>
  <si>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</si>
  <si>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</si>
  <si>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0.3кг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</si>
  <si>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</si>
  <si>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</si>
  <si>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</si>
  <si>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</si>
  <si>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</si>
  <si>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</si>
  <si>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</si>
  <si>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</si>
  <si>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</si>
  <si>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</si>
  <si>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</si>
  <si>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</si>
  <si>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</si>
  <si>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</si>
  <si>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</si>
  <si>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</si>
  <si>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</si>
  <si>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</si>
  <si>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</si>
  <si>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</si>
  <si>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</si>
  <si>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</si>
  <si>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</si>
  <si>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</si>
  <si>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</si>
  <si>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</si>
  <si>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</si>
  <si>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</si>
  <si>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</si>
  <si>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</si>
  <si>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необходимо увеличить продажи / ротация на 7131</t>
  </si>
  <si>
    <t>6803 ВЕНСКАЯ САЛЯМИ п/к в/у 0,66кг 8шт  Останкино</t>
  </si>
  <si>
    <t>6804 СЕРВЕЛАТ КРЕМЛЕВСКИЙ в/к в/у 0,66кг 8шт  Останкино</t>
  </si>
  <si>
    <t>ротация на 7135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</si>
  <si>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</si>
  <si>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</si>
  <si>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</si>
  <si>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</si>
  <si>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</si>
  <si>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</si>
  <si>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</si>
  <si>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</si>
  <si>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</si>
  <si>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</si>
  <si>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</si>
  <si>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</si>
  <si>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</si>
  <si>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</si>
  <si>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</si>
  <si>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</si>
  <si>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</si>
  <si>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</si>
  <si>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</si>
  <si>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</si>
  <si>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</si>
  <si>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</si>
  <si>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</si>
  <si>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</si>
  <si>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</si>
  <si>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</si>
  <si>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</si>
  <si>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</si>
  <si>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 / ТС Обжора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</si>
  <si>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</si>
  <si>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</si>
  <si>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</si>
  <si>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</si>
  <si>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</si>
  <si>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</si>
  <si>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</si>
  <si>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</si>
  <si>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</si>
  <si>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</si>
  <si>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вместо 6796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</si>
  <si>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</si>
  <si>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</si>
  <si>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</si>
  <si>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</si>
  <si>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</si>
  <si>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</si>
  <si>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</si>
  <si>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</si>
  <si>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</si>
  <si>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</si>
  <si>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</si>
  <si>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</si>
  <si>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</si>
  <si>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вместо 6804 / 23,03,25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</si>
  <si>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31,01,25 в уценку 36шт. / ротация на 7134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</si>
  <si>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6803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</si>
  <si>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</si>
  <si>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</si>
  <si>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</si>
  <si>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</si>
  <si>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6415</t>
    </r>
  </si>
  <si>
    <t>28,03,25 списание 6кг (недостача) / есть ли ротребность в данном СКЮ?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</si>
  <si>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24,02,25 списание 8кг (недостача)</t>
    </r>
  </si>
  <si>
    <t>необходимо увеличить продажи / вместо 5341</t>
  </si>
  <si>
    <t>Перебросить на 130 шт. Бердянск</t>
  </si>
  <si>
    <t>итого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</si>
  <si>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 / Перебросить на 130 шт. Бердянск и 150 шт. Мелитополь</t>
    </r>
  </si>
  <si>
    <t>заказ</t>
  </si>
  <si>
    <t>05,04,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</si>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</sst>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0" borderId="1" xfId="1" applyNumberFormat="1" applyFon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7" borderId="1" xfId="1" applyNumberFormat="1" applyFont="1" applyFill="1"/>
    <xf numFmtId="164" fontId="1" fillId="7" borderId="4" xfId="1" applyNumberFormat="1" applyFill="1" applyBorder="1"/>
    <xf numFmtId="164" fontId="1" fillId="7" borderId="7" xfId="1" applyNumberFormat="1" applyFill="1" applyBorder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4" fillId="8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6" fillId="0" borderId="2" xfId="1" applyNumberFormat="1" applyFont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1" fillId="7" borderId="1" xfId="1" applyNumberFormat="1" applyFont="1" applyFill="1"/>
  </cellXfs>
  <cellStyles count="3">
    <cellStyle name="Arial10px" xfId="1" xr:uid="{00000000-0005-0000-0000-000001000000}"/>
    <cellStyle name="Arial10px 2" xfId="2" xr:uid="{0FCAFBE0-90B7-4852-B0F2-9E17CA53DE04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1" width="7" customWidth="1"/>
    <col min="22" max="22" width="18" customWidth="1"/>
    <col min="23" max="24" width="5" customWidth="1"/>
    <col min="25" max="34" width="6" customWidth="1"/>
    <col min="35" max="35" width="21.85546875" customWidth="1"/>
    <col min="36" max="37" width="7" customWidth="1"/>
    <col min="38" max="45" width="8" customWidth="1"/>
  </cols>
  <sheetData>
    <row r="1" spans="1:4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192</v>
      </c>
      <c r="S3" s="3" t="s">
        <v>194</v>
      </c>
      <c r="T3" s="3" t="s">
        <v>194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195</v>
      </c>
      <c r="T4" s="1" t="s">
        <v>196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195</v>
      </c>
      <c r="AK4" s="1" t="s">
        <v>196</v>
      </c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SUM(E6:E485)</f>
        <v>16323.291000000001</v>
      </c>
      <c r="F5" s="4">
        <f>SUM(F6:F485)</f>
        <v>15049.691000000004</v>
      </c>
      <c r="G5" s="7"/>
      <c r="H5" s="1"/>
      <c r="I5" s="1"/>
      <c r="J5" s="4">
        <f t="shared" ref="J5:U5" si="0">SUM(J6:J485)</f>
        <v>17104.898999999998</v>
      </c>
      <c r="K5" s="4">
        <f t="shared" si="0"/>
        <v>-781.60800000000017</v>
      </c>
      <c r="L5" s="4">
        <f t="shared" si="0"/>
        <v>0</v>
      </c>
      <c r="M5" s="4">
        <f t="shared" si="0"/>
        <v>0</v>
      </c>
      <c r="N5" s="4">
        <f t="shared" si="0"/>
        <v>8082</v>
      </c>
      <c r="O5" s="4">
        <f t="shared" si="0"/>
        <v>4564</v>
      </c>
      <c r="P5" s="4">
        <f t="shared" si="0"/>
        <v>3264.6581999999999</v>
      </c>
      <c r="Q5" s="4">
        <f t="shared" si="0"/>
        <v>16352.950800000002</v>
      </c>
      <c r="R5" s="4">
        <f t="shared" si="0"/>
        <v>18076</v>
      </c>
      <c r="S5" s="4">
        <f t="shared" si="0"/>
        <v>13746</v>
      </c>
      <c r="T5" s="4">
        <f t="shared" ref="T5" si="1">SUM(T6:T485)</f>
        <v>4330</v>
      </c>
      <c r="U5" s="4">
        <f t="shared" si="0"/>
        <v>18740</v>
      </c>
      <c r="V5" s="1"/>
      <c r="W5" s="1"/>
      <c r="X5" s="1"/>
      <c r="Y5" s="4">
        <f t="shared" ref="Y5:AH5" si="2">SUM(Y6:Y485)</f>
        <v>3308.1267999999986</v>
      </c>
      <c r="Z5" s="4">
        <f t="shared" si="2"/>
        <v>2807.3001999999988</v>
      </c>
      <c r="AA5" s="4">
        <f t="shared" si="2"/>
        <v>3828.2367999999997</v>
      </c>
      <c r="AB5" s="4">
        <f t="shared" si="2"/>
        <v>2499.902</v>
      </c>
      <c r="AC5" s="4">
        <f t="shared" si="2"/>
        <v>3227.0617999999995</v>
      </c>
      <c r="AD5" s="4">
        <f t="shared" si="2"/>
        <v>4108.2696000000014</v>
      </c>
      <c r="AE5" s="4">
        <f t="shared" si="2"/>
        <v>2851.5263999999997</v>
      </c>
      <c r="AF5" s="4">
        <f t="shared" si="2"/>
        <v>2899.789600000001</v>
      </c>
      <c r="AG5" s="4">
        <f t="shared" si="2"/>
        <v>2763.7570000000001</v>
      </c>
      <c r="AH5" s="4">
        <f t="shared" si="2"/>
        <v>2465.8961999999992</v>
      </c>
      <c r="AI5" s="1"/>
      <c r="AJ5" s="4">
        <f>SUM(AJ6:AJ485)</f>
        <v>6943.7900000000009</v>
      </c>
      <c r="AK5" s="4">
        <f>SUM(AK6:AK485)</f>
        <v>2332.6999999999998</v>
      </c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38</v>
      </c>
      <c r="B6" s="1" t="s">
        <v>39</v>
      </c>
      <c r="C6" s="1">
        <v>307</v>
      </c>
      <c r="D6" s="1">
        <v>24</v>
      </c>
      <c r="E6" s="1">
        <v>139</v>
      </c>
      <c r="F6" s="1">
        <v>154</v>
      </c>
      <c r="G6" s="7">
        <v>0.4</v>
      </c>
      <c r="H6" s="1">
        <v>60</v>
      </c>
      <c r="I6" s="1" t="s">
        <v>40</v>
      </c>
      <c r="J6" s="1">
        <v>148</v>
      </c>
      <c r="K6" s="1">
        <f t="shared" ref="K6:K36" si="3">E6-J6</f>
        <v>-9</v>
      </c>
      <c r="L6" s="1"/>
      <c r="M6" s="1"/>
      <c r="N6" s="1">
        <v>110</v>
      </c>
      <c r="O6" s="1"/>
      <c r="P6" s="1">
        <f t="shared" ref="P6:P69" si="4">E6/5</f>
        <v>27.8</v>
      </c>
      <c r="Q6" s="5">
        <f>14*P6-O6-N6-F6</f>
        <v>125.19999999999999</v>
      </c>
      <c r="R6" s="5">
        <v>140</v>
      </c>
      <c r="S6" s="5">
        <f>R6-T6</f>
        <v>140</v>
      </c>
      <c r="T6" s="5"/>
      <c r="U6" s="5">
        <v>153</v>
      </c>
      <c r="V6" s="1"/>
      <c r="W6" s="1">
        <f>(F6+N6+O6+R6)/P6</f>
        <v>14.532374100719425</v>
      </c>
      <c r="X6" s="1">
        <f t="shared" ref="X6:X69" si="5">(F6+N6+O6)/P6</f>
        <v>9.4964028776978413</v>
      </c>
      <c r="Y6" s="1">
        <v>27.2</v>
      </c>
      <c r="Z6" s="1">
        <v>29.4</v>
      </c>
      <c r="AA6" s="1">
        <v>38</v>
      </c>
      <c r="AB6" s="1">
        <v>34.200000000000003</v>
      </c>
      <c r="AC6" s="1">
        <v>24.4</v>
      </c>
      <c r="AD6" s="1">
        <v>42</v>
      </c>
      <c r="AE6" s="1">
        <v>19.600000000000001</v>
      </c>
      <c r="AF6" s="1">
        <v>19.069400000000002</v>
      </c>
      <c r="AG6" s="1">
        <v>17.8</v>
      </c>
      <c r="AH6" s="1">
        <v>12</v>
      </c>
      <c r="AI6" s="1" t="s">
        <v>41</v>
      </c>
      <c r="AJ6" s="1">
        <f>G6*S6</f>
        <v>56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42</v>
      </c>
      <c r="B7" s="1" t="s">
        <v>36</v>
      </c>
      <c r="C7" s="1">
        <v>17.18</v>
      </c>
      <c r="D7" s="1">
        <v>19.603999999999999</v>
      </c>
      <c r="E7" s="1">
        <v>12.792</v>
      </c>
      <c r="F7" s="1">
        <v>23.992000000000001</v>
      </c>
      <c r="G7" s="7">
        <v>1</v>
      </c>
      <c r="H7" s="1">
        <v>120</v>
      </c>
      <c r="I7" s="1" t="s">
        <v>40</v>
      </c>
      <c r="J7" s="1">
        <v>12.8</v>
      </c>
      <c r="K7" s="1">
        <f t="shared" si="3"/>
        <v>-8.0000000000008953E-3</v>
      </c>
      <c r="L7" s="1"/>
      <c r="M7" s="1"/>
      <c r="N7" s="1">
        <v>0</v>
      </c>
      <c r="O7" s="1"/>
      <c r="P7" s="1">
        <f t="shared" si="4"/>
        <v>2.5583999999999998</v>
      </c>
      <c r="Q7" s="5">
        <f>15*P7-O7-N7-F7</f>
        <v>14.383999999999997</v>
      </c>
      <c r="R7" s="5">
        <f t="shared" ref="R7:R66" si="6">ROUND(Q7,0)</f>
        <v>14</v>
      </c>
      <c r="S7" s="5">
        <f t="shared" ref="S7:S70" si="7">R7-T7</f>
        <v>14</v>
      </c>
      <c r="T7" s="5"/>
      <c r="U7" s="5"/>
      <c r="V7" s="1"/>
      <c r="W7" s="1">
        <f t="shared" ref="W7:W70" si="8">(F7+N7+O7+R7)/P7</f>
        <v>14.849906191369609</v>
      </c>
      <c r="X7" s="1">
        <f t="shared" si="5"/>
        <v>9.3777360850531597</v>
      </c>
      <c r="Y7" s="1">
        <v>0.59340000000000004</v>
      </c>
      <c r="Z7" s="1">
        <v>2.3033999999999999</v>
      </c>
      <c r="AA7" s="1">
        <v>1.0918000000000001</v>
      </c>
      <c r="AB7" s="1">
        <v>2.2959999999999998</v>
      </c>
      <c r="AC7" s="1">
        <v>1.2969999999999999</v>
      </c>
      <c r="AD7" s="1">
        <v>2.9780000000000002</v>
      </c>
      <c r="AE7" s="1">
        <v>1.1728000000000001</v>
      </c>
      <c r="AF7" s="1">
        <v>1.7722</v>
      </c>
      <c r="AG7" s="1">
        <v>1.468</v>
      </c>
      <c r="AH7" s="1">
        <v>2.2519999999999998</v>
      </c>
      <c r="AI7" s="1"/>
      <c r="AJ7" s="1">
        <f t="shared" ref="AJ7:AJ70" si="9">G7*S7</f>
        <v>14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44</v>
      </c>
      <c r="B8" s="1" t="s">
        <v>36</v>
      </c>
      <c r="C8" s="1">
        <v>3151.7170000000001</v>
      </c>
      <c r="D8" s="1">
        <v>529.19399999999996</v>
      </c>
      <c r="E8" s="1">
        <v>1302.6969999999999</v>
      </c>
      <c r="F8" s="1">
        <v>2041.223</v>
      </c>
      <c r="G8" s="7">
        <v>1</v>
      </c>
      <c r="H8" s="1">
        <v>60</v>
      </c>
      <c r="I8" s="1" t="s">
        <v>45</v>
      </c>
      <c r="J8" s="1">
        <v>1291.9259999999999</v>
      </c>
      <c r="K8" s="1">
        <f t="shared" si="3"/>
        <v>10.770999999999958</v>
      </c>
      <c r="L8" s="1"/>
      <c r="M8" s="1"/>
      <c r="N8" s="1">
        <v>200</v>
      </c>
      <c r="O8" s="1">
        <v>200</v>
      </c>
      <c r="P8" s="1">
        <f t="shared" si="4"/>
        <v>260.5394</v>
      </c>
      <c r="Q8" s="5">
        <f t="shared" ref="Q8:Q12" si="11">14*P8-O8-N8-F8</f>
        <v>1206.3285999999998</v>
      </c>
      <c r="R8" s="5">
        <v>1400</v>
      </c>
      <c r="S8" s="5">
        <f t="shared" si="7"/>
        <v>700</v>
      </c>
      <c r="T8" s="5">
        <v>700</v>
      </c>
      <c r="U8" s="5">
        <v>1467</v>
      </c>
      <c r="V8" s="1"/>
      <c r="W8" s="1">
        <f t="shared" si="8"/>
        <v>14.743347839136806</v>
      </c>
      <c r="X8" s="1">
        <f t="shared" si="5"/>
        <v>9.3698803328786351</v>
      </c>
      <c r="Y8" s="1">
        <v>258.46420000000001</v>
      </c>
      <c r="Z8" s="1">
        <v>261.29899999999998</v>
      </c>
      <c r="AA8" s="1">
        <v>314.49540000000002</v>
      </c>
      <c r="AB8" s="1">
        <v>218.2782</v>
      </c>
      <c r="AC8" s="1">
        <v>337.9</v>
      </c>
      <c r="AD8" s="1">
        <v>332.26580000000001</v>
      </c>
      <c r="AE8" s="1">
        <v>298.6284</v>
      </c>
      <c r="AF8" s="1">
        <v>284.25299999999999</v>
      </c>
      <c r="AG8" s="1">
        <v>298.20080000000002</v>
      </c>
      <c r="AH8" s="1">
        <v>308.06479999999999</v>
      </c>
      <c r="AI8" s="1"/>
      <c r="AJ8" s="1">
        <f t="shared" si="9"/>
        <v>700</v>
      </c>
      <c r="AK8" s="1">
        <f t="shared" si="10"/>
        <v>700</v>
      </c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46</v>
      </c>
      <c r="B9" s="1" t="s">
        <v>36</v>
      </c>
      <c r="C9" s="1">
        <v>43.921999999999997</v>
      </c>
      <c r="D9" s="1"/>
      <c r="E9" s="1">
        <v>12.567</v>
      </c>
      <c r="F9" s="1">
        <v>30.341999999999999</v>
      </c>
      <c r="G9" s="7">
        <v>1</v>
      </c>
      <c r="H9" s="1">
        <v>120</v>
      </c>
      <c r="I9" s="1" t="s">
        <v>40</v>
      </c>
      <c r="J9" s="1">
        <v>13.2</v>
      </c>
      <c r="K9" s="1">
        <f t="shared" si="3"/>
        <v>-0.63299999999999912</v>
      </c>
      <c r="L9" s="1"/>
      <c r="M9" s="1"/>
      <c r="N9" s="1">
        <v>59</v>
      </c>
      <c r="O9" s="1"/>
      <c r="P9" s="1">
        <f t="shared" si="4"/>
        <v>2.5133999999999999</v>
      </c>
      <c r="Q9" s="5"/>
      <c r="R9" s="5">
        <f t="shared" si="6"/>
        <v>0</v>
      </c>
      <c r="S9" s="5">
        <f t="shared" si="7"/>
        <v>0</v>
      </c>
      <c r="T9" s="5"/>
      <c r="U9" s="5"/>
      <c r="V9" s="1"/>
      <c r="W9" s="1">
        <f t="shared" si="8"/>
        <v>35.54627198217554</v>
      </c>
      <c r="X9" s="1">
        <f t="shared" si="5"/>
        <v>35.54627198217554</v>
      </c>
      <c r="Y9" s="1">
        <v>5.4348000000000001</v>
      </c>
      <c r="Z9" s="1">
        <v>0.5988</v>
      </c>
      <c r="AA9" s="1">
        <v>2.1947999999999999</v>
      </c>
      <c r="AB9" s="1">
        <v>1.7926</v>
      </c>
      <c r="AC9" s="1">
        <v>1.7802</v>
      </c>
      <c r="AD9" s="1">
        <v>2.9123999999999999</v>
      </c>
      <c r="AE9" s="1">
        <v>1.7936000000000001</v>
      </c>
      <c r="AF9" s="1">
        <v>2.0714000000000001</v>
      </c>
      <c r="AG9" s="1">
        <v>2.6960000000000002</v>
      </c>
      <c r="AH9" s="1">
        <v>2.4184000000000001</v>
      </c>
      <c r="AI9" s="1"/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47</v>
      </c>
      <c r="B10" s="1" t="s">
        <v>36</v>
      </c>
      <c r="C10" s="1">
        <v>175.82900000000001</v>
      </c>
      <c r="D10" s="1"/>
      <c r="E10" s="1">
        <v>45.884999999999998</v>
      </c>
      <c r="F10" s="1">
        <v>121.4</v>
      </c>
      <c r="G10" s="7">
        <v>1</v>
      </c>
      <c r="H10" s="1" t="e">
        <v>#N/A</v>
      </c>
      <c r="I10" s="1" t="s">
        <v>40</v>
      </c>
      <c r="J10" s="1">
        <v>57</v>
      </c>
      <c r="K10" s="1">
        <f t="shared" si="3"/>
        <v>-11.115000000000002</v>
      </c>
      <c r="L10" s="1"/>
      <c r="M10" s="1"/>
      <c r="N10" s="1">
        <v>0</v>
      </c>
      <c r="O10" s="1"/>
      <c r="P10" s="1">
        <f t="shared" si="4"/>
        <v>9.1769999999999996</v>
      </c>
      <c r="Q10" s="5"/>
      <c r="R10" s="5">
        <f t="shared" si="6"/>
        <v>0</v>
      </c>
      <c r="S10" s="5">
        <f t="shared" si="7"/>
        <v>0</v>
      </c>
      <c r="T10" s="5"/>
      <c r="U10" s="5"/>
      <c r="V10" s="1"/>
      <c r="W10" s="1">
        <f t="shared" si="8"/>
        <v>13.228723983872726</v>
      </c>
      <c r="X10" s="1">
        <f t="shared" si="5"/>
        <v>13.228723983872726</v>
      </c>
      <c r="Y10" s="1">
        <v>9.5302000000000007</v>
      </c>
      <c r="Z10" s="1">
        <v>9.4888000000000012</v>
      </c>
      <c r="AA10" s="1">
        <v>16.9466</v>
      </c>
      <c r="AB10" s="1">
        <v>10.854799999999999</v>
      </c>
      <c r="AC10" s="1">
        <v>14.6656</v>
      </c>
      <c r="AD10" s="1">
        <v>13.5342</v>
      </c>
      <c r="AE10" s="1">
        <v>15.125999999999999</v>
      </c>
      <c r="AF10" s="1">
        <v>11.910399999999999</v>
      </c>
      <c r="AG10" s="1">
        <v>11.895200000000001</v>
      </c>
      <c r="AH10" s="1">
        <v>10.573600000000001</v>
      </c>
      <c r="AI10" s="30" t="s">
        <v>48</v>
      </c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49</v>
      </c>
      <c r="B11" s="1" t="s">
        <v>36</v>
      </c>
      <c r="C11" s="1">
        <v>307.67599999999999</v>
      </c>
      <c r="D11" s="1"/>
      <c r="E11" s="1">
        <v>158.88900000000001</v>
      </c>
      <c r="F11" s="1">
        <v>90.171999999999997</v>
      </c>
      <c r="G11" s="7">
        <v>1</v>
      </c>
      <c r="H11" s="1">
        <v>60</v>
      </c>
      <c r="I11" s="1" t="s">
        <v>45</v>
      </c>
      <c r="J11" s="1">
        <v>169.113</v>
      </c>
      <c r="K11" s="1">
        <f t="shared" si="3"/>
        <v>-10.22399999999999</v>
      </c>
      <c r="L11" s="1"/>
      <c r="M11" s="1"/>
      <c r="N11" s="1">
        <v>150</v>
      </c>
      <c r="O11" s="1">
        <v>150</v>
      </c>
      <c r="P11" s="1">
        <f t="shared" si="4"/>
        <v>31.777800000000003</v>
      </c>
      <c r="Q11" s="5">
        <f t="shared" si="11"/>
        <v>54.71720000000002</v>
      </c>
      <c r="R11" s="5">
        <v>80</v>
      </c>
      <c r="S11" s="5">
        <f t="shared" si="7"/>
        <v>80</v>
      </c>
      <c r="T11" s="5"/>
      <c r="U11" s="5">
        <v>86</v>
      </c>
      <c r="V11" s="1"/>
      <c r="W11" s="1">
        <f t="shared" si="8"/>
        <v>14.795612031040537</v>
      </c>
      <c r="X11" s="1">
        <f t="shared" si="5"/>
        <v>12.278131274034074</v>
      </c>
      <c r="Y11" s="1">
        <v>38.092399999999998</v>
      </c>
      <c r="Z11" s="1">
        <v>23.564800000000002</v>
      </c>
      <c r="AA11" s="1">
        <v>36.453200000000002</v>
      </c>
      <c r="AB11" s="1">
        <v>25.202200000000001</v>
      </c>
      <c r="AC11" s="1">
        <v>43.087599999999988</v>
      </c>
      <c r="AD11" s="1">
        <v>46.178400000000003</v>
      </c>
      <c r="AE11" s="1">
        <v>31.7182</v>
      </c>
      <c r="AF11" s="1">
        <v>36.854599999999998</v>
      </c>
      <c r="AG11" s="1">
        <v>43.926400000000001</v>
      </c>
      <c r="AH11" s="1">
        <v>38.652999999999999</v>
      </c>
      <c r="AI11" s="1"/>
      <c r="AJ11" s="1">
        <f t="shared" si="9"/>
        <v>80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50</v>
      </c>
      <c r="B12" s="1" t="s">
        <v>36</v>
      </c>
      <c r="C12" s="1">
        <v>1373.298</v>
      </c>
      <c r="D12" s="1">
        <v>234.49600000000001</v>
      </c>
      <c r="E12" s="1">
        <v>623.51</v>
      </c>
      <c r="F12" s="1">
        <v>824.55499999999995</v>
      </c>
      <c r="G12" s="7">
        <v>1</v>
      </c>
      <c r="H12" s="1">
        <v>60</v>
      </c>
      <c r="I12" s="1" t="s">
        <v>45</v>
      </c>
      <c r="J12" s="1">
        <v>631.6</v>
      </c>
      <c r="K12" s="1">
        <f t="shared" si="3"/>
        <v>-8.0900000000000318</v>
      </c>
      <c r="L12" s="1"/>
      <c r="M12" s="1"/>
      <c r="N12" s="1">
        <v>140</v>
      </c>
      <c r="O12" s="1">
        <v>140</v>
      </c>
      <c r="P12" s="1">
        <f t="shared" si="4"/>
        <v>124.702</v>
      </c>
      <c r="Q12" s="5">
        <f t="shared" si="11"/>
        <v>641.27300000000002</v>
      </c>
      <c r="R12" s="5">
        <v>700</v>
      </c>
      <c r="S12" s="5">
        <f t="shared" si="7"/>
        <v>400</v>
      </c>
      <c r="T12" s="5">
        <v>300</v>
      </c>
      <c r="U12" s="5">
        <v>766</v>
      </c>
      <c r="V12" s="1"/>
      <c r="W12" s="1">
        <f t="shared" si="8"/>
        <v>14.470938717903481</v>
      </c>
      <c r="X12" s="1">
        <f t="shared" si="5"/>
        <v>8.8575564144921479</v>
      </c>
      <c r="Y12" s="1">
        <v>122.5098</v>
      </c>
      <c r="Z12" s="1">
        <v>117.283</v>
      </c>
      <c r="AA12" s="1">
        <v>137.84780000000001</v>
      </c>
      <c r="AB12" s="1">
        <v>77.54679999999999</v>
      </c>
      <c r="AC12" s="1">
        <v>124.544</v>
      </c>
      <c r="AD12" s="1">
        <v>141.00020000000001</v>
      </c>
      <c r="AE12" s="1">
        <v>133.00800000000001</v>
      </c>
      <c r="AF12" s="1">
        <v>103.13079999999999</v>
      </c>
      <c r="AG12" s="1">
        <v>110.26</v>
      </c>
      <c r="AH12" s="1">
        <v>114.49460000000001</v>
      </c>
      <c r="AI12" s="1"/>
      <c r="AJ12" s="1">
        <f t="shared" si="9"/>
        <v>400</v>
      </c>
      <c r="AK12" s="1">
        <f t="shared" si="10"/>
        <v>300</v>
      </c>
      <c r="AL12" s="1"/>
      <c r="AM12" s="1"/>
      <c r="AN12" s="1"/>
      <c r="AO12" s="1"/>
      <c r="AP12" s="1"/>
      <c r="AQ12" s="1"/>
      <c r="AR12" s="1"/>
      <c r="AS12" s="1"/>
    </row>
    <row r="13" spans="1:45" ht="15.75" thickBot="1" x14ac:dyDescent="0.3">
      <c r="A13" s="1" t="s">
        <v>51</v>
      </c>
      <c r="B13" s="1" t="s">
        <v>39</v>
      </c>
      <c r="C13" s="1">
        <v>810</v>
      </c>
      <c r="D13" s="1"/>
      <c r="E13" s="1">
        <v>111</v>
      </c>
      <c r="F13" s="1">
        <v>672</v>
      </c>
      <c r="G13" s="7">
        <v>0.25</v>
      </c>
      <c r="H13" s="1">
        <v>120</v>
      </c>
      <c r="I13" s="1" t="s">
        <v>40</v>
      </c>
      <c r="J13" s="1">
        <v>116</v>
      </c>
      <c r="K13" s="1">
        <f t="shared" si="3"/>
        <v>-5</v>
      </c>
      <c r="L13" s="1"/>
      <c r="M13" s="1"/>
      <c r="N13" s="1">
        <v>0</v>
      </c>
      <c r="O13" s="1"/>
      <c r="P13" s="1">
        <f t="shared" si="4"/>
        <v>22.2</v>
      </c>
      <c r="Q13" s="5"/>
      <c r="R13" s="5">
        <f t="shared" si="6"/>
        <v>0</v>
      </c>
      <c r="S13" s="5">
        <f t="shared" si="7"/>
        <v>0</v>
      </c>
      <c r="T13" s="5"/>
      <c r="U13" s="5"/>
      <c r="V13" s="1"/>
      <c r="W13" s="1">
        <f t="shared" si="8"/>
        <v>30.27027027027027</v>
      </c>
      <c r="X13" s="1">
        <f t="shared" si="5"/>
        <v>30.27027027027027</v>
      </c>
      <c r="Y13" s="1">
        <v>22.2</v>
      </c>
      <c r="Z13" s="1">
        <v>21.2</v>
      </c>
      <c r="AA13" s="1">
        <v>17.600000000000001</v>
      </c>
      <c r="AB13" s="1">
        <v>17.600000000000001</v>
      </c>
      <c r="AC13" s="1">
        <v>78.599999999999994</v>
      </c>
      <c r="AD13" s="1">
        <v>354.8</v>
      </c>
      <c r="AE13" s="1">
        <v>36.200000000000003</v>
      </c>
      <c r="AF13" s="1">
        <v>32.4</v>
      </c>
      <c r="AG13" s="1">
        <v>26.6</v>
      </c>
      <c r="AH13" s="1">
        <v>13.2</v>
      </c>
      <c r="AI13" s="31" t="s">
        <v>52</v>
      </c>
      <c r="AJ13" s="1">
        <f t="shared" si="9"/>
        <v>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5" t="s">
        <v>53</v>
      </c>
      <c r="B14" s="16" t="s">
        <v>36</v>
      </c>
      <c r="C14" s="16"/>
      <c r="D14" s="16">
        <v>123.669</v>
      </c>
      <c r="E14" s="24">
        <v>91.623000000000005</v>
      </c>
      <c r="F14" s="25">
        <v>-2.7869999999999999</v>
      </c>
      <c r="G14" s="11">
        <v>0</v>
      </c>
      <c r="H14" s="10">
        <v>45</v>
      </c>
      <c r="I14" s="10" t="s">
        <v>37</v>
      </c>
      <c r="J14" s="10">
        <v>96.6</v>
      </c>
      <c r="K14" s="10">
        <f t="shared" si="3"/>
        <v>-4.9769999999999897</v>
      </c>
      <c r="L14" s="10"/>
      <c r="M14" s="10"/>
      <c r="N14" s="10">
        <v>0</v>
      </c>
      <c r="O14" s="10"/>
      <c r="P14" s="10">
        <f t="shared" si="4"/>
        <v>18.3246</v>
      </c>
      <c r="Q14" s="12"/>
      <c r="R14" s="5">
        <f t="shared" si="6"/>
        <v>0</v>
      </c>
      <c r="S14" s="5">
        <f t="shared" si="7"/>
        <v>0</v>
      </c>
      <c r="T14" s="5"/>
      <c r="U14" s="12"/>
      <c r="V14" s="10"/>
      <c r="W14" s="1">
        <f t="shared" si="8"/>
        <v>-0.15209063226482433</v>
      </c>
      <c r="X14" s="10">
        <f t="shared" si="5"/>
        <v>-0.15209063226482433</v>
      </c>
      <c r="Y14" s="10">
        <v>33.369199999999999</v>
      </c>
      <c r="Z14" s="10">
        <v>24.216200000000001</v>
      </c>
      <c r="AA14" s="10">
        <v>34.262799999999999</v>
      </c>
      <c r="AB14" s="10">
        <v>34.613999999999997</v>
      </c>
      <c r="AC14" s="10">
        <v>55.792400000000001</v>
      </c>
      <c r="AD14" s="10">
        <v>53.9816</v>
      </c>
      <c r="AE14" s="10">
        <v>43.051400000000001</v>
      </c>
      <c r="AF14" s="10">
        <v>42.019199999999998</v>
      </c>
      <c r="AG14" s="10">
        <v>43.7654</v>
      </c>
      <c r="AH14" s="10">
        <v>45.381999999999998</v>
      </c>
      <c r="AI14" s="13" t="s">
        <v>54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</row>
    <row r="15" spans="1:45" ht="15.75" thickBot="1" x14ac:dyDescent="0.3">
      <c r="A15" s="18" t="s">
        <v>171</v>
      </c>
      <c r="B15" s="19" t="s">
        <v>36</v>
      </c>
      <c r="C15" s="19">
        <v>330.17700000000002</v>
      </c>
      <c r="D15" s="19"/>
      <c r="E15" s="26">
        <f>90.894+E14</f>
        <v>182.517</v>
      </c>
      <c r="F15" s="27">
        <f>77.848+F14</f>
        <v>75.060999999999993</v>
      </c>
      <c r="G15" s="7">
        <v>1</v>
      </c>
      <c r="H15" s="1">
        <v>50</v>
      </c>
      <c r="I15" s="1" t="s">
        <v>40</v>
      </c>
      <c r="J15" s="1">
        <v>91.2</v>
      </c>
      <c r="K15" s="1">
        <f>E15-J15</f>
        <v>91.316999999999993</v>
      </c>
      <c r="L15" s="1"/>
      <c r="M15" s="1"/>
      <c r="N15" s="1">
        <v>80</v>
      </c>
      <c r="O15" s="1">
        <v>70</v>
      </c>
      <c r="P15" s="1">
        <f>E15/5</f>
        <v>36.503399999999999</v>
      </c>
      <c r="Q15" s="5">
        <f>13*P15-O15-N15-F15</f>
        <v>249.48320000000001</v>
      </c>
      <c r="R15" s="5">
        <v>280</v>
      </c>
      <c r="S15" s="5">
        <f t="shared" si="7"/>
        <v>280</v>
      </c>
      <c r="T15" s="5"/>
      <c r="U15" s="5">
        <v>320</v>
      </c>
      <c r="V15" s="1"/>
      <c r="W15" s="1">
        <f t="shared" si="8"/>
        <v>13.835998838464361</v>
      </c>
      <c r="X15" s="1">
        <f>(F15+N15+O15)/P15</f>
        <v>6.1654804757912958</v>
      </c>
      <c r="Y15" s="1">
        <v>9.9518000000000004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21" t="s">
        <v>190</v>
      </c>
      <c r="AJ15" s="1">
        <f t="shared" si="9"/>
        <v>280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55</v>
      </c>
      <c r="B16" s="1" t="s">
        <v>36</v>
      </c>
      <c r="C16" s="1">
        <v>288.95999999999998</v>
      </c>
      <c r="D16" s="1"/>
      <c r="E16" s="1">
        <v>61.515000000000001</v>
      </c>
      <c r="F16" s="1">
        <v>213.3</v>
      </c>
      <c r="G16" s="7">
        <v>1</v>
      </c>
      <c r="H16" s="1">
        <v>60</v>
      </c>
      <c r="I16" s="1" t="s">
        <v>40</v>
      </c>
      <c r="J16" s="1">
        <v>67.099999999999994</v>
      </c>
      <c r="K16" s="1">
        <f t="shared" si="3"/>
        <v>-5.5849999999999937</v>
      </c>
      <c r="L16" s="1"/>
      <c r="M16" s="1"/>
      <c r="N16" s="1">
        <v>0</v>
      </c>
      <c r="O16" s="1"/>
      <c r="P16" s="1">
        <f t="shared" si="4"/>
        <v>12.303000000000001</v>
      </c>
      <c r="Q16" s="5"/>
      <c r="R16" s="5">
        <f t="shared" si="6"/>
        <v>0</v>
      </c>
      <c r="S16" s="5">
        <f t="shared" si="7"/>
        <v>0</v>
      </c>
      <c r="T16" s="5"/>
      <c r="U16" s="5"/>
      <c r="V16" s="1"/>
      <c r="W16" s="1">
        <f t="shared" si="8"/>
        <v>17.337234820775421</v>
      </c>
      <c r="X16" s="1">
        <f t="shared" si="5"/>
        <v>17.337234820775421</v>
      </c>
      <c r="Y16" s="1">
        <v>9.2759999999999998</v>
      </c>
      <c r="Z16" s="1">
        <v>13.8918</v>
      </c>
      <c r="AA16" s="1">
        <v>25.6938</v>
      </c>
      <c r="AB16" s="1">
        <v>6.0359999999999996</v>
      </c>
      <c r="AC16" s="1">
        <v>20.0138</v>
      </c>
      <c r="AD16" s="1">
        <v>22.510999999999999</v>
      </c>
      <c r="AE16" s="1">
        <v>14.2196</v>
      </c>
      <c r="AF16" s="1">
        <v>6.7426000000000004</v>
      </c>
      <c r="AG16" s="1">
        <v>11.476599999999999</v>
      </c>
      <c r="AH16" s="1">
        <v>12.6526</v>
      </c>
      <c r="AI16" s="31" t="s">
        <v>43</v>
      </c>
      <c r="AJ16" s="1">
        <f t="shared" si="9"/>
        <v>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56</v>
      </c>
      <c r="B17" s="1" t="s">
        <v>39</v>
      </c>
      <c r="C17" s="1">
        <v>260</v>
      </c>
      <c r="D17" s="1"/>
      <c r="E17" s="1">
        <v>117</v>
      </c>
      <c r="F17" s="1">
        <v>123</v>
      </c>
      <c r="G17" s="7">
        <v>0.25</v>
      </c>
      <c r="H17" s="1">
        <v>120</v>
      </c>
      <c r="I17" s="1" t="s">
        <v>40</v>
      </c>
      <c r="J17" s="1">
        <v>120</v>
      </c>
      <c r="K17" s="1">
        <f t="shared" si="3"/>
        <v>-3</v>
      </c>
      <c r="L17" s="1"/>
      <c r="M17" s="1"/>
      <c r="N17" s="1">
        <v>0</v>
      </c>
      <c r="O17" s="1"/>
      <c r="P17" s="1">
        <f t="shared" si="4"/>
        <v>23.4</v>
      </c>
      <c r="Q17" s="5">
        <f>15*P17-O17-N17-F17</f>
        <v>228</v>
      </c>
      <c r="R17" s="5">
        <f t="shared" si="6"/>
        <v>228</v>
      </c>
      <c r="S17" s="5">
        <f t="shared" si="7"/>
        <v>228</v>
      </c>
      <c r="T17" s="5"/>
      <c r="U17" s="5"/>
      <c r="V17" s="1"/>
      <c r="W17" s="1">
        <f t="shared" si="8"/>
        <v>15.000000000000002</v>
      </c>
      <c r="X17" s="1">
        <f t="shared" si="5"/>
        <v>5.2564102564102564</v>
      </c>
      <c r="Y17" s="1">
        <v>12.2</v>
      </c>
      <c r="Z17" s="1">
        <v>13</v>
      </c>
      <c r="AA17" s="1">
        <v>23.873000000000001</v>
      </c>
      <c r="AB17" s="1">
        <v>11.6</v>
      </c>
      <c r="AC17" s="1">
        <v>14.8</v>
      </c>
      <c r="AD17" s="1">
        <v>18.8</v>
      </c>
      <c r="AE17" s="1">
        <v>15.6</v>
      </c>
      <c r="AF17" s="1">
        <v>16.399999999999999</v>
      </c>
      <c r="AG17" s="1">
        <v>20.399999999999999</v>
      </c>
      <c r="AH17" s="1">
        <v>17.8</v>
      </c>
      <c r="AI17" s="1" t="s">
        <v>41</v>
      </c>
      <c r="AJ17" s="1">
        <f t="shared" si="9"/>
        <v>57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57</v>
      </c>
      <c r="B18" s="1" t="s">
        <v>39</v>
      </c>
      <c r="C18" s="1">
        <v>277</v>
      </c>
      <c r="D18" s="1"/>
      <c r="E18" s="1">
        <v>136</v>
      </c>
      <c r="F18" s="1">
        <v>79</v>
      </c>
      <c r="G18" s="7">
        <v>0.4</v>
      </c>
      <c r="H18" s="1">
        <v>60</v>
      </c>
      <c r="I18" s="1" t="s">
        <v>40</v>
      </c>
      <c r="J18" s="1">
        <v>141</v>
      </c>
      <c r="K18" s="1">
        <f t="shared" si="3"/>
        <v>-5</v>
      </c>
      <c r="L18" s="1"/>
      <c r="M18" s="1"/>
      <c r="N18" s="1">
        <v>80</v>
      </c>
      <c r="O18" s="1">
        <v>70</v>
      </c>
      <c r="P18" s="1">
        <f t="shared" si="4"/>
        <v>27.2</v>
      </c>
      <c r="Q18" s="5">
        <f t="shared" ref="Q18:Q24" si="12">14*P18-O18-N18-F18</f>
        <v>151.80000000000001</v>
      </c>
      <c r="R18" s="5">
        <v>170</v>
      </c>
      <c r="S18" s="5">
        <f t="shared" si="7"/>
        <v>170</v>
      </c>
      <c r="T18" s="5"/>
      <c r="U18" s="5">
        <v>179</v>
      </c>
      <c r="V18" s="1"/>
      <c r="W18" s="1">
        <f t="shared" si="8"/>
        <v>14.669117647058824</v>
      </c>
      <c r="X18" s="1">
        <f t="shared" si="5"/>
        <v>8.4191176470588243</v>
      </c>
      <c r="Y18" s="1">
        <v>26</v>
      </c>
      <c r="Z18" s="1">
        <v>17.600000000000001</v>
      </c>
      <c r="AA18" s="1">
        <v>29</v>
      </c>
      <c r="AB18" s="1">
        <v>9.1999999999999993</v>
      </c>
      <c r="AC18" s="1">
        <v>36</v>
      </c>
      <c r="AD18" s="1">
        <v>32.4</v>
      </c>
      <c r="AE18" s="1">
        <v>31.6</v>
      </c>
      <c r="AF18" s="1">
        <v>26.899000000000001</v>
      </c>
      <c r="AG18" s="1">
        <v>28.8</v>
      </c>
      <c r="AH18" s="1">
        <v>24.6</v>
      </c>
      <c r="AI18" s="1"/>
      <c r="AJ18" s="1">
        <f t="shared" si="9"/>
        <v>68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58</v>
      </c>
      <c r="B19" s="1" t="s">
        <v>36</v>
      </c>
      <c r="C19" s="1">
        <v>311.327</v>
      </c>
      <c r="D19" s="1">
        <v>0.82799999999999996</v>
      </c>
      <c r="E19" s="1">
        <v>193.214</v>
      </c>
      <c r="F19" s="1">
        <v>63.784999999999997</v>
      </c>
      <c r="G19" s="7">
        <v>1</v>
      </c>
      <c r="H19" s="1">
        <v>45</v>
      </c>
      <c r="I19" s="1" t="s">
        <v>59</v>
      </c>
      <c r="J19" s="1">
        <v>192.7</v>
      </c>
      <c r="K19" s="1">
        <f t="shared" si="3"/>
        <v>0.51400000000001</v>
      </c>
      <c r="L19" s="1"/>
      <c r="M19" s="1"/>
      <c r="N19" s="1">
        <v>200</v>
      </c>
      <c r="O19" s="1">
        <v>200</v>
      </c>
      <c r="P19" s="1">
        <f t="shared" si="4"/>
        <v>38.642800000000001</v>
      </c>
      <c r="Q19" s="5">
        <f t="shared" si="12"/>
        <v>77.214199999999977</v>
      </c>
      <c r="R19" s="5">
        <v>100</v>
      </c>
      <c r="S19" s="5">
        <f t="shared" si="7"/>
        <v>100</v>
      </c>
      <c r="T19" s="5"/>
      <c r="U19" s="5">
        <v>116</v>
      </c>
      <c r="V19" s="1"/>
      <c r="W19" s="1">
        <f t="shared" si="8"/>
        <v>14.589651888579501</v>
      </c>
      <c r="X19" s="1">
        <f t="shared" si="5"/>
        <v>12.001847692196216</v>
      </c>
      <c r="Y19" s="1">
        <v>43.589799999999997</v>
      </c>
      <c r="Z19" s="1">
        <v>29.343599999999999</v>
      </c>
      <c r="AA19" s="1">
        <v>40.425199999999997</v>
      </c>
      <c r="AB19" s="1">
        <v>29.821200000000001</v>
      </c>
      <c r="AC19" s="1">
        <v>48.3964</v>
      </c>
      <c r="AD19" s="1">
        <v>51.626600000000003</v>
      </c>
      <c r="AE19" s="1">
        <v>42.8506</v>
      </c>
      <c r="AF19" s="1">
        <v>36.813600000000001</v>
      </c>
      <c r="AG19" s="1">
        <v>39.643799999999999</v>
      </c>
      <c r="AH19" s="1">
        <v>57.882399999999997</v>
      </c>
      <c r="AI19" s="1"/>
      <c r="AJ19" s="1">
        <f t="shared" si="9"/>
        <v>100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60</v>
      </c>
      <c r="B20" s="1" t="s">
        <v>39</v>
      </c>
      <c r="C20" s="1">
        <v>442</v>
      </c>
      <c r="D20" s="1">
        <v>48</v>
      </c>
      <c r="E20" s="1">
        <v>179</v>
      </c>
      <c r="F20" s="1">
        <v>265</v>
      </c>
      <c r="G20" s="7">
        <v>0.12</v>
      </c>
      <c r="H20" s="1">
        <v>60</v>
      </c>
      <c r="I20" s="1" t="s">
        <v>40</v>
      </c>
      <c r="J20" s="1">
        <v>189</v>
      </c>
      <c r="K20" s="1">
        <f t="shared" si="3"/>
        <v>-10</v>
      </c>
      <c r="L20" s="1"/>
      <c r="M20" s="1"/>
      <c r="N20" s="1">
        <v>20</v>
      </c>
      <c r="O20" s="1"/>
      <c r="P20" s="1">
        <f t="shared" si="4"/>
        <v>35.799999999999997</v>
      </c>
      <c r="Q20" s="5">
        <f t="shared" si="12"/>
        <v>216.19999999999993</v>
      </c>
      <c r="R20" s="5">
        <v>230</v>
      </c>
      <c r="S20" s="5">
        <f t="shared" si="7"/>
        <v>230</v>
      </c>
      <c r="T20" s="5"/>
      <c r="U20" s="5">
        <v>252</v>
      </c>
      <c r="V20" s="1"/>
      <c r="W20" s="1">
        <f t="shared" si="8"/>
        <v>14.385474860335197</v>
      </c>
      <c r="X20" s="1">
        <f t="shared" si="5"/>
        <v>7.9608938547486039</v>
      </c>
      <c r="Y20" s="1">
        <v>31.4</v>
      </c>
      <c r="Z20" s="1">
        <v>40.799999999999997</v>
      </c>
      <c r="AA20" s="1">
        <v>50.8</v>
      </c>
      <c r="AB20" s="1">
        <v>31.8</v>
      </c>
      <c r="AC20" s="1">
        <v>36</v>
      </c>
      <c r="AD20" s="1">
        <v>33</v>
      </c>
      <c r="AE20" s="1">
        <v>29.2</v>
      </c>
      <c r="AF20" s="1">
        <v>27</v>
      </c>
      <c r="AG20" s="1">
        <v>176.8</v>
      </c>
      <c r="AH20" s="1">
        <v>109.6</v>
      </c>
      <c r="AI20" s="1" t="s">
        <v>41</v>
      </c>
      <c r="AJ20" s="1">
        <f t="shared" si="9"/>
        <v>27.599999999999998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61</v>
      </c>
      <c r="B21" s="1" t="s">
        <v>39</v>
      </c>
      <c r="C21" s="1">
        <v>128</v>
      </c>
      <c r="D21" s="1">
        <v>272</v>
      </c>
      <c r="E21" s="1">
        <v>96</v>
      </c>
      <c r="F21" s="1">
        <v>275</v>
      </c>
      <c r="G21" s="7">
        <v>0.25</v>
      </c>
      <c r="H21" s="1">
        <v>120</v>
      </c>
      <c r="I21" s="1" t="s">
        <v>40</v>
      </c>
      <c r="J21" s="1">
        <v>102</v>
      </c>
      <c r="K21" s="1">
        <f t="shared" si="3"/>
        <v>-6</v>
      </c>
      <c r="L21" s="1"/>
      <c r="M21" s="1"/>
      <c r="N21" s="1">
        <v>0</v>
      </c>
      <c r="O21" s="1"/>
      <c r="P21" s="1">
        <f t="shared" si="4"/>
        <v>19.2</v>
      </c>
      <c r="Q21" s="5">
        <f t="shared" ref="Q21:Q22" si="13">15*P21-O21-N21-F21</f>
        <v>13</v>
      </c>
      <c r="R21" s="5">
        <f t="shared" si="6"/>
        <v>13</v>
      </c>
      <c r="S21" s="5">
        <f t="shared" si="7"/>
        <v>13</v>
      </c>
      <c r="T21" s="5"/>
      <c r="U21" s="5"/>
      <c r="V21" s="1"/>
      <c r="W21" s="1">
        <f t="shared" si="8"/>
        <v>15</v>
      </c>
      <c r="X21" s="1">
        <f t="shared" si="5"/>
        <v>14.322916666666668</v>
      </c>
      <c r="Y21" s="1">
        <v>17.600000000000001</v>
      </c>
      <c r="Z21" s="1">
        <v>31.2</v>
      </c>
      <c r="AA21" s="1">
        <v>23</v>
      </c>
      <c r="AB21" s="1">
        <v>24.4</v>
      </c>
      <c r="AC21" s="1">
        <v>22.4</v>
      </c>
      <c r="AD21" s="1">
        <v>21.2</v>
      </c>
      <c r="AE21" s="1">
        <v>23.2</v>
      </c>
      <c r="AF21" s="1">
        <v>23.4</v>
      </c>
      <c r="AG21" s="1">
        <v>32.6</v>
      </c>
      <c r="AH21" s="1">
        <v>20.2</v>
      </c>
      <c r="AI21" s="1" t="s">
        <v>41</v>
      </c>
      <c r="AJ21" s="1">
        <f t="shared" si="9"/>
        <v>3.25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62</v>
      </c>
      <c r="B22" s="1" t="s">
        <v>36</v>
      </c>
      <c r="C22" s="1">
        <v>27.795000000000002</v>
      </c>
      <c r="D22" s="1"/>
      <c r="E22" s="1">
        <v>10.273</v>
      </c>
      <c r="F22" s="1">
        <v>17.001000000000001</v>
      </c>
      <c r="G22" s="7">
        <v>1</v>
      </c>
      <c r="H22" s="1">
        <v>120</v>
      </c>
      <c r="I22" s="1" t="s">
        <v>40</v>
      </c>
      <c r="J22" s="1">
        <v>10.3</v>
      </c>
      <c r="K22" s="1">
        <f t="shared" si="3"/>
        <v>-2.7000000000001023E-2</v>
      </c>
      <c r="L22" s="1"/>
      <c r="M22" s="1"/>
      <c r="N22" s="1">
        <v>0</v>
      </c>
      <c r="O22" s="1"/>
      <c r="P22" s="1">
        <f t="shared" si="4"/>
        <v>2.0545999999999998</v>
      </c>
      <c r="Q22" s="5">
        <f t="shared" si="13"/>
        <v>13.817999999999994</v>
      </c>
      <c r="R22" s="5">
        <f t="shared" si="6"/>
        <v>14</v>
      </c>
      <c r="S22" s="5">
        <f t="shared" si="7"/>
        <v>14</v>
      </c>
      <c r="T22" s="5"/>
      <c r="U22" s="5"/>
      <c r="V22" s="1"/>
      <c r="W22" s="1">
        <f t="shared" si="8"/>
        <v>15.088581719069408</v>
      </c>
      <c r="X22" s="1">
        <f t="shared" si="5"/>
        <v>8.2746033291151573</v>
      </c>
      <c r="Y22" s="1">
        <v>1.5404</v>
      </c>
      <c r="Z22" s="1">
        <v>0.89839999999999998</v>
      </c>
      <c r="AA22" s="1">
        <v>2.4176000000000002</v>
      </c>
      <c r="AB22" s="1">
        <v>1.3096000000000001</v>
      </c>
      <c r="AC22" s="1">
        <v>2.1166</v>
      </c>
      <c r="AD22" s="1">
        <v>3.9704000000000002</v>
      </c>
      <c r="AE22" s="1">
        <v>2.8043999999999998</v>
      </c>
      <c r="AF22" s="1">
        <v>2.2296</v>
      </c>
      <c r="AG22" s="1">
        <v>3.4321999999999999</v>
      </c>
      <c r="AH22" s="1">
        <v>2.0564</v>
      </c>
      <c r="AI22" s="1"/>
      <c r="AJ22" s="1">
        <f t="shared" si="9"/>
        <v>14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63</v>
      </c>
      <c r="B23" s="1" t="s">
        <v>39</v>
      </c>
      <c r="C23" s="1">
        <v>415</v>
      </c>
      <c r="D23" s="1"/>
      <c r="E23" s="1">
        <v>253</v>
      </c>
      <c r="F23" s="1">
        <v>133</v>
      </c>
      <c r="G23" s="7">
        <v>0.4</v>
      </c>
      <c r="H23" s="1">
        <v>45</v>
      </c>
      <c r="I23" s="1" t="s">
        <v>40</v>
      </c>
      <c r="J23" s="1">
        <v>263</v>
      </c>
      <c r="K23" s="1">
        <f t="shared" si="3"/>
        <v>-10</v>
      </c>
      <c r="L23" s="1"/>
      <c r="M23" s="1"/>
      <c r="N23" s="1">
        <v>130</v>
      </c>
      <c r="O23" s="1">
        <v>120</v>
      </c>
      <c r="P23" s="1">
        <f t="shared" si="4"/>
        <v>50.6</v>
      </c>
      <c r="Q23" s="5">
        <f t="shared" si="12"/>
        <v>325.39999999999998</v>
      </c>
      <c r="R23" s="5">
        <v>350</v>
      </c>
      <c r="S23" s="5">
        <f t="shared" si="7"/>
        <v>200</v>
      </c>
      <c r="T23" s="5">
        <v>150</v>
      </c>
      <c r="U23" s="5">
        <v>376</v>
      </c>
      <c r="V23" s="1"/>
      <c r="W23" s="1">
        <f t="shared" si="8"/>
        <v>14.486166007905139</v>
      </c>
      <c r="X23" s="1">
        <f t="shared" si="5"/>
        <v>7.5691699604743077</v>
      </c>
      <c r="Y23" s="1">
        <v>45.8</v>
      </c>
      <c r="Z23" s="1">
        <v>30</v>
      </c>
      <c r="AA23" s="1">
        <v>51.8</v>
      </c>
      <c r="AB23" s="1">
        <v>39.4</v>
      </c>
      <c r="AC23" s="1">
        <v>51</v>
      </c>
      <c r="AD23" s="1">
        <v>48.6</v>
      </c>
      <c r="AE23" s="1">
        <v>41.8</v>
      </c>
      <c r="AF23" s="1">
        <v>60</v>
      </c>
      <c r="AG23" s="1">
        <v>38</v>
      </c>
      <c r="AH23" s="1">
        <v>48.4</v>
      </c>
      <c r="AI23" s="1"/>
      <c r="AJ23" s="1">
        <f t="shared" si="9"/>
        <v>80</v>
      </c>
      <c r="AK23" s="1">
        <f t="shared" si="10"/>
        <v>60</v>
      </c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64</v>
      </c>
      <c r="B24" s="1" t="s">
        <v>36</v>
      </c>
      <c r="C24" s="1">
        <v>756.41</v>
      </c>
      <c r="D24" s="1"/>
      <c r="E24" s="1">
        <v>325.48899999999998</v>
      </c>
      <c r="F24" s="1">
        <v>321.16500000000002</v>
      </c>
      <c r="G24" s="7">
        <v>1</v>
      </c>
      <c r="H24" s="1">
        <v>60</v>
      </c>
      <c r="I24" s="1" t="s">
        <v>45</v>
      </c>
      <c r="J24" s="1">
        <v>379.8</v>
      </c>
      <c r="K24" s="1">
        <f t="shared" si="3"/>
        <v>-54.311000000000035</v>
      </c>
      <c r="L24" s="1"/>
      <c r="M24" s="1"/>
      <c r="N24" s="1">
        <v>200</v>
      </c>
      <c r="O24" s="1">
        <v>200</v>
      </c>
      <c r="P24" s="1">
        <f t="shared" si="4"/>
        <v>65.097799999999992</v>
      </c>
      <c r="Q24" s="5">
        <f t="shared" si="12"/>
        <v>190.20419999999984</v>
      </c>
      <c r="R24" s="5">
        <v>220</v>
      </c>
      <c r="S24" s="5">
        <f t="shared" si="7"/>
        <v>220</v>
      </c>
      <c r="T24" s="5"/>
      <c r="U24" s="5">
        <v>255</v>
      </c>
      <c r="V24" s="1"/>
      <c r="W24" s="1">
        <f t="shared" si="8"/>
        <v>14.457708248205009</v>
      </c>
      <c r="X24" s="1">
        <f t="shared" si="5"/>
        <v>11.07817775715923</v>
      </c>
      <c r="Y24" s="1">
        <v>71.9452</v>
      </c>
      <c r="Z24" s="1">
        <v>53.811999999999998</v>
      </c>
      <c r="AA24" s="1">
        <v>73.130600000000001</v>
      </c>
      <c r="AB24" s="1">
        <v>39.359400000000001</v>
      </c>
      <c r="AC24" s="1">
        <v>71.015599999999992</v>
      </c>
      <c r="AD24" s="1">
        <v>85.281399999999991</v>
      </c>
      <c r="AE24" s="1">
        <v>79.740800000000007</v>
      </c>
      <c r="AF24" s="1">
        <v>67.192599999999999</v>
      </c>
      <c r="AG24" s="1">
        <v>76.873000000000005</v>
      </c>
      <c r="AH24" s="1">
        <v>72.049000000000007</v>
      </c>
      <c r="AI24" s="1"/>
      <c r="AJ24" s="1">
        <f t="shared" si="9"/>
        <v>220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65</v>
      </c>
      <c r="B25" s="1" t="s">
        <v>39</v>
      </c>
      <c r="C25" s="1">
        <v>78</v>
      </c>
      <c r="D25" s="1">
        <v>24</v>
      </c>
      <c r="E25" s="1">
        <v>40</v>
      </c>
      <c r="F25" s="1">
        <v>42</v>
      </c>
      <c r="G25" s="7">
        <v>0.22</v>
      </c>
      <c r="H25" s="1">
        <v>120</v>
      </c>
      <c r="I25" s="1" t="s">
        <v>40</v>
      </c>
      <c r="J25" s="1">
        <v>42</v>
      </c>
      <c r="K25" s="1">
        <f t="shared" si="3"/>
        <v>-2</v>
      </c>
      <c r="L25" s="1"/>
      <c r="M25" s="1"/>
      <c r="N25" s="1">
        <v>32</v>
      </c>
      <c r="O25" s="1"/>
      <c r="P25" s="1">
        <f t="shared" si="4"/>
        <v>8</v>
      </c>
      <c r="Q25" s="5">
        <f>15*P25-O25-N25-F25</f>
        <v>46</v>
      </c>
      <c r="R25" s="5">
        <f t="shared" si="6"/>
        <v>46</v>
      </c>
      <c r="S25" s="5">
        <f t="shared" si="7"/>
        <v>46</v>
      </c>
      <c r="T25" s="5"/>
      <c r="U25" s="5"/>
      <c r="V25" s="1"/>
      <c r="W25" s="1">
        <f t="shared" si="8"/>
        <v>15</v>
      </c>
      <c r="X25" s="1">
        <f t="shared" si="5"/>
        <v>9.25</v>
      </c>
      <c r="Y25" s="1">
        <v>7.2</v>
      </c>
      <c r="Z25" s="1">
        <v>8</v>
      </c>
      <c r="AA25" s="1">
        <v>8.8000000000000007</v>
      </c>
      <c r="AB25" s="1">
        <v>5.4</v>
      </c>
      <c r="AC25" s="1">
        <v>12.4</v>
      </c>
      <c r="AD25" s="1">
        <v>8.9400000000000013</v>
      </c>
      <c r="AE25" s="1">
        <v>5.8</v>
      </c>
      <c r="AF25" s="1">
        <v>3.8</v>
      </c>
      <c r="AG25" s="1">
        <v>5</v>
      </c>
      <c r="AH25" s="1">
        <v>15.2</v>
      </c>
      <c r="AI25" s="1"/>
      <c r="AJ25" s="1">
        <f t="shared" si="9"/>
        <v>10.119999999999999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</row>
    <row r="26" spans="1:45" ht="15.75" thickBot="1" x14ac:dyDescent="0.3">
      <c r="A26" s="1" t="s">
        <v>66</v>
      </c>
      <c r="B26" s="1" t="s">
        <v>39</v>
      </c>
      <c r="C26" s="1">
        <v>200</v>
      </c>
      <c r="D26" s="1">
        <v>88</v>
      </c>
      <c r="E26" s="1">
        <v>195</v>
      </c>
      <c r="F26" s="1">
        <v>80</v>
      </c>
      <c r="G26" s="7">
        <v>0.33</v>
      </c>
      <c r="H26" s="1">
        <v>45</v>
      </c>
      <c r="I26" s="1" t="s">
        <v>40</v>
      </c>
      <c r="J26" s="1">
        <v>197</v>
      </c>
      <c r="K26" s="1">
        <f t="shared" si="3"/>
        <v>-2</v>
      </c>
      <c r="L26" s="1"/>
      <c r="M26" s="1"/>
      <c r="N26" s="1">
        <v>30</v>
      </c>
      <c r="O26" s="1"/>
      <c r="P26" s="1">
        <f t="shared" si="4"/>
        <v>39</v>
      </c>
      <c r="Q26" s="5">
        <f>10*P26-O26-N26-F26</f>
        <v>280</v>
      </c>
      <c r="R26" s="5">
        <v>310</v>
      </c>
      <c r="S26" s="5">
        <f t="shared" si="7"/>
        <v>160</v>
      </c>
      <c r="T26" s="5">
        <v>150</v>
      </c>
      <c r="U26" s="5">
        <v>475</v>
      </c>
      <c r="V26" s="1"/>
      <c r="W26" s="1">
        <f t="shared" si="8"/>
        <v>10.76923076923077</v>
      </c>
      <c r="X26" s="1">
        <f t="shared" si="5"/>
        <v>2.8205128205128207</v>
      </c>
      <c r="Y26" s="1">
        <v>21</v>
      </c>
      <c r="Z26" s="1">
        <v>26</v>
      </c>
      <c r="AA26" s="1">
        <v>28.6</v>
      </c>
      <c r="AB26" s="1">
        <v>22.6</v>
      </c>
      <c r="AC26" s="1">
        <v>28.6</v>
      </c>
      <c r="AD26" s="1">
        <v>25.6</v>
      </c>
      <c r="AE26" s="1">
        <v>30.8</v>
      </c>
      <c r="AF26" s="1">
        <v>29.6</v>
      </c>
      <c r="AG26" s="1">
        <v>33</v>
      </c>
      <c r="AH26" s="1">
        <v>20.399999999999999</v>
      </c>
      <c r="AI26" s="1" t="s">
        <v>41</v>
      </c>
      <c r="AJ26" s="1">
        <f t="shared" si="9"/>
        <v>52.800000000000004</v>
      </c>
      <c r="AK26" s="1">
        <f t="shared" si="10"/>
        <v>49.5</v>
      </c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5" t="s">
        <v>67</v>
      </c>
      <c r="B27" s="16" t="s">
        <v>39</v>
      </c>
      <c r="C27" s="16"/>
      <c r="D27" s="16">
        <v>26</v>
      </c>
      <c r="E27" s="24">
        <v>21</v>
      </c>
      <c r="F27" s="17"/>
      <c r="G27" s="11">
        <v>0</v>
      </c>
      <c r="H27" s="10">
        <v>45</v>
      </c>
      <c r="I27" s="10" t="s">
        <v>37</v>
      </c>
      <c r="J27" s="10">
        <v>26</v>
      </c>
      <c r="K27" s="10">
        <f t="shared" si="3"/>
        <v>-5</v>
      </c>
      <c r="L27" s="10"/>
      <c r="M27" s="10"/>
      <c r="N27" s="10">
        <v>0</v>
      </c>
      <c r="O27" s="10"/>
      <c r="P27" s="10">
        <f t="shared" si="4"/>
        <v>4.2</v>
      </c>
      <c r="Q27" s="12"/>
      <c r="R27" s="5">
        <f t="shared" si="6"/>
        <v>0</v>
      </c>
      <c r="S27" s="5">
        <f t="shared" si="7"/>
        <v>0</v>
      </c>
      <c r="T27" s="5"/>
      <c r="U27" s="12"/>
      <c r="V27" s="10"/>
      <c r="W27" s="1">
        <f t="shared" si="8"/>
        <v>0</v>
      </c>
      <c r="X27" s="10">
        <f t="shared" si="5"/>
        <v>0</v>
      </c>
      <c r="Y27" s="10">
        <v>2</v>
      </c>
      <c r="Z27" s="10">
        <v>8.4</v>
      </c>
      <c r="AA27" s="10">
        <v>9.8000000000000007</v>
      </c>
      <c r="AB27" s="10">
        <v>20.2</v>
      </c>
      <c r="AC27" s="10">
        <v>31.8</v>
      </c>
      <c r="AD27" s="10">
        <v>29.8</v>
      </c>
      <c r="AE27" s="10">
        <v>27</v>
      </c>
      <c r="AF27" s="10">
        <v>32.4</v>
      </c>
      <c r="AG27" s="10">
        <v>77.599999999999994</v>
      </c>
      <c r="AH27" s="10">
        <v>107.8</v>
      </c>
      <c r="AI27" s="13" t="s">
        <v>68</v>
      </c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</row>
    <row r="28" spans="1:45" ht="15.75" thickBot="1" x14ac:dyDescent="0.3">
      <c r="A28" s="18" t="s">
        <v>152</v>
      </c>
      <c r="B28" s="19" t="s">
        <v>39</v>
      </c>
      <c r="C28" s="19">
        <v>196</v>
      </c>
      <c r="D28" s="19">
        <v>72</v>
      </c>
      <c r="E28" s="26">
        <f>99+E27</f>
        <v>120</v>
      </c>
      <c r="F28" s="20">
        <v>122</v>
      </c>
      <c r="G28" s="7">
        <v>0.3</v>
      </c>
      <c r="H28" s="1">
        <v>50</v>
      </c>
      <c r="I28" s="1" t="s">
        <v>40</v>
      </c>
      <c r="J28" s="1">
        <v>102</v>
      </c>
      <c r="K28" s="1">
        <f>E28-J28</f>
        <v>18</v>
      </c>
      <c r="L28" s="1"/>
      <c r="M28" s="1"/>
      <c r="N28" s="1">
        <v>30</v>
      </c>
      <c r="O28" s="1"/>
      <c r="P28" s="1">
        <f>E28/5</f>
        <v>24</v>
      </c>
      <c r="Q28" s="5">
        <f t="shared" ref="Q28:Q35" si="14">14*P28-O28-N28-F28</f>
        <v>184</v>
      </c>
      <c r="R28" s="5">
        <v>190</v>
      </c>
      <c r="S28" s="5">
        <f t="shared" si="7"/>
        <v>190</v>
      </c>
      <c r="T28" s="5"/>
      <c r="U28" s="5">
        <v>208</v>
      </c>
      <c r="V28" s="1"/>
      <c r="W28" s="1">
        <f t="shared" si="8"/>
        <v>14.25</v>
      </c>
      <c r="X28" s="1">
        <f>(F28+N28+O28)/P28</f>
        <v>6.333333333333333</v>
      </c>
      <c r="Y28" s="1">
        <v>18.399999999999999</v>
      </c>
      <c r="Z28" s="1">
        <v>24.6</v>
      </c>
      <c r="AA28" s="1">
        <v>27.4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 t="s">
        <v>153</v>
      </c>
      <c r="AJ28" s="1">
        <f t="shared" si="9"/>
        <v>57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69</v>
      </c>
      <c r="B29" s="1" t="s">
        <v>39</v>
      </c>
      <c r="C29" s="1">
        <v>156</v>
      </c>
      <c r="D29" s="1">
        <v>290</v>
      </c>
      <c r="E29" s="1">
        <v>172</v>
      </c>
      <c r="F29" s="1">
        <v>238</v>
      </c>
      <c r="G29" s="7">
        <v>0.09</v>
      </c>
      <c r="H29" s="1">
        <v>45</v>
      </c>
      <c r="I29" s="1" t="s">
        <v>40</v>
      </c>
      <c r="J29" s="1">
        <v>188</v>
      </c>
      <c r="K29" s="1">
        <f t="shared" si="3"/>
        <v>-16</v>
      </c>
      <c r="L29" s="1"/>
      <c r="M29" s="1"/>
      <c r="N29" s="1">
        <v>0</v>
      </c>
      <c r="O29" s="1"/>
      <c r="P29" s="1">
        <f t="shared" si="4"/>
        <v>34.4</v>
      </c>
      <c r="Q29" s="5">
        <f t="shared" si="14"/>
        <v>243.59999999999997</v>
      </c>
      <c r="R29" s="5">
        <v>260</v>
      </c>
      <c r="S29" s="5">
        <f t="shared" si="7"/>
        <v>260</v>
      </c>
      <c r="T29" s="5"/>
      <c r="U29" s="5">
        <v>278</v>
      </c>
      <c r="V29" s="1"/>
      <c r="W29" s="1">
        <f t="shared" si="8"/>
        <v>14.476744186046512</v>
      </c>
      <c r="X29" s="1">
        <f t="shared" si="5"/>
        <v>6.9186046511627906</v>
      </c>
      <c r="Y29" s="1">
        <v>26</v>
      </c>
      <c r="Z29" s="1">
        <v>36.799999999999997</v>
      </c>
      <c r="AA29" s="1">
        <v>30</v>
      </c>
      <c r="AB29" s="1">
        <v>39.799999999999997</v>
      </c>
      <c r="AC29" s="1">
        <v>41.8</v>
      </c>
      <c r="AD29" s="1">
        <v>35</v>
      </c>
      <c r="AE29" s="1">
        <v>37.6</v>
      </c>
      <c r="AF29" s="1">
        <v>53.4</v>
      </c>
      <c r="AG29" s="1">
        <v>48.2</v>
      </c>
      <c r="AH29" s="1">
        <v>45.4</v>
      </c>
      <c r="AI29" s="1" t="s">
        <v>41</v>
      </c>
      <c r="AJ29" s="1">
        <f t="shared" si="9"/>
        <v>23.4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70</v>
      </c>
      <c r="B30" s="1" t="s">
        <v>36</v>
      </c>
      <c r="C30" s="1">
        <v>580.21400000000006</v>
      </c>
      <c r="D30" s="1"/>
      <c r="E30" s="1">
        <v>228.584</v>
      </c>
      <c r="F30" s="1">
        <v>190.97900000000001</v>
      </c>
      <c r="G30" s="7">
        <v>1</v>
      </c>
      <c r="H30" s="1">
        <v>45</v>
      </c>
      <c r="I30" s="1" t="s">
        <v>59</v>
      </c>
      <c r="J30" s="1">
        <v>298.10000000000002</v>
      </c>
      <c r="K30" s="1">
        <f t="shared" si="3"/>
        <v>-69.51600000000002</v>
      </c>
      <c r="L30" s="1"/>
      <c r="M30" s="1"/>
      <c r="N30" s="1">
        <v>400</v>
      </c>
      <c r="O30" s="1">
        <v>350</v>
      </c>
      <c r="P30" s="1">
        <f t="shared" si="4"/>
        <v>45.716799999999999</v>
      </c>
      <c r="Q30" s="5"/>
      <c r="R30" s="5">
        <f t="shared" si="6"/>
        <v>0</v>
      </c>
      <c r="S30" s="5">
        <f t="shared" si="7"/>
        <v>0</v>
      </c>
      <c r="T30" s="5"/>
      <c r="U30" s="5"/>
      <c r="V30" s="1"/>
      <c r="W30" s="1">
        <f t="shared" si="8"/>
        <v>20.582783571903548</v>
      </c>
      <c r="X30" s="1">
        <f t="shared" si="5"/>
        <v>20.582783571903548</v>
      </c>
      <c r="Y30" s="1">
        <v>83.260400000000004</v>
      </c>
      <c r="Z30" s="1">
        <v>35.549199999999999</v>
      </c>
      <c r="AA30" s="1">
        <v>69.801599999999993</v>
      </c>
      <c r="AB30" s="1">
        <v>47.419199999999996</v>
      </c>
      <c r="AC30" s="1">
        <v>58.800199999999997</v>
      </c>
      <c r="AD30" s="1">
        <v>82.974599999999995</v>
      </c>
      <c r="AE30" s="1">
        <v>65.126800000000003</v>
      </c>
      <c r="AF30" s="1">
        <v>77</v>
      </c>
      <c r="AG30" s="1">
        <v>96.033799999999999</v>
      </c>
      <c r="AH30" s="1">
        <v>37.084800000000001</v>
      </c>
      <c r="AI30" s="30" t="s">
        <v>48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71</v>
      </c>
      <c r="B31" s="1" t="s">
        <v>39</v>
      </c>
      <c r="C31" s="1">
        <v>126</v>
      </c>
      <c r="D31" s="1">
        <v>48</v>
      </c>
      <c r="E31" s="1">
        <v>114</v>
      </c>
      <c r="F31" s="1">
        <v>44</v>
      </c>
      <c r="G31" s="7">
        <v>0.4</v>
      </c>
      <c r="H31" s="1" t="e">
        <v>#N/A</v>
      </c>
      <c r="I31" s="1" t="s">
        <v>40</v>
      </c>
      <c r="J31" s="1">
        <v>125</v>
      </c>
      <c r="K31" s="1">
        <f t="shared" si="3"/>
        <v>-11</v>
      </c>
      <c r="L31" s="1"/>
      <c r="M31" s="1"/>
      <c r="N31" s="1">
        <v>170</v>
      </c>
      <c r="O31" s="1"/>
      <c r="P31" s="1">
        <f t="shared" si="4"/>
        <v>22.8</v>
      </c>
      <c r="Q31" s="5">
        <f t="shared" si="14"/>
        <v>105.19999999999999</v>
      </c>
      <c r="R31" s="5">
        <v>110</v>
      </c>
      <c r="S31" s="5">
        <f t="shared" si="7"/>
        <v>110</v>
      </c>
      <c r="T31" s="5"/>
      <c r="U31" s="5">
        <v>128</v>
      </c>
      <c r="V31" s="1"/>
      <c r="W31" s="1">
        <f t="shared" si="8"/>
        <v>14.210526315789473</v>
      </c>
      <c r="X31" s="1">
        <f t="shared" si="5"/>
        <v>9.3859649122807021</v>
      </c>
      <c r="Y31" s="1">
        <v>23.6</v>
      </c>
      <c r="Z31" s="1">
        <v>20</v>
      </c>
      <c r="AA31" s="1">
        <v>0.6</v>
      </c>
      <c r="AB31" s="1">
        <v>56.2</v>
      </c>
      <c r="AC31" s="1">
        <v>7.6</v>
      </c>
      <c r="AD31" s="1">
        <v>26.2</v>
      </c>
      <c r="AE31" s="1">
        <v>11.8</v>
      </c>
      <c r="AF31" s="1">
        <v>9.4</v>
      </c>
      <c r="AG31" s="1">
        <v>19.600000000000001</v>
      </c>
      <c r="AH31" s="1">
        <v>10.8</v>
      </c>
      <c r="AI31" s="1"/>
      <c r="AJ31" s="1">
        <f t="shared" si="9"/>
        <v>44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72</v>
      </c>
      <c r="B32" s="1" t="s">
        <v>39</v>
      </c>
      <c r="C32" s="1">
        <v>630</v>
      </c>
      <c r="D32" s="1"/>
      <c r="E32" s="1">
        <v>328</v>
      </c>
      <c r="F32" s="1">
        <v>233</v>
      </c>
      <c r="G32" s="7">
        <v>0.4</v>
      </c>
      <c r="H32" s="1">
        <v>60</v>
      </c>
      <c r="I32" s="1" t="s">
        <v>45</v>
      </c>
      <c r="J32" s="1">
        <v>340</v>
      </c>
      <c r="K32" s="1">
        <f t="shared" si="3"/>
        <v>-12</v>
      </c>
      <c r="L32" s="1"/>
      <c r="M32" s="1"/>
      <c r="N32" s="1">
        <v>150</v>
      </c>
      <c r="O32" s="1"/>
      <c r="P32" s="1">
        <f t="shared" si="4"/>
        <v>65.599999999999994</v>
      </c>
      <c r="Q32" s="5">
        <f t="shared" si="14"/>
        <v>535.39999999999986</v>
      </c>
      <c r="R32" s="5">
        <v>570</v>
      </c>
      <c r="S32" s="5">
        <f t="shared" si="7"/>
        <v>570</v>
      </c>
      <c r="T32" s="5"/>
      <c r="U32" s="5">
        <v>601</v>
      </c>
      <c r="V32" s="1"/>
      <c r="W32" s="1">
        <f t="shared" si="8"/>
        <v>14.527439024390246</v>
      </c>
      <c r="X32" s="1">
        <f t="shared" si="5"/>
        <v>5.8384146341463419</v>
      </c>
      <c r="Y32" s="1">
        <v>50.2</v>
      </c>
      <c r="Z32" s="1">
        <v>40.4</v>
      </c>
      <c r="AA32" s="1">
        <v>67.2</v>
      </c>
      <c r="AB32" s="1">
        <v>53</v>
      </c>
      <c r="AC32" s="1">
        <v>67.8</v>
      </c>
      <c r="AD32" s="1">
        <v>72.2</v>
      </c>
      <c r="AE32" s="1">
        <v>74</v>
      </c>
      <c r="AF32" s="1">
        <v>61.8</v>
      </c>
      <c r="AG32" s="1">
        <v>64</v>
      </c>
      <c r="AH32" s="1">
        <v>61.8</v>
      </c>
      <c r="AI32" s="1" t="s">
        <v>41</v>
      </c>
      <c r="AJ32" s="1">
        <f t="shared" si="9"/>
        <v>228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73</v>
      </c>
      <c r="B33" s="1" t="s">
        <v>39</v>
      </c>
      <c r="C33" s="1">
        <v>49</v>
      </c>
      <c r="D33" s="1">
        <v>1</v>
      </c>
      <c r="E33" s="1">
        <v>8</v>
      </c>
      <c r="F33" s="1">
        <v>25</v>
      </c>
      <c r="G33" s="7">
        <v>0.5</v>
      </c>
      <c r="H33" s="1">
        <v>60</v>
      </c>
      <c r="I33" s="1" t="s">
        <v>40</v>
      </c>
      <c r="J33" s="1">
        <v>52</v>
      </c>
      <c r="K33" s="1">
        <f t="shared" si="3"/>
        <v>-44</v>
      </c>
      <c r="L33" s="1"/>
      <c r="M33" s="1"/>
      <c r="N33" s="1">
        <v>24</v>
      </c>
      <c r="O33" s="1"/>
      <c r="P33" s="1">
        <f t="shared" si="4"/>
        <v>1.6</v>
      </c>
      <c r="Q33" s="5"/>
      <c r="R33" s="5">
        <f t="shared" si="6"/>
        <v>0</v>
      </c>
      <c r="S33" s="5">
        <f t="shared" si="7"/>
        <v>0</v>
      </c>
      <c r="T33" s="5"/>
      <c r="U33" s="5"/>
      <c r="V33" s="1"/>
      <c r="W33" s="1">
        <f t="shared" si="8"/>
        <v>30.625</v>
      </c>
      <c r="X33" s="1">
        <f t="shared" si="5"/>
        <v>30.625</v>
      </c>
      <c r="Y33" s="1">
        <v>4.4000000000000004</v>
      </c>
      <c r="Z33" s="1">
        <v>0.6</v>
      </c>
      <c r="AA33" s="1">
        <v>5.2</v>
      </c>
      <c r="AB33" s="1">
        <v>6.4</v>
      </c>
      <c r="AC33" s="1">
        <v>7.6</v>
      </c>
      <c r="AD33" s="1">
        <v>9.1999999999999993</v>
      </c>
      <c r="AE33" s="1">
        <v>11.2</v>
      </c>
      <c r="AF33" s="1">
        <v>17.8</v>
      </c>
      <c r="AG33" s="1">
        <v>14</v>
      </c>
      <c r="AH33" s="1">
        <v>12.4</v>
      </c>
      <c r="AI33" s="31" t="s">
        <v>43</v>
      </c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74</v>
      </c>
      <c r="B34" s="1" t="s">
        <v>39</v>
      </c>
      <c r="C34" s="1">
        <v>29</v>
      </c>
      <c r="D34" s="1"/>
      <c r="E34" s="1">
        <v>6</v>
      </c>
      <c r="F34" s="1">
        <v>21</v>
      </c>
      <c r="G34" s="7">
        <v>0.5</v>
      </c>
      <c r="H34" s="1">
        <v>60</v>
      </c>
      <c r="I34" s="1" t="s">
        <v>40</v>
      </c>
      <c r="J34" s="1">
        <v>6</v>
      </c>
      <c r="K34" s="1">
        <f t="shared" si="3"/>
        <v>0</v>
      </c>
      <c r="L34" s="1"/>
      <c r="M34" s="1"/>
      <c r="N34" s="1">
        <v>0</v>
      </c>
      <c r="O34" s="1"/>
      <c r="P34" s="1">
        <f t="shared" si="4"/>
        <v>1.2</v>
      </c>
      <c r="Q34" s="5"/>
      <c r="R34" s="5">
        <f t="shared" si="6"/>
        <v>0</v>
      </c>
      <c r="S34" s="5">
        <f t="shared" si="7"/>
        <v>0</v>
      </c>
      <c r="T34" s="5"/>
      <c r="U34" s="5"/>
      <c r="V34" s="1"/>
      <c r="W34" s="1">
        <f t="shared" si="8"/>
        <v>17.5</v>
      </c>
      <c r="X34" s="1">
        <f t="shared" si="5"/>
        <v>17.5</v>
      </c>
      <c r="Y34" s="1">
        <v>0.8</v>
      </c>
      <c r="Z34" s="1">
        <v>0.2</v>
      </c>
      <c r="AA34" s="1">
        <v>1.2</v>
      </c>
      <c r="AB34" s="1">
        <v>1.4</v>
      </c>
      <c r="AC34" s="1">
        <v>2.8</v>
      </c>
      <c r="AD34" s="1">
        <v>2</v>
      </c>
      <c r="AE34" s="1">
        <v>2</v>
      </c>
      <c r="AF34" s="1">
        <v>1.6</v>
      </c>
      <c r="AG34" s="1">
        <v>3</v>
      </c>
      <c r="AH34" s="1">
        <v>2</v>
      </c>
      <c r="AI34" s="31" t="s">
        <v>43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75</v>
      </c>
      <c r="B35" s="1" t="s">
        <v>39</v>
      </c>
      <c r="C35" s="1">
        <v>963</v>
      </c>
      <c r="D35" s="1"/>
      <c r="E35" s="1">
        <v>437</v>
      </c>
      <c r="F35" s="1">
        <v>476</v>
      </c>
      <c r="G35" s="7">
        <v>0.4</v>
      </c>
      <c r="H35" s="1">
        <v>60</v>
      </c>
      <c r="I35" s="1" t="s">
        <v>45</v>
      </c>
      <c r="J35" s="1">
        <v>458</v>
      </c>
      <c r="K35" s="1">
        <f t="shared" si="3"/>
        <v>-21</v>
      </c>
      <c r="L35" s="1"/>
      <c r="M35" s="1"/>
      <c r="N35" s="1">
        <v>50</v>
      </c>
      <c r="O35" s="1"/>
      <c r="P35" s="1">
        <f t="shared" si="4"/>
        <v>87.4</v>
      </c>
      <c r="Q35" s="5">
        <f t="shared" si="14"/>
        <v>697.60000000000014</v>
      </c>
      <c r="R35" s="5">
        <v>750</v>
      </c>
      <c r="S35" s="5">
        <f t="shared" si="7"/>
        <v>400</v>
      </c>
      <c r="T35" s="5">
        <v>350</v>
      </c>
      <c r="U35" s="5">
        <v>785</v>
      </c>
      <c r="V35" s="1"/>
      <c r="W35" s="1">
        <f t="shared" si="8"/>
        <v>14.599542334096109</v>
      </c>
      <c r="X35" s="1">
        <f t="shared" si="5"/>
        <v>6.0183066361556063</v>
      </c>
      <c r="Y35" s="1">
        <v>65.599999999999994</v>
      </c>
      <c r="Z35" s="1">
        <v>72</v>
      </c>
      <c r="AA35" s="1">
        <v>107</v>
      </c>
      <c r="AB35" s="1">
        <v>88.2</v>
      </c>
      <c r="AC35" s="1">
        <v>102.2</v>
      </c>
      <c r="AD35" s="1">
        <v>116.4</v>
      </c>
      <c r="AE35" s="1">
        <v>74.8</v>
      </c>
      <c r="AF35" s="1">
        <v>113.00700000000001</v>
      </c>
      <c r="AG35" s="1">
        <v>101.4</v>
      </c>
      <c r="AH35" s="1">
        <v>68.599999999999994</v>
      </c>
      <c r="AI35" s="1" t="s">
        <v>41</v>
      </c>
      <c r="AJ35" s="1">
        <f t="shared" si="9"/>
        <v>160</v>
      </c>
      <c r="AK35" s="1">
        <f t="shared" si="10"/>
        <v>140</v>
      </c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0" t="s">
        <v>76</v>
      </c>
      <c r="B36" s="10" t="s">
        <v>39</v>
      </c>
      <c r="C36" s="10">
        <v>-1</v>
      </c>
      <c r="D36" s="10"/>
      <c r="E36" s="10"/>
      <c r="F36" s="10">
        <v>-1</v>
      </c>
      <c r="G36" s="11">
        <v>0</v>
      </c>
      <c r="H36" s="10" t="e">
        <v>#N/A</v>
      </c>
      <c r="I36" s="10" t="s">
        <v>37</v>
      </c>
      <c r="J36" s="10"/>
      <c r="K36" s="10">
        <f t="shared" si="3"/>
        <v>0</v>
      </c>
      <c r="L36" s="10"/>
      <c r="M36" s="10"/>
      <c r="N36" s="10">
        <v>0</v>
      </c>
      <c r="O36" s="10"/>
      <c r="P36" s="10">
        <f t="shared" si="4"/>
        <v>0</v>
      </c>
      <c r="Q36" s="12"/>
      <c r="R36" s="5">
        <f t="shared" si="6"/>
        <v>0</v>
      </c>
      <c r="S36" s="5">
        <f t="shared" si="7"/>
        <v>0</v>
      </c>
      <c r="T36" s="5"/>
      <c r="U36" s="12"/>
      <c r="V36" s="10"/>
      <c r="W36" s="1" t="e">
        <f t="shared" si="8"/>
        <v>#DIV/0!</v>
      </c>
      <c r="X36" s="10" t="e">
        <f t="shared" si="5"/>
        <v>#DIV/0!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 t="s">
        <v>77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78</v>
      </c>
      <c r="B37" s="1" t="s">
        <v>39</v>
      </c>
      <c r="C37" s="1">
        <v>536</v>
      </c>
      <c r="D37" s="1">
        <v>320</v>
      </c>
      <c r="E37" s="1">
        <v>424</v>
      </c>
      <c r="F37" s="1">
        <v>342</v>
      </c>
      <c r="G37" s="7">
        <v>0.4</v>
      </c>
      <c r="H37" s="1">
        <v>60</v>
      </c>
      <c r="I37" s="1" t="s">
        <v>40</v>
      </c>
      <c r="J37" s="1">
        <v>448</v>
      </c>
      <c r="K37" s="1">
        <f t="shared" ref="K37:K68" si="15">E37-J37</f>
        <v>-24</v>
      </c>
      <c r="L37" s="1"/>
      <c r="M37" s="1"/>
      <c r="N37" s="1">
        <v>230</v>
      </c>
      <c r="O37" s="1">
        <v>150</v>
      </c>
      <c r="P37" s="1">
        <f t="shared" si="4"/>
        <v>84.8</v>
      </c>
      <c r="Q37" s="5">
        <f t="shared" ref="Q37:Q48" si="16">14*P37-O37-N37-F37</f>
        <v>465.20000000000005</v>
      </c>
      <c r="R37" s="5">
        <v>500</v>
      </c>
      <c r="S37" s="5">
        <f t="shared" si="7"/>
        <v>250</v>
      </c>
      <c r="T37" s="5">
        <v>250</v>
      </c>
      <c r="U37" s="5">
        <v>550</v>
      </c>
      <c r="V37" s="1"/>
      <c r="W37" s="1">
        <f t="shared" si="8"/>
        <v>14.410377358490566</v>
      </c>
      <c r="X37" s="1">
        <f t="shared" si="5"/>
        <v>8.5141509433962259</v>
      </c>
      <c r="Y37" s="1">
        <v>79.724800000000002</v>
      </c>
      <c r="Z37" s="1">
        <v>87.8</v>
      </c>
      <c r="AA37" s="1">
        <v>92.6</v>
      </c>
      <c r="AB37" s="1">
        <v>88.2</v>
      </c>
      <c r="AC37" s="1">
        <v>112.8</v>
      </c>
      <c r="AD37" s="1">
        <v>96.2</v>
      </c>
      <c r="AE37" s="1">
        <v>220.9966</v>
      </c>
      <c r="AF37" s="1">
        <v>332</v>
      </c>
      <c r="AG37" s="1">
        <v>96.8</v>
      </c>
      <c r="AH37" s="1">
        <v>78.599999999999994</v>
      </c>
      <c r="AI37" s="1" t="s">
        <v>41</v>
      </c>
      <c r="AJ37" s="1">
        <f t="shared" si="9"/>
        <v>100</v>
      </c>
      <c r="AK37" s="1">
        <f t="shared" si="10"/>
        <v>100</v>
      </c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79</v>
      </c>
      <c r="B38" s="1" t="s">
        <v>39</v>
      </c>
      <c r="C38" s="1">
        <v>2141</v>
      </c>
      <c r="D38" s="33"/>
      <c r="E38" s="33">
        <v>571</v>
      </c>
      <c r="F38" s="33">
        <v>1448</v>
      </c>
      <c r="G38" s="7">
        <v>0.1</v>
      </c>
      <c r="H38" s="1">
        <v>45</v>
      </c>
      <c r="I38" s="1" t="s">
        <v>80</v>
      </c>
      <c r="J38" s="1">
        <v>589</v>
      </c>
      <c r="K38" s="1">
        <f t="shared" si="15"/>
        <v>-18</v>
      </c>
      <c r="L38" s="1"/>
      <c r="M38" s="1"/>
      <c r="N38" s="1">
        <v>0</v>
      </c>
      <c r="O38" s="1"/>
      <c r="P38" s="1">
        <f t="shared" si="4"/>
        <v>114.2</v>
      </c>
      <c r="Q38" s="5"/>
      <c r="R38" s="5">
        <f t="shared" si="6"/>
        <v>0</v>
      </c>
      <c r="S38" s="5">
        <f t="shared" si="7"/>
        <v>0</v>
      </c>
      <c r="T38" s="5"/>
      <c r="U38" s="5"/>
      <c r="V38" s="30" t="s">
        <v>191</v>
      </c>
      <c r="W38" s="1">
        <f t="shared" si="8"/>
        <v>12.679509632224168</v>
      </c>
      <c r="X38" s="1">
        <f t="shared" si="5"/>
        <v>12.679509632224168</v>
      </c>
      <c r="Y38" s="1">
        <v>122.6</v>
      </c>
      <c r="Z38" s="1">
        <v>26.6</v>
      </c>
      <c r="AA38" s="1">
        <v>43</v>
      </c>
      <c r="AB38" s="1">
        <v>36</v>
      </c>
      <c r="AC38" s="1">
        <v>33.799999999999997</v>
      </c>
      <c r="AD38" s="1">
        <v>22.8</v>
      </c>
      <c r="AE38" s="1">
        <v>74</v>
      </c>
      <c r="AF38" s="1">
        <v>156.4</v>
      </c>
      <c r="AG38" s="1">
        <v>39.799999999999997</v>
      </c>
      <c r="AH38" s="1">
        <v>38.799999999999997</v>
      </c>
      <c r="AI38" s="35" t="s">
        <v>193</v>
      </c>
      <c r="AJ38" s="1">
        <f t="shared" si="9"/>
        <v>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81</v>
      </c>
      <c r="B39" s="1" t="s">
        <v>39</v>
      </c>
      <c r="C39" s="1">
        <v>439</v>
      </c>
      <c r="D39" s="1">
        <v>84</v>
      </c>
      <c r="E39" s="1">
        <v>242</v>
      </c>
      <c r="F39" s="1">
        <v>242</v>
      </c>
      <c r="G39" s="7">
        <v>0.1</v>
      </c>
      <c r="H39" s="1">
        <v>60</v>
      </c>
      <c r="I39" s="1" t="s">
        <v>40</v>
      </c>
      <c r="J39" s="1">
        <v>244</v>
      </c>
      <c r="K39" s="1">
        <f t="shared" si="15"/>
        <v>-2</v>
      </c>
      <c r="L39" s="1"/>
      <c r="M39" s="1"/>
      <c r="N39" s="1">
        <v>50</v>
      </c>
      <c r="O39" s="1"/>
      <c r="P39" s="1">
        <f t="shared" si="4"/>
        <v>48.4</v>
      </c>
      <c r="Q39" s="5">
        <f t="shared" si="16"/>
        <v>385.6</v>
      </c>
      <c r="R39" s="5">
        <v>400</v>
      </c>
      <c r="S39" s="5">
        <f t="shared" si="7"/>
        <v>200</v>
      </c>
      <c r="T39" s="5">
        <v>200</v>
      </c>
      <c r="U39" s="5">
        <v>434</v>
      </c>
      <c r="V39" s="1"/>
      <c r="W39" s="1">
        <f t="shared" si="8"/>
        <v>14.297520661157025</v>
      </c>
      <c r="X39" s="1">
        <f t="shared" si="5"/>
        <v>6.0330578512396693</v>
      </c>
      <c r="Y39" s="1">
        <v>36.6</v>
      </c>
      <c r="Z39" s="1">
        <v>46</v>
      </c>
      <c r="AA39" s="1">
        <v>54.8</v>
      </c>
      <c r="AB39" s="1">
        <v>35.4</v>
      </c>
      <c r="AC39" s="1">
        <v>45.2</v>
      </c>
      <c r="AD39" s="1">
        <v>45.4</v>
      </c>
      <c r="AE39" s="1">
        <v>49</v>
      </c>
      <c r="AF39" s="1">
        <v>45.2</v>
      </c>
      <c r="AG39" s="1">
        <v>47.8</v>
      </c>
      <c r="AH39" s="1">
        <v>46.6</v>
      </c>
      <c r="AI39" s="1" t="s">
        <v>41</v>
      </c>
      <c r="AJ39" s="1">
        <f t="shared" si="9"/>
        <v>20</v>
      </c>
      <c r="AK39" s="1">
        <f t="shared" si="10"/>
        <v>20</v>
      </c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82</v>
      </c>
      <c r="B40" s="1" t="s">
        <v>39</v>
      </c>
      <c r="C40" s="1">
        <v>377</v>
      </c>
      <c r="D40" s="1">
        <v>150</v>
      </c>
      <c r="E40" s="1">
        <v>268</v>
      </c>
      <c r="F40" s="1">
        <v>184</v>
      </c>
      <c r="G40" s="7">
        <v>0.1</v>
      </c>
      <c r="H40" s="1">
        <v>60</v>
      </c>
      <c r="I40" s="1" t="s">
        <v>40</v>
      </c>
      <c r="J40" s="1">
        <v>276</v>
      </c>
      <c r="K40" s="1">
        <f t="shared" si="15"/>
        <v>-8</v>
      </c>
      <c r="L40" s="1"/>
      <c r="M40" s="1"/>
      <c r="N40" s="1">
        <v>110</v>
      </c>
      <c r="O40" s="1">
        <v>100</v>
      </c>
      <c r="P40" s="1">
        <f t="shared" si="4"/>
        <v>53.6</v>
      </c>
      <c r="Q40" s="5">
        <f t="shared" si="16"/>
        <v>356.4</v>
      </c>
      <c r="R40" s="5">
        <v>400</v>
      </c>
      <c r="S40" s="5">
        <f t="shared" si="7"/>
        <v>200</v>
      </c>
      <c r="T40" s="5">
        <v>200</v>
      </c>
      <c r="U40" s="5">
        <v>410</v>
      </c>
      <c r="V40" s="1"/>
      <c r="W40" s="1">
        <f t="shared" si="8"/>
        <v>14.813432835820896</v>
      </c>
      <c r="X40" s="1">
        <f t="shared" si="5"/>
        <v>7.3507462686567164</v>
      </c>
      <c r="Y40" s="1">
        <v>46</v>
      </c>
      <c r="Z40" s="1">
        <v>46.6</v>
      </c>
      <c r="AA40" s="1">
        <v>50.8</v>
      </c>
      <c r="AB40" s="1">
        <v>37.799999999999997</v>
      </c>
      <c r="AC40" s="1">
        <v>50.2</v>
      </c>
      <c r="AD40" s="1">
        <v>49</v>
      </c>
      <c r="AE40" s="1">
        <v>40.6</v>
      </c>
      <c r="AF40" s="1">
        <v>47.6</v>
      </c>
      <c r="AG40" s="1">
        <v>54.8</v>
      </c>
      <c r="AH40" s="1">
        <v>51.8</v>
      </c>
      <c r="AI40" s="1" t="s">
        <v>41</v>
      </c>
      <c r="AJ40" s="1">
        <f t="shared" si="9"/>
        <v>20</v>
      </c>
      <c r="AK40" s="1">
        <f t="shared" si="10"/>
        <v>20</v>
      </c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83</v>
      </c>
      <c r="B41" s="1" t="s">
        <v>39</v>
      </c>
      <c r="C41" s="1">
        <v>220</v>
      </c>
      <c r="D41" s="1"/>
      <c r="E41" s="1">
        <v>82</v>
      </c>
      <c r="F41" s="1">
        <v>123</v>
      </c>
      <c r="G41" s="7">
        <v>0.4</v>
      </c>
      <c r="H41" s="1">
        <v>45</v>
      </c>
      <c r="I41" s="1" t="s">
        <v>40</v>
      </c>
      <c r="J41" s="1">
        <v>87</v>
      </c>
      <c r="K41" s="1">
        <f t="shared" si="15"/>
        <v>-5</v>
      </c>
      <c r="L41" s="1"/>
      <c r="M41" s="1"/>
      <c r="N41" s="1">
        <v>0</v>
      </c>
      <c r="O41" s="1"/>
      <c r="P41" s="1">
        <f t="shared" si="4"/>
        <v>16.399999999999999</v>
      </c>
      <c r="Q41" s="5">
        <f t="shared" si="16"/>
        <v>106.59999999999997</v>
      </c>
      <c r="R41" s="5">
        <v>110</v>
      </c>
      <c r="S41" s="5">
        <f t="shared" si="7"/>
        <v>110</v>
      </c>
      <c r="T41" s="5"/>
      <c r="U41" s="5">
        <v>123</v>
      </c>
      <c r="V41" s="1"/>
      <c r="W41" s="1">
        <f t="shared" si="8"/>
        <v>14.207317073170733</v>
      </c>
      <c r="X41" s="1">
        <f t="shared" si="5"/>
        <v>7.5000000000000009</v>
      </c>
      <c r="Y41" s="1">
        <v>13.6</v>
      </c>
      <c r="Z41" s="1">
        <v>13.6</v>
      </c>
      <c r="AA41" s="1">
        <v>24.8</v>
      </c>
      <c r="AB41" s="1">
        <v>14.8</v>
      </c>
      <c r="AC41" s="1">
        <v>18.2</v>
      </c>
      <c r="AD41" s="1">
        <v>23.8</v>
      </c>
      <c r="AE41" s="1">
        <v>-0.4</v>
      </c>
      <c r="AF41" s="1">
        <v>27.2</v>
      </c>
      <c r="AG41" s="1">
        <v>9.1999999999999993</v>
      </c>
      <c r="AH41" s="1">
        <v>14</v>
      </c>
      <c r="AI41" s="1"/>
      <c r="AJ41" s="1">
        <f t="shared" si="9"/>
        <v>44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84</v>
      </c>
      <c r="B42" s="1" t="s">
        <v>39</v>
      </c>
      <c r="C42" s="1">
        <v>84</v>
      </c>
      <c r="D42" s="1">
        <v>210</v>
      </c>
      <c r="E42" s="1">
        <v>71</v>
      </c>
      <c r="F42" s="1">
        <v>199</v>
      </c>
      <c r="G42" s="7">
        <v>0.3</v>
      </c>
      <c r="H42" s="1">
        <v>45</v>
      </c>
      <c r="I42" s="1" t="s">
        <v>40</v>
      </c>
      <c r="J42" s="1">
        <v>91</v>
      </c>
      <c r="K42" s="1">
        <f t="shared" si="15"/>
        <v>-20</v>
      </c>
      <c r="L42" s="1"/>
      <c r="M42" s="1"/>
      <c r="N42" s="1">
        <v>0</v>
      </c>
      <c r="O42" s="1"/>
      <c r="P42" s="1">
        <f t="shared" si="4"/>
        <v>14.2</v>
      </c>
      <c r="Q42" s="5"/>
      <c r="R42" s="5">
        <v>12</v>
      </c>
      <c r="S42" s="5">
        <f t="shared" si="7"/>
        <v>12</v>
      </c>
      <c r="T42" s="5"/>
      <c r="U42" s="5">
        <v>14</v>
      </c>
      <c r="V42" s="1"/>
      <c r="W42" s="1">
        <f t="shared" si="8"/>
        <v>14.859154929577466</v>
      </c>
      <c r="X42" s="1">
        <f t="shared" si="5"/>
        <v>14.014084507042254</v>
      </c>
      <c r="Y42" s="1">
        <v>13</v>
      </c>
      <c r="Z42" s="1">
        <v>23.2</v>
      </c>
      <c r="AA42" s="1">
        <v>13.4</v>
      </c>
      <c r="AB42" s="1">
        <v>50.8</v>
      </c>
      <c r="AC42" s="1">
        <v>3.4</v>
      </c>
      <c r="AD42" s="1">
        <v>17</v>
      </c>
      <c r="AE42" s="1">
        <v>6.4</v>
      </c>
      <c r="AF42" s="1">
        <v>6.8</v>
      </c>
      <c r="AG42" s="1">
        <v>2</v>
      </c>
      <c r="AH42" s="1">
        <v>7.6</v>
      </c>
      <c r="AI42" s="1"/>
      <c r="AJ42" s="1">
        <f t="shared" si="9"/>
        <v>3.5999999999999996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85</v>
      </c>
      <c r="B43" s="1" t="s">
        <v>36</v>
      </c>
      <c r="C43" s="1">
        <v>383.22199999999998</v>
      </c>
      <c r="D43" s="1">
        <v>198.35400000000001</v>
      </c>
      <c r="E43" s="1">
        <v>203.636</v>
      </c>
      <c r="F43" s="1">
        <v>289.20699999999999</v>
      </c>
      <c r="G43" s="7">
        <v>1</v>
      </c>
      <c r="H43" s="1">
        <v>60</v>
      </c>
      <c r="I43" s="1" t="s">
        <v>45</v>
      </c>
      <c r="J43" s="1">
        <v>211.8</v>
      </c>
      <c r="K43" s="1">
        <f t="shared" si="15"/>
        <v>-8.1640000000000157</v>
      </c>
      <c r="L43" s="1"/>
      <c r="M43" s="1"/>
      <c r="N43" s="1">
        <v>190</v>
      </c>
      <c r="O43" s="1"/>
      <c r="P43" s="1">
        <f t="shared" si="4"/>
        <v>40.727199999999996</v>
      </c>
      <c r="Q43" s="5">
        <f t="shared" si="16"/>
        <v>90.973799999999983</v>
      </c>
      <c r="R43" s="5">
        <v>120</v>
      </c>
      <c r="S43" s="5">
        <f t="shared" si="7"/>
        <v>120</v>
      </c>
      <c r="T43" s="5"/>
      <c r="U43" s="5">
        <v>132</v>
      </c>
      <c r="V43" s="1"/>
      <c r="W43" s="1">
        <f t="shared" si="8"/>
        <v>14.712698147675265</v>
      </c>
      <c r="X43" s="1">
        <f t="shared" si="5"/>
        <v>11.766264314757706</v>
      </c>
      <c r="Y43" s="1">
        <v>46.573799999999999</v>
      </c>
      <c r="Z43" s="1">
        <v>45.4634</v>
      </c>
      <c r="AA43" s="1">
        <v>50.044400000000003</v>
      </c>
      <c r="AB43" s="1">
        <v>40.033799999999999</v>
      </c>
      <c r="AC43" s="1">
        <v>54.667200000000001</v>
      </c>
      <c r="AD43" s="1">
        <v>50.078000000000003</v>
      </c>
      <c r="AE43" s="1">
        <v>49.268799999999999</v>
      </c>
      <c r="AF43" s="1">
        <v>37.438000000000002</v>
      </c>
      <c r="AG43" s="1">
        <v>43.057400000000001</v>
      </c>
      <c r="AH43" s="1">
        <v>37.567599999999999</v>
      </c>
      <c r="AI43" s="1"/>
      <c r="AJ43" s="1">
        <f t="shared" si="9"/>
        <v>120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86</v>
      </c>
      <c r="B44" s="1" t="s">
        <v>36</v>
      </c>
      <c r="C44" s="1">
        <v>158.363</v>
      </c>
      <c r="D44" s="1">
        <v>84.043000000000006</v>
      </c>
      <c r="E44" s="1">
        <v>124.907</v>
      </c>
      <c r="F44" s="1">
        <v>101.258</v>
      </c>
      <c r="G44" s="7">
        <v>1</v>
      </c>
      <c r="H44" s="1">
        <v>45</v>
      </c>
      <c r="I44" s="1" t="s">
        <v>40</v>
      </c>
      <c r="J44" s="1">
        <v>132.1</v>
      </c>
      <c r="K44" s="1">
        <f t="shared" si="15"/>
        <v>-7.1929999999999978</v>
      </c>
      <c r="L44" s="1"/>
      <c r="M44" s="1"/>
      <c r="N44" s="1">
        <v>100</v>
      </c>
      <c r="O44" s="1"/>
      <c r="P44" s="1">
        <f t="shared" si="4"/>
        <v>24.981400000000001</v>
      </c>
      <c r="Q44" s="5">
        <f t="shared" si="16"/>
        <v>148.48160000000001</v>
      </c>
      <c r="R44" s="5">
        <v>160</v>
      </c>
      <c r="S44" s="5">
        <f t="shared" si="7"/>
        <v>160</v>
      </c>
      <c r="T44" s="5"/>
      <c r="U44" s="5">
        <v>173</v>
      </c>
      <c r="V44" s="1"/>
      <c r="W44" s="1">
        <f t="shared" si="8"/>
        <v>14.461079042807848</v>
      </c>
      <c r="X44" s="1">
        <f t="shared" si="5"/>
        <v>8.0563138975397681</v>
      </c>
      <c r="Y44" s="1">
        <v>21.6934</v>
      </c>
      <c r="Z44" s="1">
        <v>19.895399999999999</v>
      </c>
      <c r="AA44" s="1">
        <v>22.457599999999999</v>
      </c>
      <c r="AB44" s="1">
        <v>13.522</v>
      </c>
      <c r="AC44" s="1">
        <v>23.2286</v>
      </c>
      <c r="AD44" s="1">
        <v>23.233599999999999</v>
      </c>
      <c r="AE44" s="1">
        <v>19.081800000000001</v>
      </c>
      <c r="AF44" s="1">
        <v>22.428000000000001</v>
      </c>
      <c r="AG44" s="1">
        <v>18.276599999999998</v>
      </c>
      <c r="AH44" s="1">
        <v>14.4048</v>
      </c>
      <c r="AI44" s="1"/>
      <c r="AJ44" s="1">
        <f t="shared" si="9"/>
        <v>160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87</v>
      </c>
      <c r="B45" s="1" t="s">
        <v>36</v>
      </c>
      <c r="C45" s="1">
        <v>261.947</v>
      </c>
      <c r="D45" s="1">
        <v>243.96100000000001</v>
      </c>
      <c r="E45" s="1">
        <v>204.38800000000001</v>
      </c>
      <c r="F45" s="1">
        <v>241.215</v>
      </c>
      <c r="G45" s="7">
        <v>1</v>
      </c>
      <c r="H45" s="1">
        <v>45</v>
      </c>
      <c r="I45" s="1" t="s">
        <v>40</v>
      </c>
      <c r="J45" s="1">
        <v>218.9</v>
      </c>
      <c r="K45" s="1">
        <f t="shared" si="15"/>
        <v>-14.512</v>
      </c>
      <c r="L45" s="1"/>
      <c r="M45" s="1"/>
      <c r="N45" s="1">
        <v>20</v>
      </c>
      <c r="O45" s="1"/>
      <c r="P45" s="1">
        <f t="shared" si="4"/>
        <v>40.877600000000001</v>
      </c>
      <c r="Q45" s="5">
        <f t="shared" si="16"/>
        <v>311.07139999999993</v>
      </c>
      <c r="R45" s="5">
        <v>330</v>
      </c>
      <c r="S45" s="5">
        <f t="shared" si="7"/>
        <v>180</v>
      </c>
      <c r="T45" s="5">
        <v>150</v>
      </c>
      <c r="U45" s="5">
        <v>352</v>
      </c>
      <c r="V45" s="1"/>
      <c r="W45" s="1">
        <f t="shared" si="8"/>
        <v>14.46305556099184</v>
      </c>
      <c r="X45" s="1">
        <f t="shared" si="5"/>
        <v>6.3901745699356134</v>
      </c>
      <c r="Y45" s="1">
        <v>30.001200000000001</v>
      </c>
      <c r="Z45" s="1">
        <v>35.7562</v>
      </c>
      <c r="AA45" s="1">
        <v>34.030799999999999</v>
      </c>
      <c r="AB45" s="1">
        <v>21.1264</v>
      </c>
      <c r="AC45" s="1">
        <v>34.2898</v>
      </c>
      <c r="AD45" s="1">
        <v>33.663799999999988</v>
      </c>
      <c r="AE45" s="1">
        <v>33.044800000000002</v>
      </c>
      <c r="AF45" s="1">
        <v>36.500399999999999</v>
      </c>
      <c r="AG45" s="1">
        <v>48.148800000000001</v>
      </c>
      <c r="AH45" s="1">
        <v>36.125399999999999</v>
      </c>
      <c r="AI45" s="1" t="s">
        <v>88</v>
      </c>
      <c r="AJ45" s="1">
        <f t="shared" si="9"/>
        <v>180</v>
      </c>
      <c r="AK45" s="1">
        <f t="shared" si="10"/>
        <v>150</v>
      </c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89</v>
      </c>
      <c r="B46" s="1" t="s">
        <v>39</v>
      </c>
      <c r="C46" s="1">
        <v>9</v>
      </c>
      <c r="D46" s="33">
        <v>26</v>
      </c>
      <c r="E46" s="33">
        <v>-3</v>
      </c>
      <c r="F46" s="33">
        <v>21</v>
      </c>
      <c r="G46" s="7">
        <v>0.09</v>
      </c>
      <c r="H46" s="1">
        <v>45</v>
      </c>
      <c r="I46" s="1" t="s">
        <v>40</v>
      </c>
      <c r="J46" s="1">
        <v>5</v>
      </c>
      <c r="K46" s="1">
        <f t="shared" si="15"/>
        <v>-8</v>
      </c>
      <c r="L46" s="1"/>
      <c r="M46" s="1"/>
      <c r="N46" s="1">
        <v>10</v>
      </c>
      <c r="O46" s="1"/>
      <c r="P46" s="1">
        <f t="shared" si="4"/>
        <v>-0.6</v>
      </c>
      <c r="Q46" s="5"/>
      <c r="R46" s="5">
        <f t="shared" si="6"/>
        <v>0</v>
      </c>
      <c r="S46" s="5">
        <f t="shared" si="7"/>
        <v>0</v>
      </c>
      <c r="T46" s="5"/>
      <c r="U46" s="5"/>
      <c r="V46" s="1"/>
      <c r="W46" s="1">
        <f t="shared" si="8"/>
        <v>-51.666666666666671</v>
      </c>
      <c r="X46" s="1">
        <f t="shared" si="5"/>
        <v>-51.666666666666671</v>
      </c>
      <c r="Y46" s="1">
        <v>2.8</v>
      </c>
      <c r="Z46" s="1">
        <v>3.2</v>
      </c>
      <c r="AA46" s="1">
        <v>0</v>
      </c>
      <c r="AB46" s="1">
        <v>0</v>
      </c>
      <c r="AC46" s="1">
        <v>2.4</v>
      </c>
      <c r="AD46" s="1">
        <v>3.4</v>
      </c>
      <c r="AE46" s="1">
        <v>-0.4</v>
      </c>
      <c r="AF46" s="1">
        <v>3.4</v>
      </c>
      <c r="AG46" s="1">
        <v>0.6</v>
      </c>
      <c r="AH46" s="1">
        <v>1.2</v>
      </c>
      <c r="AI46" s="1"/>
      <c r="AJ46" s="1">
        <f t="shared" si="9"/>
        <v>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90</v>
      </c>
      <c r="B47" s="1" t="s">
        <v>39</v>
      </c>
      <c r="C47" s="1">
        <v>358</v>
      </c>
      <c r="D47" s="1"/>
      <c r="E47" s="1">
        <v>237</v>
      </c>
      <c r="F47" s="1">
        <v>103</v>
      </c>
      <c r="G47" s="7">
        <v>0.35</v>
      </c>
      <c r="H47" s="1">
        <v>45</v>
      </c>
      <c r="I47" s="1" t="s">
        <v>40</v>
      </c>
      <c r="J47" s="1">
        <v>254</v>
      </c>
      <c r="K47" s="1">
        <f t="shared" si="15"/>
        <v>-17</v>
      </c>
      <c r="L47" s="1"/>
      <c r="M47" s="1"/>
      <c r="N47" s="1">
        <v>80</v>
      </c>
      <c r="O47" s="1"/>
      <c r="P47" s="1">
        <f t="shared" si="4"/>
        <v>47.4</v>
      </c>
      <c r="Q47" s="5">
        <f>12*P47-O47-N47-F47</f>
        <v>385.79999999999995</v>
      </c>
      <c r="R47" s="5">
        <f t="shared" si="6"/>
        <v>386</v>
      </c>
      <c r="S47" s="5">
        <f t="shared" si="7"/>
        <v>236</v>
      </c>
      <c r="T47" s="5">
        <v>150</v>
      </c>
      <c r="U47" s="5"/>
      <c r="V47" s="1"/>
      <c r="W47" s="1">
        <f t="shared" si="8"/>
        <v>12.004219409282701</v>
      </c>
      <c r="X47" s="1">
        <f t="shared" si="5"/>
        <v>3.8607594936708862</v>
      </c>
      <c r="Y47" s="1">
        <v>29.2</v>
      </c>
      <c r="Z47" s="1">
        <v>31.8</v>
      </c>
      <c r="AA47" s="1">
        <v>45.8</v>
      </c>
      <c r="AB47" s="1">
        <v>29.4</v>
      </c>
      <c r="AC47" s="1">
        <v>32.4</v>
      </c>
      <c r="AD47" s="1">
        <v>58</v>
      </c>
      <c r="AE47" s="1">
        <v>43.8</v>
      </c>
      <c r="AF47" s="1">
        <v>60.2</v>
      </c>
      <c r="AG47" s="1">
        <v>39.200000000000003</v>
      </c>
      <c r="AH47" s="1">
        <v>48.2</v>
      </c>
      <c r="AI47" s="1" t="s">
        <v>41</v>
      </c>
      <c r="AJ47" s="1">
        <f t="shared" si="9"/>
        <v>82.6</v>
      </c>
      <c r="AK47" s="1">
        <f t="shared" si="10"/>
        <v>52.5</v>
      </c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91</v>
      </c>
      <c r="B48" s="1" t="s">
        <v>36</v>
      </c>
      <c r="C48" s="1">
        <v>385.92399999999998</v>
      </c>
      <c r="D48" s="1">
        <v>37.456000000000003</v>
      </c>
      <c r="E48" s="1">
        <v>258.26900000000001</v>
      </c>
      <c r="F48" s="1">
        <v>101.316</v>
      </c>
      <c r="G48" s="7">
        <v>1</v>
      </c>
      <c r="H48" s="1">
        <v>45</v>
      </c>
      <c r="I48" s="1" t="s">
        <v>40</v>
      </c>
      <c r="J48" s="1">
        <v>274.39999999999998</v>
      </c>
      <c r="K48" s="1">
        <f t="shared" si="15"/>
        <v>-16.130999999999972</v>
      </c>
      <c r="L48" s="1"/>
      <c r="M48" s="1"/>
      <c r="N48" s="1">
        <v>170</v>
      </c>
      <c r="O48" s="1">
        <v>150</v>
      </c>
      <c r="P48" s="1">
        <f t="shared" si="4"/>
        <v>51.653800000000004</v>
      </c>
      <c r="Q48" s="5">
        <f t="shared" si="16"/>
        <v>301.83720000000005</v>
      </c>
      <c r="R48" s="5">
        <v>330</v>
      </c>
      <c r="S48" s="5">
        <f t="shared" si="7"/>
        <v>180</v>
      </c>
      <c r="T48" s="5">
        <v>150</v>
      </c>
      <c r="U48" s="5">
        <v>353</v>
      </c>
      <c r="V48" s="1"/>
      <c r="W48" s="1">
        <f t="shared" si="8"/>
        <v>14.54522222953587</v>
      </c>
      <c r="X48" s="1">
        <f t="shared" si="5"/>
        <v>8.1565344660025012</v>
      </c>
      <c r="Y48" s="1">
        <v>46.077800000000003</v>
      </c>
      <c r="Z48" s="1">
        <v>36.031799999999997</v>
      </c>
      <c r="AA48" s="1">
        <v>47.687399999999997</v>
      </c>
      <c r="AB48" s="1">
        <v>29.0136</v>
      </c>
      <c r="AC48" s="1">
        <v>47.319400000000002</v>
      </c>
      <c r="AD48" s="1">
        <v>46.691199999999988</v>
      </c>
      <c r="AE48" s="1">
        <v>43.0548</v>
      </c>
      <c r="AF48" s="1">
        <v>43.5152</v>
      </c>
      <c r="AG48" s="1">
        <v>47.7318</v>
      </c>
      <c r="AH48" s="1">
        <v>7.7441999999999993</v>
      </c>
      <c r="AI48" s="1"/>
      <c r="AJ48" s="1">
        <f t="shared" si="9"/>
        <v>180</v>
      </c>
      <c r="AK48" s="1">
        <f t="shared" si="10"/>
        <v>150</v>
      </c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92</v>
      </c>
      <c r="B49" s="1" t="s">
        <v>39</v>
      </c>
      <c r="C49" s="1"/>
      <c r="D49" s="1"/>
      <c r="E49" s="1"/>
      <c r="F49" s="1"/>
      <c r="G49" s="7">
        <v>0.3</v>
      </c>
      <c r="H49" s="1" t="e">
        <v>#N/A</v>
      </c>
      <c r="I49" s="1" t="s">
        <v>40</v>
      </c>
      <c r="J49" s="1"/>
      <c r="K49" s="1">
        <f t="shared" si="15"/>
        <v>0</v>
      </c>
      <c r="L49" s="1"/>
      <c r="M49" s="1"/>
      <c r="N49" s="1">
        <v>100</v>
      </c>
      <c r="O49" s="1"/>
      <c r="P49" s="1">
        <f t="shared" si="4"/>
        <v>0</v>
      </c>
      <c r="Q49" s="5"/>
      <c r="R49" s="5">
        <f t="shared" si="6"/>
        <v>0</v>
      </c>
      <c r="S49" s="5">
        <f t="shared" si="7"/>
        <v>0</v>
      </c>
      <c r="T49" s="5"/>
      <c r="U49" s="5"/>
      <c r="V49" s="1"/>
      <c r="W49" s="1" t="e">
        <f t="shared" si="8"/>
        <v>#DIV/0!</v>
      </c>
      <c r="X49" s="1" t="e">
        <f t="shared" si="5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4" t="s">
        <v>143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</row>
    <row r="50" spans="1:45" ht="15.75" thickBot="1" x14ac:dyDescent="0.3">
      <c r="A50" s="1" t="s">
        <v>93</v>
      </c>
      <c r="B50" s="1" t="s">
        <v>36</v>
      </c>
      <c r="C50" s="1">
        <v>55.158999999999999</v>
      </c>
      <c r="D50" s="1"/>
      <c r="E50" s="1">
        <v>12.226000000000001</v>
      </c>
      <c r="F50" s="1">
        <v>39.834000000000003</v>
      </c>
      <c r="G50" s="7">
        <v>1</v>
      </c>
      <c r="H50" s="1">
        <v>45</v>
      </c>
      <c r="I50" s="1" t="s">
        <v>40</v>
      </c>
      <c r="J50" s="1">
        <v>12</v>
      </c>
      <c r="K50" s="1">
        <f t="shared" si="15"/>
        <v>0.22600000000000087</v>
      </c>
      <c r="L50" s="1"/>
      <c r="M50" s="1"/>
      <c r="N50" s="1">
        <v>8</v>
      </c>
      <c r="O50" s="1"/>
      <c r="P50" s="1">
        <f t="shared" si="4"/>
        <v>2.4452000000000003</v>
      </c>
      <c r="Q50" s="5"/>
      <c r="R50" s="5">
        <f t="shared" si="6"/>
        <v>0</v>
      </c>
      <c r="S50" s="5">
        <f t="shared" si="7"/>
        <v>0</v>
      </c>
      <c r="T50" s="5"/>
      <c r="U50" s="5"/>
      <c r="V50" s="1"/>
      <c r="W50" s="1">
        <f t="shared" si="8"/>
        <v>19.562407982987075</v>
      </c>
      <c r="X50" s="1">
        <f t="shared" si="5"/>
        <v>19.562407982987075</v>
      </c>
      <c r="Y50" s="1">
        <v>4.0258000000000003</v>
      </c>
      <c r="Z50" s="1">
        <v>2.0806</v>
      </c>
      <c r="AA50" s="1">
        <v>5.9154</v>
      </c>
      <c r="AB50" s="1">
        <v>1.2464</v>
      </c>
      <c r="AC50" s="1">
        <v>3.7317999999999998</v>
      </c>
      <c r="AD50" s="1">
        <v>2.0434000000000001</v>
      </c>
      <c r="AE50" s="1">
        <v>7.7889999999999997</v>
      </c>
      <c r="AF50" s="1">
        <v>3.9207999999999998</v>
      </c>
      <c r="AG50" s="1">
        <v>6.5138000000000007</v>
      </c>
      <c r="AH50" s="1">
        <v>3.5224000000000002</v>
      </c>
      <c r="AI50" s="31" t="s">
        <v>43</v>
      </c>
      <c r="AJ50" s="1">
        <f t="shared" si="9"/>
        <v>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5" t="s">
        <v>94</v>
      </c>
      <c r="B51" s="16" t="s">
        <v>39</v>
      </c>
      <c r="C51" s="16"/>
      <c r="D51" s="16">
        <v>29</v>
      </c>
      <c r="E51" s="22">
        <v>20</v>
      </c>
      <c r="F51" s="17"/>
      <c r="G51" s="11">
        <v>0</v>
      </c>
      <c r="H51" s="10">
        <v>45</v>
      </c>
      <c r="I51" s="10" t="s">
        <v>37</v>
      </c>
      <c r="J51" s="10">
        <v>25</v>
      </c>
      <c r="K51" s="10">
        <f t="shared" si="15"/>
        <v>-5</v>
      </c>
      <c r="L51" s="10"/>
      <c r="M51" s="10"/>
      <c r="N51" s="10">
        <v>0</v>
      </c>
      <c r="O51" s="10"/>
      <c r="P51" s="10">
        <f t="shared" si="4"/>
        <v>4</v>
      </c>
      <c r="Q51" s="12"/>
      <c r="R51" s="5">
        <f t="shared" si="6"/>
        <v>0</v>
      </c>
      <c r="S51" s="5">
        <f t="shared" si="7"/>
        <v>0</v>
      </c>
      <c r="T51" s="5"/>
      <c r="U51" s="12"/>
      <c r="V51" s="10"/>
      <c r="W51" s="1">
        <f t="shared" si="8"/>
        <v>0</v>
      </c>
      <c r="X51" s="10">
        <f t="shared" si="5"/>
        <v>0</v>
      </c>
      <c r="Y51" s="10">
        <v>12.4</v>
      </c>
      <c r="Z51" s="10">
        <v>8</v>
      </c>
      <c r="AA51" s="10">
        <v>23.6</v>
      </c>
      <c r="AB51" s="10">
        <v>15.6</v>
      </c>
      <c r="AC51" s="10">
        <v>16.2</v>
      </c>
      <c r="AD51" s="10">
        <v>20.399999999999999</v>
      </c>
      <c r="AE51" s="10">
        <v>15.8</v>
      </c>
      <c r="AF51" s="10">
        <v>3.2</v>
      </c>
      <c r="AG51" s="10">
        <v>19.600000000000001</v>
      </c>
      <c r="AH51" s="10">
        <v>8</v>
      </c>
      <c r="AI51" s="13" t="s">
        <v>95</v>
      </c>
      <c r="AJ51" s="1">
        <f t="shared" si="9"/>
        <v>0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</row>
    <row r="52" spans="1:45" ht="15.75" thickBot="1" x14ac:dyDescent="0.3">
      <c r="A52" s="18" t="s">
        <v>174</v>
      </c>
      <c r="B52" s="19" t="s">
        <v>39</v>
      </c>
      <c r="C52" s="19">
        <v>66</v>
      </c>
      <c r="D52" s="19">
        <v>22</v>
      </c>
      <c r="E52" s="23">
        <f>38+E51</f>
        <v>58</v>
      </c>
      <c r="F52" s="20">
        <v>28</v>
      </c>
      <c r="G52" s="7">
        <v>0.28000000000000003</v>
      </c>
      <c r="H52" s="1">
        <v>50</v>
      </c>
      <c r="I52" s="1" t="s">
        <v>40</v>
      </c>
      <c r="J52" s="1">
        <v>39</v>
      </c>
      <c r="K52" s="1">
        <f>E52-J52</f>
        <v>19</v>
      </c>
      <c r="L52" s="1"/>
      <c r="M52" s="1"/>
      <c r="N52" s="1">
        <v>80</v>
      </c>
      <c r="O52" s="1">
        <v>80</v>
      </c>
      <c r="P52" s="1">
        <f>E52/5</f>
        <v>11.6</v>
      </c>
      <c r="Q52" s="5"/>
      <c r="R52" s="5">
        <f t="shared" si="6"/>
        <v>0</v>
      </c>
      <c r="S52" s="5">
        <f t="shared" si="7"/>
        <v>0</v>
      </c>
      <c r="T52" s="5"/>
      <c r="U52" s="5"/>
      <c r="V52" s="1"/>
      <c r="W52" s="1">
        <f t="shared" si="8"/>
        <v>16.206896551724139</v>
      </c>
      <c r="X52" s="1">
        <f>(F52+N52+O52)/P52</f>
        <v>16.206896551724139</v>
      </c>
      <c r="Y52" s="1">
        <v>15.8</v>
      </c>
      <c r="Z52" s="1">
        <v>4.2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 t="s">
        <v>175</v>
      </c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5" t="s">
        <v>96</v>
      </c>
      <c r="B53" s="16" t="s">
        <v>39</v>
      </c>
      <c r="C53" s="16"/>
      <c r="D53" s="16">
        <v>241</v>
      </c>
      <c r="E53" s="24">
        <v>217</v>
      </c>
      <c r="F53" s="25">
        <v>14</v>
      </c>
      <c r="G53" s="11">
        <v>0</v>
      </c>
      <c r="H53" s="10">
        <v>45</v>
      </c>
      <c r="I53" s="10" t="s">
        <v>37</v>
      </c>
      <c r="J53" s="10">
        <v>607</v>
      </c>
      <c r="K53" s="10">
        <f t="shared" si="15"/>
        <v>-390</v>
      </c>
      <c r="L53" s="10"/>
      <c r="M53" s="10"/>
      <c r="N53" s="10">
        <v>0</v>
      </c>
      <c r="O53" s="10"/>
      <c r="P53" s="10">
        <f t="shared" si="4"/>
        <v>43.4</v>
      </c>
      <c r="Q53" s="12"/>
      <c r="R53" s="5">
        <f t="shared" si="6"/>
        <v>0</v>
      </c>
      <c r="S53" s="5">
        <f t="shared" si="7"/>
        <v>0</v>
      </c>
      <c r="T53" s="5"/>
      <c r="U53" s="12"/>
      <c r="V53" s="10"/>
      <c r="W53" s="1">
        <f t="shared" si="8"/>
        <v>0.32258064516129031</v>
      </c>
      <c r="X53" s="10">
        <f t="shared" si="5"/>
        <v>0.32258064516129031</v>
      </c>
      <c r="Y53" s="10">
        <v>202.4</v>
      </c>
      <c r="Z53" s="10">
        <v>56</v>
      </c>
      <c r="AA53" s="10">
        <v>73.400000000000006</v>
      </c>
      <c r="AB53" s="10">
        <v>65.599999999999994</v>
      </c>
      <c r="AC53" s="10">
        <v>78.2</v>
      </c>
      <c r="AD53" s="10">
        <v>82</v>
      </c>
      <c r="AE53" s="10">
        <v>79.8</v>
      </c>
      <c r="AF53" s="10">
        <v>75.8</v>
      </c>
      <c r="AG53" s="10">
        <v>83.4</v>
      </c>
      <c r="AH53" s="10">
        <v>76</v>
      </c>
      <c r="AI53" s="13" t="s">
        <v>97</v>
      </c>
      <c r="AJ53" s="1">
        <f t="shared" si="9"/>
        <v>0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</row>
    <row r="54" spans="1:45" ht="15.75" thickBot="1" x14ac:dyDescent="0.3">
      <c r="A54" s="18" t="s">
        <v>169</v>
      </c>
      <c r="B54" s="19" t="s">
        <v>39</v>
      </c>
      <c r="C54" s="19">
        <v>1050</v>
      </c>
      <c r="D54" s="19">
        <v>200</v>
      </c>
      <c r="E54" s="26">
        <f>526+E53</f>
        <v>743</v>
      </c>
      <c r="F54" s="27">
        <f>417+F53</f>
        <v>431</v>
      </c>
      <c r="G54" s="7">
        <v>0.35</v>
      </c>
      <c r="H54" s="1">
        <v>50</v>
      </c>
      <c r="I54" s="1" t="s">
        <v>80</v>
      </c>
      <c r="J54" s="1">
        <v>187</v>
      </c>
      <c r="K54" s="1">
        <f>E54-J54</f>
        <v>556</v>
      </c>
      <c r="L54" s="1"/>
      <c r="M54" s="1"/>
      <c r="N54" s="1">
        <v>500</v>
      </c>
      <c r="O54" s="1"/>
      <c r="P54" s="1">
        <f>E54/5</f>
        <v>148.6</v>
      </c>
      <c r="Q54" s="32">
        <v>0</v>
      </c>
      <c r="R54" s="5">
        <v>180</v>
      </c>
      <c r="S54" s="5">
        <f t="shared" si="7"/>
        <v>180</v>
      </c>
      <c r="T54" s="5"/>
      <c r="U54" s="34">
        <v>200</v>
      </c>
      <c r="V54" s="33"/>
      <c r="W54" s="1">
        <f t="shared" si="8"/>
        <v>7.4764468371467032</v>
      </c>
      <c r="X54" s="1">
        <f>(F54+N54+O54)/P54</f>
        <v>6.2651413189771201</v>
      </c>
      <c r="Y54" s="1">
        <v>218.8</v>
      </c>
      <c r="Z54" s="1">
        <v>41.6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 t="s">
        <v>170</v>
      </c>
      <c r="AJ54" s="1">
        <f t="shared" si="9"/>
        <v>62.999999999999993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</row>
    <row r="55" spans="1:45" ht="15.75" thickBot="1" x14ac:dyDescent="0.3">
      <c r="A55" s="1" t="s">
        <v>98</v>
      </c>
      <c r="B55" s="1" t="s">
        <v>39</v>
      </c>
      <c r="C55" s="1">
        <v>236</v>
      </c>
      <c r="D55" s="1">
        <v>32</v>
      </c>
      <c r="E55" s="1">
        <v>138</v>
      </c>
      <c r="F55" s="1">
        <v>80</v>
      </c>
      <c r="G55" s="7">
        <v>0.28000000000000003</v>
      </c>
      <c r="H55" s="1">
        <v>45</v>
      </c>
      <c r="I55" s="1" t="s">
        <v>40</v>
      </c>
      <c r="J55" s="1">
        <v>149</v>
      </c>
      <c r="K55" s="1">
        <f t="shared" si="15"/>
        <v>-11</v>
      </c>
      <c r="L55" s="1"/>
      <c r="M55" s="1"/>
      <c r="N55" s="1">
        <v>100</v>
      </c>
      <c r="O55" s="1">
        <v>100</v>
      </c>
      <c r="P55" s="1">
        <f t="shared" si="4"/>
        <v>27.6</v>
      </c>
      <c r="Q55" s="5">
        <f t="shared" ref="Q55" si="17">14*P55-O55-N55-F55</f>
        <v>106.40000000000003</v>
      </c>
      <c r="R55" s="5">
        <v>120</v>
      </c>
      <c r="S55" s="5">
        <f t="shared" si="7"/>
        <v>120</v>
      </c>
      <c r="T55" s="5"/>
      <c r="U55" s="5">
        <v>134</v>
      </c>
      <c r="V55" s="1"/>
      <c r="W55" s="1">
        <f t="shared" si="8"/>
        <v>14.492753623188404</v>
      </c>
      <c r="X55" s="1">
        <f t="shared" si="5"/>
        <v>10.144927536231883</v>
      </c>
      <c r="Y55" s="1">
        <v>28.4</v>
      </c>
      <c r="Z55" s="1">
        <v>26.4</v>
      </c>
      <c r="AA55" s="1">
        <v>31.2</v>
      </c>
      <c r="AB55" s="1">
        <v>24.8</v>
      </c>
      <c r="AC55" s="1">
        <v>37</v>
      </c>
      <c r="AD55" s="1">
        <v>31.4</v>
      </c>
      <c r="AE55" s="1">
        <v>36</v>
      </c>
      <c r="AF55" s="1">
        <v>30.6</v>
      </c>
      <c r="AG55" s="1">
        <v>34.799999999999997</v>
      </c>
      <c r="AH55" s="1">
        <v>28.2</v>
      </c>
      <c r="AI55" s="1"/>
      <c r="AJ55" s="1">
        <f t="shared" si="9"/>
        <v>33.6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5" t="s">
        <v>99</v>
      </c>
      <c r="B56" s="16" t="s">
        <v>39</v>
      </c>
      <c r="C56" s="16">
        <v>-260</v>
      </c>
      <c r="D56" s="16">
        <v>441</v>
      </c>
      <c r="E56" s="24">
        <v>156</v>
      </c>
      <c r="F56" s="25">
        <v>-1</v>
      </c>
      <c r="G56" s="11">
        <v>0</v>
      </c>
      <c r="H56" s="10">
        <v>45</v>
      </c>
      <c r="I56" s="10" t="s">
        <v>37</v>
      </c>
      <c r="J56" s="10">
        <v>186</v>
      </c>
      <c r="K56" s="10">
        <f t="shared" si="15"/>
        <v>-30</v>
      </c>
      <c r="L56" s="10"/>
      <c r="M56" s="10"/>
      <c r="N56" s="10">
        <v>0</v>
      </c>
      <c r="O56" s="10"/>
      <c r="P56" s="10">
        <f t="shared" si="4"/>
        <v>31.2</v>
      </c>
      <c r="Q56" s="12"/>
      <c r="R56" s="5">
        <f t="shared" si="6"/>
        <v>0</v>
      </c>
      <c r="S56" s="5">
        <f t="shared" si="7"/>
        <v>0</v>
      </c>
      <c r="T56" s="5"/>
      <c r="U56" s="12"/>
      <c r="V56" s="10"/>
      <c r="W56" s="1">
        <f t="shared" si="8"/>
        <v>-3.2051282051282055E-2</v>
      </c>
      <c r="X56" s="10">
        <f t="shared" si="5"/>
        <v>-3.2051282051282055E-2</v>
      </c>
      <c r="Y56" s="10">
        <v>33.799999999999997</v>
      </c>
      <c r="Z56" s="10">
        <v>81.599999999999994</v>
      </c>
      <c r="AA56" s="10">
        <v>101.4</v>
      </c>
      <c r="AB56" s="10">
        <v>82.6</v>
      </c>
      <c r="AC56" s="10">
        <v>106.4</v>
      </c>
      <c r="AD56" s="10">
        <v>113.4</v>
      </c>
      <c r="AE56" s="10">
        <v>79.8</v>
      </c>
      <c r="AF56" s="10">
        <v>102.8</v>
      </c>
      <c r="AG56" s="10">
        <v>105.2</v>
      </c>
      <c r="AH56" s="10">
        <v>98.8</v>
      </c>
      <c r="AI56" s="13" t="s">
        <v>100</v>
      </c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</row>
    <row r="57" spans="1:45" ht="15.75" thickBot="1" x14ac:dyDescent="0.3">
      <c r="A57" s="18" t="s">
        <v>172</v>
      </c>
      <c r="B57" s="19" t="s">
        <v>39</v>
      </c>
      <c r="C57" s="19">
        <v>534</v>
      </c>
      <c r="D57" s="19">
        <v>296</v>
      </c>
      <c r="E57" s="26">
        <f>293+E56</f>
        <v>449</v>
      </c>
      <c r="F57" s="27">
        <f>33+F56</f>
        <v>32</v>
      </c>
      <c r="G57" s="7">
        <v>0.35</v>
      </c>
      <c r="H57" s="1">
        <v>50</v>
      </c>
      <c r="I57" s="1" t="s">
        <v>40</v>
      </c>
      <c r="J57" s="1">
        <v>327</v>
      </c>
      <c r="K57" s="1">
        <f>E57-J57</f>
        <v>122</v>
      </c>
      <c r="L57" s="1"/>
      <c r="M57" s="1"/>
      <c r="N57" s="1">
        <v>250</v>
      </c>
      <c r="O57" s="1">
        <v>250</v>
      </c>
      <c r="P57" s="1">
        <f>E57/5</f>
        <v>89.8</v>
      </c>
      <c r="Q57" s="5">
        <f t="shared" ref="Q57:Q70" si="18">14*P57-O57-N57-F57</f>
        <v>725.2</v>
      </c>
      <c r="R57" s="5">
        <v>780</v>
      </c>
      <c r="S57" s="5">
        <f t="shared" si="7"/>
        <v>430</v>
      </c>
      <c r="T57" s="5">
        <v>350</v>
      </c>
      <c r="U57" s="5">
        <v>815</v>
      </c>
      <c r="V57" s="1"/>
      <c r="W57" s="1">
        <f t="shared" si="8"/>
        <v>14.610244988864142</v>
      </c>
      <c r="X57" s="1">
        <f>(F57+N57+O57)/P57</f>
        <v>5.9242761692650339</v>
      </c>
      <c r="Y57" s="1">
        <v>68</v>
      </c>
      <c r="Z57" s="1">
        <v>30.6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 t="s">
        <v>173</v>
      </c>
      <c r="AJ57" s="1">
        <f t="shared" si="9"/>
        <v>150.5</v>
      </c>
      <c r="AK57" s="1">
        <f t="shared" si="10"/>
        <v>122.49999999999999</v>
      </c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101</v>
      </c>
      <c r="B58" s="1" t="s">
        <v>39</v>
      </c>
      <c r="C58" s="1">
        <v>148</v>
      </c>
      <c r="D58" s="1">
        <v>1040</v>
      </c>
      <c r="E58" s="1">
        <v>636</v>
      </c>
      <c r="F58" s="1">
        <v>546</v>
      </c>
      <c r="G58" s="7">
        <v>0.35</v>
      </c>
      <c r="H58" s="1">
        <v>45</v>
      </c>
      <c r="I58" s="1" t="s">
        <v>102</v>
      </c>
      <c r="J58" s="1">
        <v>840</v>
      </c>
      <c r="K58" s="1">
        <f t="shared" si="15"/>
        <v>-204</v>
      </c>
      <c r="L58" s="1"/>
      <c r="M58" s="1"/>
      <c r="N58" s="1">
        <v>120</v>
      </c>
      <c r="O58" s="1">
        <v>100</v>
      </c>
      <c r="P58" s="1">
        <f t="shared" si="4"/>
        <v>127.2</v>
      </c>
      <c r="Q58" s="5">
        <f>13*P58-O58-N58-F58</f>
        <v>887.60000000000014</v>
      </c>
      <c r="R58" s="5">
        <v>950</v>
      </c>
      <c r="S58" s="5">
        <f t="shared" si="7"/>
        <v>490</v>
      </c>
      <c r="T58" s="5">
        <v>460</v>
      </c>
      <c r="U58" s="5">
        <v>1142</v>
      </c>
      <c r="V58" s="1"/>
      <c r="W58" s="1">
        <f t="shared" si="8"/>
        <v>13.490566037735849</v>
      </c>
      <c r="X58" s="1">
        <f t="shared" si="5"/>
        <v>6.0220125786163523</v>
      </c>
      <c r="Y58" s="1">
        <v>102.6</v>
      </c>
      <c r="Z58" s="1">
        <v>243</v>
      </c>
      <c r="AA58" s="1">
        <v>454.8</v>
      </c>
      <c r="AB58" s="1">
        <v>110.6</v>
      </c>
      <c r="AC58" s="1">
        <v>139.80000000000001</v>
      </c>
      <c r="AD58" s="1">
        <v>138.80000000000001</v>
      </c>
      <c r="AE58" s="1">
        <v>139.80000000000001</v>
      </c>
      <c r="AF58" s="1">
        <v>120.4</v>
      </c>
      <c r="AG58" s="1">
        <v>134</v>
      </c>
      <c r="AH58" s="1">
        <v>123</v>
      </c>
      <c r="AI58" s="1" t="s">
        <v>103</v>
      </c>
      <c r="AJ58" s="1">
        <f t="shared" si="9"/>
        <v>171.5</v>
      </c>
      <c r="AK58" s="1">
        <f t="shared" si="10"/>
        <v>161</v>
      </c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104</v>
      </c>
      <c r="B59" s="1" t="s">
        <v>39</v>
      </c>
      <c r="C59" s="1">
        <v>13</v>
      </c>
      <c r="D59" s="1">
        <v>176</v>
      </c>
      <c r="E59" s="1">
        <v>31</v>
      </c>
      <c r="F59" s="1">
        <v>149</v>
      </c>
      <c r="G59" s="7">
        <v>0.28000000000000003</v>
      </c>
      <c r="H59" s="1">
        <v>45</v>
      </c>
      <c r="I59" s="1" t="s">
        <v>40</v>
      </c>
      <c r="J59" s="1">
        <v>52</v>
      </c>
      <c r="K59" s="1">
        <f t="shared" si="15"/>
        <v>-21</v>
      </c>
      <c r="L59" s="1"/>
      <c r="M59" s="1"/>
      <c r="N59" s="1">
        <v>70</v>
      </c>
      <c r="O59" s="1"/>
      <c r="P59" s="1">
        <f t="shared" si="4"/>
        <v>6.2</v>
      </c>
      <c r="Q59" s="5"/>
      <c r="R59" s="5">
        <f t="shared" si="6"/>
        <v>0</v>
      </c>
      <c r="S59" s="5">
        <f t="shared" si="7"/>
        <v>0</v>
      </c>
      <c r="T59" s="5"/>
      <c r="U59" s="5"/>
      <c r="V59" s="1"/>
      <c r="W59" s="1">
        <f t="shared" si="8"/>
        <v>35.322580645161288</v>
      </c>
      <c r="X59" s="1">
        <f t="shared" si="5"/>
        <v>35.322580645161288</v>
      </c>
      <c r="Y59" s="1">
        <v>17.600000000000001</v>
      </c>
      <c r="Z59" s="1">
        <v>19</v>
      </c>
      <c r="AA59" s="1">
        <v>13</v>
      </c>
      <c r="AB59" s="1">
        <v>15.8</v>
      </c>
      <c r="AC59" s="1">
        <v>21.2</v>
      </c>
      <c r="AD59" s="1">
        <v>12.8</v>
      </c>
      <c r="AE59" s="1">
        <v>14.8</v>
      </c>
      <c r="AF59" s="1">
        <v>27</v>
      </c>
      <c r="AG59" s="1">
        <v>14.6</v>
      </c>
      <c r="AH59" s="1">
        <v>17.2</v>
      </c>
      <c r="AI59" s="1"/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105</v>
      </c>
      <c r="B60" s="1" t="s">
        <v>39</v>
      </c>
      <c r="C60" s="1">
        <v>438</v>
      </c>
      <c r="D60" s="1"/>
      <c r="E60" s="1">
        <v>344</v>
      </c>
      <c r="F60" s="1"/>
      <c r="G60" s="7">
        <v>0.41</v>
      </c>
      <c r="H60" s="1">
        <v>45</v>
      </c>
      <c r="I60" s="1" t="s">
        <v>40</v>
      </c>
      <c r="J60" s="1">
        <v>389</v>
      </c>
      <c r="K60" s="1">
        <f t="shared" si="15"/>
        <v>-45</v>
      </c>
      <c r="L60" s="1"/>
      <c r="M60" s="1"/>
      <c r="N60" s="1">
        <v>150</v>
      </c>
      <c r="O60" s="1">
        <v>150</v>
      </c>
      <c r="P60" s="1">
        <f t="shared" si="4"/>
        <v>68.8</v>
      </c>
      <c r="Q60" s="5">
        <f>12*P60-O60-N60-F60</f>
        <v>525.59999999999991</v>
      </c>
      <c r="R60" s="5">
        <v>620</v>
      </c>
      <c r="S60" s="5">
        <f t="shared" si="7"/>
        <v>620</v>
      </c>
      <c r="T60" s="5"/>
      <c r="U60" s="5">
        <v>732</v>
      </c>
      <c r="V60" s="1"/>
      <c r="W60" s="1">
        <f t="shared" si="8"/>
        <v>13.372093023255815</v>
      </c>
      <c r="X60" s="1">
        <f t="shared" si="5"/>
        <v>4.3604651162790695</v>
      </c>
      <c r="Y60" s="1">
        <v>46.6</v>
      </c>
      <c r="Z60" s="1">
        <v>39.799999999999997</v>
      </c>
      <c r="AA60" s="1">
        <v>54.2</v>
      </c>
      <c r="AB60" s="1">
        <v>52.6</v>
      </c>
      <c r="AC60" s="1">
        <v>63.4</v>
      </c>
      <c r="AD60" s="1">
        <v>53.2</v>
      </c>
      <c r="AE60" s="1">
        <v>62.4</v>
      </c>
      <c r="AF60" s="1">
        <v>65.400000000000006</v>
      </c>
      <c r="AG60" s="1">
        <v>54</v>
      </c>
      <c r="AH60" s="1">
        <v>44.8</v>
      </c>
      <c r="AI60" s="1" t="s">
        <v>41</v>
      </c>
      <c r="AJ60" s="1">
        <f t="shared" si="9"/>
        <v>254.2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106</v>
      </c>
      <c r="B61" s="1" t="s">
        <v>39</v>
      </c>
      <c r="C61" s="1">
        <v>54</v>
      </c>
      <c r="D61" s="1">
        <v>22</v>
      </c>
      <c r="E61" s="1">
        <v>38</v>
      </c>
      <c r="F61" s="1">
        <v>11</v>
      </c>
      <c r="G61" s="7">
        <v>0.4</v>
      </c>
      <c r="H61" s="1">
        <v>30</v>
      </c>
      <c r="I61" s="1" t="s">
        <v>40</v>
      </c>
      <c r="J61" s="1">
        <v>52</v>
      </c>
      <c r="K61" s="1">
        <f t="shared" si="15"/>
        <v>-14</v>
      </c>
      <c r="L61" s="1"/>
      <c r="M61" s="1"/>
      <c r="N61" s="1">
        <v>50</v>
      </c>
      <c r="O61" s="1"/>
      <c r="P61" s="1">
        <f t="shared" si="4"/>
        <v>7.6</v>
      </c>
      <c r="Q61" s="5">
        <f t="shared" si="18"/>
        <v>45.399999999999991</v>
      </c>
      <c r="R61" s="5">
        <v>49</v>
      </c>
      <c r="S61" s="5">
        <f t="shared" si="7"/>
        <v>49</v>
      </c>
      <c r="T61" s="5"/>
      <c r="U61" s="5">
        <v>53</v>
      </c>
      <c r="V61" s="1"/>
      <c r="W61" s="1">
        <f t="shared" si="8"/>
        <v>14.473684210526317</v>
      </c>
      <c r="X61" s="1">
        <f t="shared" si="5"/>
        <v>8.026315789473685</v>
      </c>
      <c r="Y61" s="1">
        <v>7.8</v>
      </c>
      <c r="Z61" s="1">
        <v>7.6</v>
      </c>
      <c r="AA61" s="1">
        <v>4.2</v>
      </c>
      <c r="AB61" s="1">
        <v>10.4</v>
      </c>
      <c r="AC61" s="1">
        <v>8.8000000000000007</v>
      </c>
      <c r="AD61" s="1">
        <v>11.6</v>
      </c>
      <c r="AE61" s="1">
        <v>11.6</v>
      </c>
      <c r="AF61" s="1">
        <v>9.6</v>
      </c>
      <c r="AG61" s="1">
        <v>14</v>
      </c>
      <c r="AH61" s="1">
        <v>11</v>
      </c>
      <c r="AI61" s="1"/>
      <c r="AJ61" s="1">
        <f t="shared" si="9"/>
        <v>19.600000000000001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107</v>
      </c>
      <c r="B62" s="1" t="s">
        <v>36</v>
      </c>
      <c r="C62" s="1">
        <v>10.250999999999999</v>
      </c>
      <c r="D62" s="1">
        <v>1.0009999999999999</v>
      </c>
      <c r="E62" s="1">
        <v>2.6960000000000002</v>
      </c>
      <c r="F62" s="1">
        <v>7.1689999999999996</v>
      </c>
      <c r="G62" s="7">
        <v>1</v>
      </c>
      <c r="H62" s="1">
        <v>30</v>
      </c>
      <c r="I62" s="1" t="s">
        <v>40</v>
      </c>
      <c r="J62" s="1">
        <v>3</v>
      </c>
      <c r="K62" s="1">
        <f t="shared" si="15"/>
        <v>-0.30399999999999983</v>
      </c>
      <c r="L62" s="1"/>
      <c r="M62" s="1"/>
      <c r="N62" s="1">
        <v>0</v>
      </c>
      <c r="O62" s="1"/>
      <c r="P62" s="1">
        <f t="shared" si="4"/>
        <v>0.53920000000000001</v>
      </c>
      <c r="Q62" s="5"/>
      <c r="R62" s="5">
        <f t="shared" si="6"/>
        <v>0</v>
      </c>
      <c r="S62" s="5">
        <f t="shared" si="7"/>
        <v>0</v>
      </c>
      <c r="T62" s="5"/>
      <c r="U62" s="5"/>
      <c r="V62" s="1"/>
      <c r="W62" s="1">
        <f t="shared" si="8"/>
        <v>13.295623145400592</v>
      </c>
      <c r="X62" s="1">
        <f t="shared" si="5"/>
        <v>13.295623145400592</v>
      </c>
      <c r="Y62" s="1">
        <v>-0.122</v>
      </c>
      <c r="Z62" s="1">
        <v>0.4128</v>
      </c>
      <c r="AA62" s="1">
        <v>0</v>
      </c>
      <c r="AB62" s="1">
        <v>0</v>
      </c>
      <c r="AC62" s="1">
        <v>0</v>
      </c>
      <c r="AD62" s="1">
        <v>0</v>
      </c>
      <c r="AE62" s="1">
        <v>1.0648</v>
      </c>
      <c r="AF62" s="1">
        <v>0</v>
      </c>
      <c r="AG62" s="1">
        <v>0.61880000000000002</v>
      </c>
      <c r="AH62" s="1">
        <v>0.40100000000000002</v>
      </c>
      <c r="AI62" s="21" t="s">
        <v>189</v>
      </c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108</v>
      </c>
      <c r="B63" s="1" t="s">
        <v>39</v>
      </c>
      <c r="C63" s="1">
        <v>125</v>
      </c>
      <c r="D63" s="1"/>
      <c r="E63" s="1">
        <v>69</v>
      </c>
      <c r="F63" s="1">
        <v>48</v>
      </c>
      <c r="G63" s="7">
        <v>0.41</v>
      </c>
      <c r="H63" s="1">
        <v>45</v>
      </c>
      <c r="I63" s="1" t="s">
        <v>40</v>
      </c>
      <c r="J63" s="1">
        <v>74</v>
      </c>
      <c r="K63" s="1">
        <f t="shared" si="15"/>
        <v>-5</v>
      </c>
      <c r="L63" s="1"/>
      <c r="M63" s="1"/>
      <c r="N63" s="1">
        <v>70</v>
      </c>
      <c r="O63" s="1"/>
      <c r="P63" s="1">
        <f t="shared" si="4"/>
        <v>13.8</v>
      </c>
      <c r="Q63" s="5">
        <f t="shared" si="18"/>
        <v>75.200000000000017</v>
      </c>
      <c r="R63" s="5">
        <v>80</v>
      </c>
      <c r="S63" s="5">
        <f t="shared" si="7"/>
        <v>80</v>
      </c>
      <c r="T63" s="5"/>
      <c r="U63" s="5">
        <v>89</v>
      </c>
      <c r="V63" s="1"/>
      <c r="W63" s="1">
        <f t="shared" si="8"/>
        <v>14.347826086956522</v>
      </c>
      <c r="X63" s="1">
        <f t="shared" si="5"/>
        <v>8.5507246376811583</v>
      </c>
      <c r="Y63" s="1">
        <v>13.2</v>
      </c>
      <c r="Z63" s="1">
        <v>10.4</v>
      </c>
      <c r="AA63" s="1">
        <v>16.600000000000001</v>
      </c>
      <c r="AB63" s="1">
        <v>10.4</v>
      </c>
      <c r="AC63" s="1">
        <v>17.217600000000001</v>
      </c>
      <c r="AD63" s="1">
        <v>18.2</v>
      </c>
      <c r="AE63" s="1">
        <v>18.399999999999999</v>
      </c>
      <c r="AF63" s="1">
        <v>21</v>
      </c>
      <c r="AG63" s="1">
        <v>15.2</v>
      </c>
      <c r="AH63" s="1">
        <v>12.2</v>
      </c>
      <c r="AI63" s="1" t="s">
        <v>88</v>
      </c>
      <c r="AJ63" s="1">
        <f t="shared" si="9"/>
        <v>32.799999999999997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109</v>
      </c>
      <c r="B64" s="1" t="s">
        <v>36</v>
      </c>
      <c r="C64" s="1">
        <v>8.6549999999999994</v>
      </c>
      <c r="D64" s="1">
        <v>1.498</v>
      </c>
      <c r="E64" s="1">
        <v>1.5129999999999999</v>
      </c>
      <c r="F64" s="1">
        <v>8.64</v>
      </c>
      <c r="G64" s="7">
        <v>1</v>
      </c>
      <c r="H64" s="1">
        <v>45</v>
      </c>
      <c r="I64" s="1" t="s">
        <v>40</v>
      </c>
      <c r="J64" s="1">
        <v>1</v>
      </c>
      <c r="K64" s="1">
        <f t="shared" si="15"/>
        <v>0.5129999999999999</v>
      </c>
      <c r="L64" s="1"/>
      <c r="M64" s="1"/>
      <c r="N64" s="1">
        <v>0</v>
      </c>
      <c r="O64" s="1"/>
      <c r="P64" s="1">
        <f t="shared" si="4"/>
        <v>0.30259999999999998</v>
      </c>
      <c r="Q64" s="5"/>
      <c r="R64" s="5">
        <f t="shared" si="6"/>
        <v>0</v>
      </c>
      <c r="S64" s="5">
        <f t="shared" si="7"/>
        <v>0</v>
      </c>
      <c r="T64" s="5"/>
      <c r="U64" s="5"/>
      <c r="V64" s="1"/>
      <c r="W64" s="1">
        <f t="shared" si="8"/>
        <v>28.55254461335096</v>
      </c>
      <c r="X64" s="1">
        <f t="shared" si="5"/>
        <v>28.55254461335096</v>
      </c>
      <c r="Y64" s="1">
        <v>0.2142</v>
      </c>
      <c r="Z64" s="1">
        <v>0.8538</v>
      </c>
      <c r="AA64" s="1">
        <v>0.215</v>
      </c>
      <c r="AB64" s="1">
        <v>0</v>
      </c>
      <c r="AC64" s="1">
        <v>1.2851999999999999</v>
      </c>
      <c r="AD64" s="1">
        <v>0</v>
      </c>
      <c r="AE64" s="1">
        <v>0.73899999999999999</v>
      </c>
      <c r="AF64" s="1">
        <v>0.21340000000000001</v>
      </c>
      <c r="AG64" s="1">
        <v>0.31180000000000002</v>
      </c>
      <c r="AH64" s="1">
        <v>0.40300000000000002</v>
      </c>
      <c r="AI64" s="21" t="s">
        <v>183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110</v>
      </c>
      <c r="B65" s="1" t="s">
        <v>39</v>
      </c>
      <c r="C65" s="1">
        <v>343</v>
      </c>
      <c r="D65" s="1">
        <v>120</v>
      </c>
      <c r="E65" s="1">
        <v>362</v>
      </c>
      <c r="F65" s="1">
        <v>27</v>
      </c>
      <c r="G65" s="7">
        <v>0.36</v>
      </c>
      <c r="H65" s="1">
        <v>45</v>
      </c>
      <c r="I65" s="1" t="s">
        <v>80</v>
      </c>
      <c r="J65" s="1">
        <v>507</v>
      </c>
      <c r="K65" s="1">
        <f t="shared" si="15"/>
        <v>-145</v>
      </c>
      <c r="L65" s="1"/>
      <c r="M65" s="1"/>
      <c r="N65" s="1">
        <v>320</v>
      </c>
      <c r="O65" s="1">
        <v>300</v>
      </c>
      <c r="P65" s="1">
        <f t="shared" si="4"/>
        <v>72.400000000000006</v>
      </c>
      <c r="Q65" s="5">
        <f>13*P65-O65-N65-F65</f>
        <v>294.20000000000005</v>
      </c>
      <c r="R65" s="5">
        <v>350</v>
      </c>
      <c r="S65" s="5">
        <f t="shared" si="7"/>
        <v>180</v>
      </c>
      <c r="T65" s="5">
        <v>170</v>
      </c>
      <c r="U65" s="5">
        <v>430</v>
      </c>
      <c r="V65" s="1"/>
      <c r="W65" s="1">
        <f t="shared" si="8"/>
        <v>13.770718232044198</v>
      </c>
      <c r="X65" s="1">
        <f t="shared" si="5"/>
        <v>8.9364640883977895</v>
      </c>
      <c r="Y65" s="1">
        <v>141.19999999999999</v>
      </c>
      <c r="Z65" s="1">
        <v>127</v>
      </c>
      <c r="AA65" s="1">
        <v>407.2</v>
      </c>
      <c r="AB65" s="1">
        <v>62.2</v>
      </c>
      <c r="AC65" s="1">
        <v>88.4</v>
      </c>
      <c r="AD65" s="1">
        <v>92.2</v>
      </c>
      <c r="AE65" s="1">
        <v>77</v>
      </c>
      <c r="AF65" s="1">
        <v>81</v>
      </c>
      <c r="AG65" s="1">
        <v>80.2</v>
      </c>
      <c r="AH65" s="1">
        <v>76.599999999999994</v>
      </c>
      <c r="AI65" s="1" t="s">
        <v>41</v>
      </c>
      <c r="AJ65" s="1">
        <f t="shared" si="9"/>
        <v>64.8</v>
      </c>
      <c r="AK65" s="1">
        <f t="shared" si="10"/>
        <v>61.199999999999996</v>
      </c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111</v>
      </c>
      <c r="B66" s="1" t="s">
        <v>36</v>
      </c>
      <c r="C66" s="1">
        <v>61.798000000000002</v>
      </c>
      <c r="D66" s="1"/>
      <c r="E66" s="1">
        <v>16.207000000000001</v>
      </c>
      <c r="F66" s="1">
        <v>44.497999999999998</v>
      </c>
      <c r="G66" s="7">
        <v>1</v>
      </c>
      <c r="H66" s="1">
        <v>45</v>
      </c>
      <c r="I66" s="1" t="s">
        <v>40</v>
      </c>
      <c r="J66" s="1">
        <v>16.3</v>
      </c>
      <c r="K66" s="1">
        <f t="shared" si="15"/>
        <v>-9.2999999999999972E-2</v>
      </c>
      <c r="L66" s="1"/>
      <c r="M66" s="1"/>
      <c r="N66" s="1">
        <v>0</v>
      </c>
      <c r="O66" s="1"/>
      <c r="P66" s="1">
        <f t="shared" si="4"/>
        <v>3.2414000000000001</v>
      </c>
      <c r="Q66" s="5"/>
      <c r="R66" s="5">
        <f t="shared" si="6"/>
        <v>0</v>
      </c>
      <c r="S66" s="5">
        <f t="shared" si="7"/>
        <v>0</v>
      </c>
      <c r="T66" s="5"/>
      <c r="U66" s="5"/>
      <c r="V66" s="1"/>
      <c r="W66" s="1">
        <f t="shared" si="8"/>
        <v>13.72801875732708</v>
      </c>
      <c r="X66" s="1">
        <f t="shared" si="5"/>
        <v>13.72801875732708</v>
      </c>
      <c r="Y66" s="1">
        <v>2.5746000000000002</v>
      </c>
      <c r="Z66" s="1">
        <v>1.74</v>
      </c>
      <c r="AA66" s="1">
        <v>5.3128000000000002</v>
      </c>
      <c r="AB66" s="1">
        <v>1.0742</v>
      </c>
      <c r="AC66" s="1">
        <v>4.8026</v>
      </c>
      <c r="AD66" s="1">
        <v>4.3963999999999999</v>
      </c>
      <c r="AE66" s="1">
        <v>4.4283999999999999</v>
      </c>
      <c r="AF66" s="1">
        <v>3.9664000000000001</v>
      </c>
      <c r="AG66" s="1">
        <v>2.9018000000000002</v>
      </c>
      <c r="AH66" s="1">
        <v>2.0706000000000002</v>
      </c>
      <c r="AI66" s="31" t="s">
        <v>43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112</v>
      </c>
      <c r="B67" s="1" t="s">
        <v>39</v>
      </c>
      <c r="C67" s="1">
        <v>224</v>
      </c>
      <c r="D67" s="1"/>
      <c r="E67" s="1">
        <v>179</v>
      </c>
      <c r="F67" s="1">
        <v>31</v>
      </c>
      <c r="G67" s="7">
        <v>0.41</v>
      </c>
      <c r="H67" s="1">
        <v>45</v>
      </c>
      <c r="I67" s="1" t="s">
        <v>40</v>
      </c>
      <c r="J67" s="1">
        <v>183</v>
      </c>
      <c r="K67" s="1">
        <f t="shared" si="15"/>
        <v>-4</v>
      </c>
      <c r="L67" s="1"/>
      <c r="M67" s="1"/>
      <c r="N67" s="1">
        <v>120</v>
      </c>
      <c r="O67" s="1"/>
      <c r="P67" s="1">
        <f t="shared" si="4"/>
        <v>35.799999999999997</v>
      </c>
      <c r="Q67" s="5">
        <f>12*P67-O67-N67-F67</f>
        <v>278.59999999999997</v>
      </c>
      <c r="R67" s="5">
        <v>310</v>
      </c>
      <c r="S67" s="5">
        <f t="shared" si="7"/>
        <v>310</v>
      </c>
      <c r="T67" s="5"/>
      <c r="U67" s="5">
        <v>386</v>
      </c>
      <c r="V67" s="1"/>
      <c r="W67" s="1">
        <f t="shared" si="8"/>
        <v>12.87709497206704</v>
      </c>
      <c r="X67" s="1">
        <f t="shared" si="5"/>
        <v>4.2178770949720672</v>
      </c>
      <c r="Y67" s="1">
        <v>23</v>
      </c>
      <c r="Z67" s="1">
        <v>20.6</v>
      </c>
      <c r="AA67" s="1">
        <v>30.4</v>
      </c>
      <c r="AB67" s="1">
        <v>25</v>
      </c>
      <c r="AC67" s="1">
        <v>32.799999999999997</v>
      </c>
      <c r="AD67" s="1">
        <v>32.799999999999997</v>
      </c>
      <c r="AE67" s="1">
        <v>30.2</v>
      </c>
      <c r="AF67" s="1">
        <v>42.4</v>
      </c>
      <c r="AG67" s="1">
        <v>30</v>
      </c>
      <c r="AH67" s="1">
        <v>31.6</v>
      </c>
      <c r="AI67" s="1" t="s">
        <v>41</v>
      </c>
      <c r="AJ67" s="1">
        <f t="shared" si="9"/>
        <v>127.1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113</v>
      </c>
      <c r="B68" s="1" t="s">
        <v>39</v>
      </c>
      <c r="C68" s="1">
        <v>112</v>
      </c>
      <c r="D68" s="1">
        <v>102</v>
      </c>
      <c r="E68" s="1">
        <v>115</v>
      </c>
      <c r="F68" s="1">
        <v>88</v>
      </c>
      <c r="G68" s="7">
        <v>0.41</v>
      </c>
      <c r="H68" s="1">
        <v>45</v>
      </c>
      <c r="I68" s="1" t="s">
        <v>40</v>
      </c>
      <c r="J68" s="1">
        <v>117</v>
      </c>
      <c r="K68" s="1">
        <f t="shared" si="15"/>
        <v>-2</v>
      </c>
      <c r="L68" s="1"/>
      <c r="M68" s="1"/>
      <c r="N68" s="1">
        <v>54</v>
      </c>
      <c r="O68" s="1"/>
      <c r="P68" s="1">
        <f t="shared" si="4"/>
        <v>23</v>
      </c>
      <c r="Q68" s="5">
        <f t="shared" si="18"/>
        <v>180</v>
      </c>
      <c r="R68" s="5">
        <v>190</v>
      </c>
      <c r="S68" s="5">
        <f t="shared" si="7"/>
        <v>190</v>
      </c>
      <c r="T68" s="5"/>
      <c r="U68" s="5">
        <v>203</v>
      </c>
      <c r="V68" s="1"/>
      <c r="W68" s="1">
        <f t="shared" si="8"/>
        <v>14.434782608695652</v>
      </c>
      <c r="X68" s="1">
        <f t="shared" si="5"/>
        <v>6.1739130434782608</v>
      </c>
      <c r="Y68" s="1">
        <v>17.399999999999999</v>
      </c>
      <c r="Z68" s="1">
        <v>19.399999999999999</v>
      </c>
      <c r="AA68" s="1">
        <v>20.6</v>
      </c>
      <c r="AB68" s="1">
        <v>16.600000000000001</v>
      </c>
      <c r="AC68" s="1">
        <v>21.4</v>
      </c>
      <c r="AD68" s="1">
        <v>22.4</v>
      </c>
      <c r="AE68" s="1">
        <v>19.399999999999999</v>
      </c>
      <c r="AF68" s="1">
        <v>40.4</v>
      </c>
      <c r="AG68" s="1">
        <v>20</v>
      </c>
      <c r="AH68" s="1">
        <v>28.2</v>
      </c>
      <c r="AI68" s="1" t="s">
        <v>41</v>
      </c>
      <c r="AJ68" s="1">
        <f t="shared" si="9"/>
        <v>77.899999999999991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114</v>
      </c>
      <c r="B69" s="1" t="s">
        <v>39</v>
      </c>
      <c r="C69" s="1">
        <v>201</v>
      </c>
      <c r="D69" s="1">
        <v>136</v>
      </c>
      <c r="E69" s="1">
        <v>139</v>
      </c>
      <c r="F69" s="1">
        <v>170</v>
      </c>
      <c r="G69" s="7">
        <v>0.28000000000000003</v>
      </c>
      <c r="H69" s="1">
        <v>45</v>
      </c>
      <c r="I69" s="1" t="s">
        <v>40</v>
      </c>
      <c r="J69" s="1">
        <v>143</v>
      </c>
      <c r="K69" s="1">
        <f t="shared" ref="K69:K98" si="19">E69-J69</f>
        <v>-4</v>
      </c>
      <c r="L69" s="1"/>
      <c r="M69" s="1"/>
      <c r="N69" s="1">
        <v>0</v>
      </c>
      <c r="O69" s="1"/>
      <c r="P69" s="1">
        <f t="shared" si="4"/>
        <v>27.8</v>
      </c>
      <c r="Q69" s="5">
        <f t="shared" si="18"/>
        <v>219.2</v>
      </c>
      <c r="R69" s="5">
        <v>230</v>
      </c>
      <c r="S69" s="5">
        <f t="shared" si="7"/>
        <v>230</v>
      </c>
      <c r="T69" s="5"/>
      <c r="U69" s="5">
        <v>247</v>
      </c>
      <c r="V69" s="1"/>
      <c r="W69" s="1">
        <f t="shared" si="8"/>
        <v>14.388489208633093</v>
      </c>
      <c r="X69" s="1">
        <f t="shared" si="5"/>
        <v>6.1151079136690649</v>
      </c>
      <c r="Y69" s="1">
        <v>21</v>
      </c>
      <c r="Z69" s="1">
        <v>28.4</v>
      </c>
      <c r="AA69" s="1">
        <v>28.4</v>
      </c>
      <c r="AB69" s="1">
        <v>25.2</v>
      </c>
      <c r="AC69" s="1">
        <v>25</v>
      </c>
      <c r="AD69" s="1">
        <v>30.8</v>
      </c>
      <c r="AE69" s="1">
        <v>31</v>
      </c>
      <c r="AF69" s="1">
        <v>31.4</v>
      </c>
      <c r="AG69" s="1">
        <v>30.2</v>
      </c>
      <c r="AH69" s="1">
        <v>28.4</v>
      </c>
      <c r="AI69" s="1" t="s">
        <v>115</v>
      </c>
      <c r="AJ69" s="1">
        <f t="shared" si="9"/>
        <v>64.400000000000006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</row>
    <row r="70" spans="1:45" ht="15.75" thickBot="1" x14ac:dyDescent="0.3">
      <c r="A70" s="1" t="s">
        <v>116</v>
      </c>
      <c r="B70" s="1" t="s">
        <v>39</v>
      </c>
      <c r="C70" s="1">
        <v>9</v>
      </c>
      <c r="D70" s="1">
        <v>136</v>
      </c>
      <c r="E70" s="1">
        <v>63</v>
      </c>
      <c r="F70" s="1">
        <v>73</v>
      </c>
      <c r="G70" s="7">
        <v>0.33</v>
      </c>
      <c r="H70" s="1" t="e">
        <v>#N/A</v>
      </c>
      <c r="I70" s="1" t="s">
        <v>40</v>
      </c>
      <c r="J70" s="1">
        <v>69</v>
      </c>
      <c r="K70" s="1">
        <f t="shared" si="19"/>
        <v>-6</v>
      </c>
      <c r="L70" s="1"/>
      <c r="M70" s="1"/>
      <c r="N70" s="1">
        <v>0</v>
      </c>
      <c r="O70" s="1"/>
      <c r="P70" s="1">
        <f t="shared" ref="P70:P107" si="20">E70/5</f>
        <v>12.6</v>
      </c>
      <c r="Q70" s="5">
        <f t="shared" si="18"/>
        <v>103.4</v>
      </c>
      <c r="R70" s="5">
        <v>110</v>
      </c>
      <c r="S70" s="5">
        <f t="shared" si="7"/>
        <v>110</v>
      </c>
      <c r="T70" s="5"/>
      <c r="U70" s="5">
        <v>116</v>
      </c>
      <c r="V70" s="1"/>
      <c r="W70" s="1">
        <f t="shared" si="8"/>
        <v>14.523809523809524</v>
      </c>
      <c r="X70" s="1">
        <f t="shared" ref="X70:X107" si="21">(F70+N70+O70)/P70</f>
        <v>5.7936507936507935</v>
      </c>
      <c r="Y70" s="1">
        <v>10.4</v>
      </c>
      <c r="Z70" s="1">
        <v>15.4</v>
      </c>
      <c r="AA70" s="1">
        <v>9</v>
      </c>
      <c r="AB70" s="1">
        <v>12.6</v>
      </c>
      <c r="AC70" s="1">
        <v>0.6</v>
      </c>
      <c r="AD70" s="1">
        <v>8.1999999999999993</v>
      </c>
      <c r="AE70" s="1">
        <v>1.6</v>
      </c>
      <c r="AF70" s="1">
        <v>4.8</v>
      </c>
      <c r="AG70" s="1">
        <v>3.8</v>
      </c>
      <c r="AH70" s="1">
        <v>4.5999999999999996</v>
      </c>
      <c r="AI70" s="1"/>
      <c r="AJ70" s="1">
        <f t="shared" si="9"/>
        <v>36.300000000000004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5" t="s">
        <v>117</v>
      </c>
      <c r="B71" s="16" t="s">
        <v>36</v>
      </c>
      <c r="C71" s="16">
        <v>3.3439999999999999</v>
      </c>
      <c r="D71" s="16">
        <v>5.992</v>
      </c>
      <c r="E71" s="24">
        <v>8.4939999999999998</v>
      </c>
      <c r="F71" s="17"/>
      <c r="G71" s="11">
        <v>0</v>
      </c>
      <c r="H71" s="10">
        <v>45</v>
      </c>
      <c r="I71" s="10" t="s">
        <v>37</v>
      </c>
      <c r="J71" s="10">
        <v>9.9</v>
      </c>
      <c r="K71" s="10">
        <f t="shared" si="19"/>
        <v>-1.4060000000000006</v>
      </c>
      <c r="L71" s="10"/>
      <c r="M71" s="10"/>
      <c r="N71" s="10">
        <v>0</v>
      </c>
      <c r="O71" s="10"/>
      <c r="P71" s="10">
        <f t="shared" si="20"/>
        <v>1.6987999999999999</v>
      </c>
      <c r="Q71" s="12"/>
      <c r="R71" s="5">
        <f t="shared" ref="R71:R107" si="22">ROUND(Q71,0)</f>
        <v>0</v>
      </c>
      <c r="S71" s="5">
        <f t="shared" ref="S71:S107" si="23">R71-T71</f>
        <v>0</v>
      </c>
      <c r="T71" s="5"/>
      <c r="U71" s="12"/>
      <c r="V71" s="10"/>
      <c r="W71" s="1">
        <f t="shared" ref="W71:W107" si="24">(F71+N71+O71+R71)/P71</f>
        <v>0</v>
      </c>
      <c r="X71" s="10">
        <f t="shared" si="21"/>
        <v>0</v>
      </c>
      <c r="Y71" s="10">
        <v>0.33800000000000002</v>
      </c>
      <c r="Z71" s="10">
        <v>1.1848000000000001</v>
      </c>
      <c r="AA71" s="10">
        <v>1.5820000000000001</v>
      </c>
      <c r="AB71" s="10">
        <v>0.53059999999999996</v>
      </c>
      <c r="AC71" s="10">
        <v>1.722</v>
      </c>
      <c r="AD71" s="10">
        <v>0.91859999999999997</v>
      </c>
      <c r="AE71" s="10">
        <v>3.2557999999999998</v>
      </c>
      <c r="AF71" s="10">
        <v>0.79279999999999995</v>
      </c>
      <c r="AG71" s="10">
        <v>0.52180000000000004</v>
      </c>
      <c r="AH71" s="10">
        <v>2.4832000000000001</v>
      </c>
      <c r="AI71" s="13" t="s">
        <v>118</v>
      </c>
      <c r="AJ71" s="1">
        <f t="shared" ref="AJ71:AJ107" si="25">G71*S71</f>
        <v>0</v>
      </c>
      <c r="AK71" s="1">
        <f t="shared" ref="AK71:AK107" si="26">G71*T71</f>
        <v>0</v>
      </c>
      <c r="AL71" s="1"/>
      <c r="AM71" s="1"/>
      <c r="AN71" s="1"/>
      <c r="AO71" s="1"/>
      <c r="AP71" s="1"/>
      <c r="AQ71" s="1"/>
      <c r="AR71" s="1"/>
      <c r="AS71" s="1"/>
    </row>
    <row r="72" spans="1:45" ht="15.75" thickBot="1" x14ac:dyDescent="0.3">
      <c r="A72" s="18" t="s">
        <v>161</v>
      </c>
      <c r="B72" s="19" t="s">
        <v>36</v>
      </c>
      <c r="C72" s="19">
        <v>5.0359999999999996</v>
      </c>
      <c r="D72" s="19">
        <v>10.23</v>
      </c>
      <c r="E72" s="26">
        <f>3.395+E71</f>
        <v>11.888999999999999</v>
      </c>
      <c r="F72" s="20"/>
      <c r="G72" s="7">
        <v>1</v>
      </c>
      <c r="H72" s="1" t="e">
        <v>#N/A</v>
      </c>
      <c r="I72" s="1" t="s">
        <v>40</v>
      </c>
      <c r="J72" s="1">
        <v>4</v>
      </c>
      <c r="K72" s="1">
        <f>E72-J72</f>
        <v>7.8889999999999993</v>
      </c>
      <c r="L72" s="1"/>
      <c r="M72" s="1"/>
      <c r="N72" s="1">
        <v>0</v>
      </c>
      <c r="O72" s="1"/>
      <c r="P72" s="1">
        <f>E72/5</f>
        <v>2.3777999999999997</v>
      </c>
      <c r="Q72" s="5">
        <f>8*P72-O72-N72-F72</f>
        <v>19.022399999999998</v>
      </c>
      <c r="R72" s="5">
        <v>24</v>
      </c>
      <c r="S72" s="5">
        <f t="shared" si="23"/>
        <v>24</v>
      </c>
      <c r="T72" s="5"/>
      <c r="U72" s="5">
        <v>36</v>
      </c>
      <c r="V72" s="1"/>
      <c r="W72" s="1">
        <f t="shared" si="24"/>
        <v>10.093363613424176</v>
      </c>
      <c r="X72" s="1">
        <f>(F72+N72+O72)/P72</f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 t="s">
        <v>162</v>
      </c>
      <c r="AJ72" s="1">
        <f t="shared" si="25"/>
        <v>24</v>
      </c>
      <c r="AK72" s="1">
        <f t="shared" si="26"/>
        <v>0</v>
      </c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119</v>
      </c>
      <c r="B73" s="1" t="s">
        <v>39</v>
      </c>
      <c r="C73" s="1">
        <v>62</v>
      </c>
      <c r="D73" s="1">
        <v>96</v>
      </c>
      <c r="E73" s="1">
        <v>82</v>
      </c>
      <c r="F73" s="1">
        <v>65</v>
      </c>
      <c r="G73" s="7">
        <v>0.33</v>
      </c>
      <c r="H73" s="1">
        <v>45</v>
      </c>
      <c r="I73" s="1" t="s">
        <v>40</v>
      </c>
      <c r="J73" s="1">
        <v>86</v>
      </c>
      <c r="K73" s="1">
        <f t="shared" si="19"/>
        <v>-4</v>
      </c>
      <c r="L73" s="1"/>
      <c r="M73" s="1"/>
      <c r="N73" s="1">
        <v>0</v>
      </c>
      <c r="O73" s="1"/>
      <c r="P73" s="1">
        <f t="shared" si="20"/>
        <v>16.399999999999999</v>
      </c>
      <c r="Q73" s="5">
        <f>12*P73-O73-N73-F73</f>
        <v>131.79999999999998</v>
      </c>
      <c r="R73" s="5">
        <v>150</v>
      </c>
      <c r="S73" s="5">
        <f t="shared" si="23"/>
        <v>150</v>
      </c>
      <c r="T73" s="5"/>
      <c r="U73" s="5">
        <v>180</v>
      </c>
      <c r="V73" s="1"/>
      <c r="W73" s="1">
        <f t="shared" si="24"/>
        <v>13.109756097560977</v>
      </c>
      <c r="X73" s="1">
        <f t="shared" si="21"/>
        <v>3.9634146341463419</v>
      </c>
      <c r="Y73" s="1">
        <v>8.1999999999999993</v>
      </c>
      <c r="Z73" s="1">
        <v>14.2</v>
      </c>
      <c r="AA73" s="1">
        <v>10.6</v>
      </c>
      <c r="AB73" s="1">
        <v>15</v>
      </c>
      <c r="AC73" s="1">
        <v>8.8000000000000007</v>
      </c>
      <c r="AD73" s="1">
        <v>13</v>
      </c>
      <c r="AE73" s="1">
        <v>20.6</v>
      </c>
      <c r="AF73" s="1">
        <v>21.2</v>
      </c>
      <c r="AG73" s="1">
        <v>18</v>
      </c>
      <c r="AH73" s="1">
        <v>20</v>
      </c>
      <c r="AI73" s="14" t="s">
        <v>41</v>
      </c>
      <c r="AJ73" s="1">
        <f t="shared" si="25"/>
        <v>49.5</v>
      </c>
      <c r="AK73" s="1">
        <f t="shared" si="26"/>
        <v>0</v>
      </c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120</v>
      </c>
      <c r="B74" s="1" t="s">
        <v>36</v>
      </c>
      <c r="C74" s="1">
        <v>5.9210000000000003</v>
      </c>
      <c r="D74" s="1"/>
      <c r="E74" s="1"/>
      <c r="F74" s="1"/>
      <c r="G74" s="7">
        <v>1</v>
      </c>
      <c r="H74" s="1">
        <v>45</v>
      </c>
      <c r="I74" s="1" t="s">
        <v>40</v>
      </c>
      <c r="J74" s="1">
        <v>3</v>
      </c>
      <c r="K74" s="1">
        <f t="shared" si="19"/>
        <v>-3</v>
      </c>
      <c r="L74" s="1"/>
      <c r="M74" s="1"/>
      <c r="N74" s="1">
        <v>0</v>
      </c>
      <c r="O74" s="1"/>
      <c r="P74" s="1">
        <f t="shared" si="20"/>
        <v>0</v>
      </c>
      <c r="Q74" s="5">
        <v>8</v>
      </c>
      <c r="R74" s="5">
        <f t="shared" si="22"/>
        <v>8</v>
      </c>
      <c r="S74" s="5">
        <f t="shared" si="23"/>
        <v>8</v>
      </c>
      <c r="T74" s="5"/>
      <c r="U74" s="5"/>
      <c r="V74" s="1"/>
      <c r="W74" s="1" t="e">
        <f t="shared" si="24"/>
        <v>#DIV/0!</v>
      </c>
      <c r="X74" s="1" t="e">
        <f t="shared" si="21"/>
        <v>#DIV/0!</v>
      </c>
      <c r="Y74" s="1">
        <v>0</v>
      </c>
      <c r="Z74" s="1">
        <v>0</v>
      </c>
      <c r="AA74" s="1">
        <v>0</v>
      </c>
      <c r="AB74" s="1">
        <v>0.26600000000000001</v>
      </c>
      <c r="AC74" s="1">
        <v>0.26340000000000002</v>
      </c>
      <c r="AD74" s="1">
        <v>0.3962</v>
      </c>
      <c r="AE74" s="1">
        <v>0.39340000000000003</v>
      </c>
      <c r="AF74" s="1">
        <v>0.52259999999999995</v>
      </c>
      <c r="AG74" s="1">
        <v>0.26200000000000001</v>
      </c>
      <c r="AH74" s="1">
        <v>0.78499999999999992</v>
      </c>
      <c r="AI74" s="14" t="s">
        <v>188</v>
      </c>
      <c r="AJ74" s="1">
        <f t="shared" si="25"/>
        <v>8</v>
      </c>
      <c r="AK74" s="1">
        <f t="shared" si="26"/>
        <v>0</v>
      </c>
      <c r="AL74" s="1"/>
      <c r="AM74" s="1"/>
      <c r="AN74" s="1"/>
      <c r="AO74" s="1"/>
      <c r="AP74" s="1"/>
      <c r="AQ74" s="1"/>
      <c r="AR74" s="1"/>
      <c r="AS74" s="1"/>
    </row>
    <row r="75" spans="1:45" ht="15.75" thickBot="1" x14ac:dyDescent="0.3">
      <c r="A75" s="1" t="s">
        <v>121</v>
      </c>
      <c r="B75" s="1" t="s">
        <v>39</v>
      </c>
      <c r="C75" s="1">
        <v>475</v>
      </c>
      <c r="D75" s="1"/>
      <c r="E75" s="1">
        <v>235</v>
      </c>
      <c r="F75" s="1">
        <v>198</v>
      </c>
      <c r="G75" s="7">
        <v>0.33</v>
      </c>
      <c r="H75" s="1">
        <v>45</v>
      </c>
      <c r="I75" s="1" t="s">
        <v>40</v>
      </c>
      <c r="J75" s="1">
        <v>243</v>
      </c>
      <c r="K75" s="1">
        <f t="shared" si="19"/>
        <v>-8</v>
      </c>
      <c r="L75" s="1"/>
      <c r="M75" s="1"/>
      <c r="N75" s="1">
        <v>86</v>
      </c>
      <c r="O75" s="1">
        <v>64</v>
      </c>
      <c r="P75" s="1">
        <f t="shared" si="20"/>
        <v>47</v>
      </c>
      <c r="Q75" s="5">
        <f t="shared" ref="Q75" si="27">14*P75-O75-N75-F75</f>
        <v>310</v>
      </c>
      <c r="R75" s="5">
        <f t="shared" si="22"/>
        <v>310</v>
      </c>
      <c r="S75" s="5">
        <f t="shared" si="23"/>
        <v>310</v>
      </c>
      <c r="T75" s="5"/>
      <c r="U75" s="5"/>
      <c r="V75" s="1"/>
      <c r="W75" s="1">
        <f t="shared" si="24"/>
        <v>14</v>
      </c>
      <c r="X75" s="1">
        <f t="shared" si="21"/>
        <v>7.4042553191489358</v>
      </c>
      <c r="Y75" s="1">
        <v>40</v>
      </c>
      <c r="Z75" s="1">
        <v>39.6</v>
      </c>
      <c r="AA75" s="1">
        <v>56</v>
      </c>
      <c r="AB75" s="1">
        <v>52.2</v>
      </c>
      <c r="AC75" s="1">
        <v>52.2</v>
      </c>
      <c r="AD75" s="1">
        <v>60.2</v>
      </c>
      <c r="AE75" s="1">
        <v>47.4</v>
      </c>
      <c r="AF75" s="1">
        <v>51.2</v>
      </c>
      <c r="AG75" s="1">
        <v>47.6</v>
      </c>
      <c r="AH75" s="1">
        <v>22.8</v>
      </c>
      <c r="AI75" s="1" t="s">
        <v>41</v>
      </c>
      <c r="AJ75" s="1">
        <f t="shared" si="25"/>
        <v>102.30000000000001</v>
      </c>
      <c r="AK75" s="1">
        <f t="shared" si="26"/>
        <v>0</v>
      </c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5" t="s">
        <v>122</v>
      </c>
      <c r="B76" s="16" t="s">
        <v>36</v>
      </c>
      <c r="C76" s="16">
        <v>30.777000000000001</v>
      </c>
      <c r="D76" s="16"/>
      <c r="E76" s="16">
        <v>11.113</v>
      </c>
      <c r="F76" s="17">
        <v>0.64700000000000002</v>
      </c>
      <c r="G76" s="11">
        <v>0</v>
      </c>
      <c r="H76" s="10">
        <v>45</v>
      </c>
      <c r="I76" s="10" t="s">
        <v>37</v>
      </c>
      <c r="J76" s="10">
        <v>40.26</v>
      </c>
      <c r="K76" s="10">
        <f t="shared" si="19"/>
        <v>-29.146999999999998</v>
      </c>
      <c r="L76" s="10"/>
      <c r="M76" s="10"/>
      <c r="N76" s="10">
        <v>0</v>
      </c>
      <c r="O76" s="10"/>
      <c r="P76" s="10">
        <f t="shared" si="20"/>
        <v>2.2225999999999999</v>
      </c>
      <c r="Q76" s="12"/>
      <c r="R76" s="5">
        <f t="shared" si="22"/>
        <v>0</v>
      </c>
      <c r="S76" s="5">
        <f t="shared" si="23"/>
        <v>0</v>
      </c>
      <c r="T76" s="5"/>
      <c r="U76" s="12"/>
      <c r="V76" s="10"/>
      <c r="W76" s="1">
        <f t="shared" si="24"/>
        <v>0.29110051291280487</v>
      </c>
      <c r="X76" s="10">
        <f t="shared" si="21"/>
        <v>0.29110051291280487</v>
      </c>
      <c r="Y76" s="10">
        <v>4.3121999999999998</v>
      </c>
      <c r="Z76" s="10">
        <v>4.0591999999999997</v>
      </c>
      <c r="AA76" s="10">
        <v>4.3235999999999999</v>
      </c>
      <c r="AB76" s="10">
        <v>5.0768000000000004</v>
      </c>
      <c r="AC76" s="10">
        <v>4.9729999999999999</v>
      </c>
      <c r="AD76" s="10">
        <v>9.6733999999999991</v>
      </c>
      <c r="AE76" s="10">
        <v>4.2721999999999998</v>
      </c>
      <c r="AF76" s="10">
        <v>7.7976000000000001</v>
      </c>
      <c r="AG76" s="10">
        <v>4.5148000000000001</v>
      </c>
      <c r="AH76" s="10">
        <v>6.5876000000000001</v>
      </c>
      <c r="AI76" s="13" t="s">
        <v>123</v>
      </c>
      <c r="AJ76" s="1">
        <f t="shared" si="25"/>
        <v>0</v>
      </c>
      <c r="AK76" s="1">
        <f t="shared" si="26"/>
        <v>0</v>
      </c>
      <c r="AL76" s="1"/>
      <c r="AM76" s="1"/>
      <c r="AN76" s="1"/>
      <c r="AO76" s="1"/>
      <c r="AP76" s="1"/>
      <c r="AQ76" s="1"/>
      <c r="AR76" s="1"/>
      <c r="AS76" s="1"/>
    </row>
    <row r="77" spans="1:45" ht="15.75" thickBot="1" x14ac:dyDescent="0.3">
      <c r="A77" s="18" t="s">
        <v>159</v>
      </c>
      <c r="B77" s="19" t="s">
        <v>36</v>
      </c>
      <c r="C77" s="19"/>
      <c r="D77" s="19"/>
      <c r="E77" s="19"/>
      <c r="F77" s="20"/>
      <c r="G77" s="7">
        <v>1</v>
      </c>
      <c r="H77" s="1" t="e">
        <v>#N/A</v>
      </c>
      <c r="I77" s="1" t="s">
        <v>40</v>
      </c>
      <c r="J77" s="1"/>
      <c r="K77" s="1">
        <f>E77-J77</f>
        <v>0</v>
      </c>
      <c r="L77" s="1"/>
      <c r="M77" s="1"/>
      <c r="N77" s="1">
        <v>10</v>
      </c>
      <c r="O77" s="1"/>
      <c r="P77" s="1">
        <f>E77/5</f>
        <v>0</v>
      </c>
      <c r="Q77" s="5">
        <v>30</v>
      </c>
      <c r="R77" s="5">
        <f t="shared" si="22"/>
        <v>30</v>
      </c>
      <c r="S77" s="5">
        <f t="shared" si="23"/>
        <v>30</v>
      </c>
      <c r="T77" s="5"/>
      <c r="U77" s="5"/>
      <c r="V77" s="1"/>
      <c r="W77" s="1" t="e">
        <f t="shared" si="24"/>
        <v>#DIV/0!</v>
      </c>
      <c r="X77" s="1" t="e">
        <f>(F77+N77+O77)/P77</f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 t="s">
        <v>160</v>
      </c>
      <c r="AJ77" s="1">
        <f t="shared" si="25"/>
        <v>30</v>
      </c>
      <c r="AK77" s="1">
        <f t="shared" si="26"/>
        <v>0</v>
      </c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5" t="s">
        <v>124</v>
      </c>
      <c r="B78" s="16" t="s">
        <v>39</v>
      </c>
      <c r="C78" s="16">
        <v>5.16</v>
      </c>
      <c r="D78" s="16">
        <v>1.84</v>
      </c>
      <c r="E78" s="16">
        <v>1</v>
      </c>
      <c r="F78" s="17">
        <v>5</v>
      </c>
      <c r="G78" s="11">
        <v>0</v>
      </c>
      <c r="H78" s="10">
        <v>45</v>
      </c>
      <c r="I78" s="10" t="s">
        <v>37</v>
      </c>
      <c r="J78" s="10">
        <v>1</v>
      </c>
      <c r="K78" s="10">
        <f t="shared" si="19"/>
        <v>0</v>
      </c>
      <c r="L78" s="10"/>
      <c r="M78" s="10"/>
      <c r="N78" s="10">
        <v>0</v>
      </c>
      <c r="O78" s="10"/>
      <c r="P78" s="10">
        <f t="shared" si="20"/>
        <v>0.2</v>
      </c>
      <c r="Q78" s="12"/>
      <c r="R78" s="5">
        <f t="shared" si="22"/>
        <v>0</v>
      </c>
      <c r="S78" s="5">
        <f t="shared" si="23"/>
        <v>0</v>
      </c>
      <c r="T78" s="5"/>
      <c r="U78" s="12"/>
      <c r="V78" s="10"/>
      <c r="W78" s="1">
        <f t="shared" si="24"/>
        <v>25</v>
      </c>
      <c r="X78" s="10">
        <f t="shared" si="21"/>
        <v>25</v>
      </c>
      <c r="Y78" s="10">
        <v>1.6</v>
      </c>
      <c r="Z78" s="10">
        <v>1.5680000000000001</v>
      </c>
      <c r="AA78" s="10">
        <v>0</v>
      </c>
      <c r="AB78" s="10">
        <v>2.2000000000000002</v>
      </c>
      <c r="AC78" s="10">
        <v>0.6</v>
      </c>
      <c r="AD78" s="10">
        <v>0.4</v>
      </c>
      <c r="AE78" s="10">
        <v>-0.2</v>
      </c>
      <c r="AF78" s="10">
        <v>0.4</v>
      </c>
      <c r="AG78" s="10">
        <v>3</v>
      </c>
      <c r="AH78" s="10">
        <v>1.4</v>
      </c>
      <c r="AI78" s="21" t="s">
        <v>181</v>
      </c>
      <c r="AJ78" s="1">
        <f t="shared" si="25"/>
        <v>0</v>
      </c>
      <c r="AK78" s="1">
        <f t="shared" si="26"/>
        <v>0</v>
      </c>
      <c r="AL78" s="1"/>
      <c r="AM78" s="1"/>
      <c r="AN78" s="1"/>
      <c r="AO78" s="1"/>
      <c r="AP78" s="1"/>
      <c r="AQ78" s="1"/>
      <c r="AR78" s="1"/>
      <c r="AS78" s="1"/>
    </row>
    <row r="79" spans="1:45" ht="15.75" thickBot="1" x14ac:dyDescent="0.3">
      <c r="A79" s="18" t="s">
        <v>163</v>
      </c>
      <c r="B79" s="19" t="s">
        <v>39</v>
      </c>
      <c r="C79" s="19">
        <v>18</v>
      </c>
      <c r="D79" s="19"/>
      <c r="E79" s="19"/>
      <c r="F79" s="20">
        <v>18</v>
      </c>
      <c r="G79" s="7">
        <v>0.84</v>
      </c>
      <c r="H79" s="1" t="e">
        <v>#N/A</v>
      </c>
      <c r="I79" s="1" t="s">
        <v>40</v>
      </c>
      <c r="J79" s="1"/>
      <c r="K79" s="1">
        <f>E79-J79</f>
        <v>0</v>
      </c>
      <c r="L79" s="1"/>
      <c r="M79" s="1"/>
      <c r="N79" s="1">
        <v>0</v>
      </c>
      <c r="O79" s="1"/>
      <c r="P79" s="1">
        <f>E79/5</f>
        <v>0</v>
      </c>
      <c r="Q79" s="5"/>
      <c r="R79" s="5">
        <f t="shared" si="22"/>
        <v>0</v>
      </c>
      <c r="S79" s="5">
        <f t="shared" si="23"/>
        <v>0</v>
      </c>
      <c r="T79" s="5"/>
      <c r="U79" s="5"/>
      <c r="V79" s="1"/>
      <c r="W79" s="1" t="e">
        <f t="shared" si="24"/>
        <v>#DIV/0!</v>
      </c>
      <c r="X79" s="1" t="e">
        <f>(F79+N79+O79)/P79</f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21" t="s">
        <v>182</v>
      </c>
      <c r="AJ79" s="1">
        <f t="shared" si="25"/>
        <v>0</v>
      </c>
      <c r="AK79" s="1">
        <f t="shared" si="26"/>
        <v>0</v>
      </c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5" t="s">
        <v>125</v>
      </c>
      <c r="B80" s="16" t="s">
        <v>39</v>
      </c>
      <c r="C80" s="16">
        <v>-6</v>
      </c>
      <c r="D80" s="16">
        <v>8</v>
      </c>
      <c r="E80" s="16">
        <v>1</v>
      </c>
      <c r="F80" s="17"/>
      <c r="G80" s="11">
        <v>0</v>
      </c>
      <c r="H80" s="10">
        <v>45</v>
      </c>
      <c r="I80" s="10" t="s">
        <v>37</v>
      </c>
      <c r="J80" s="10">
        <v>2</v>
      </c>
      <c r="K80" s="10">
        <f t="shared" si="19"/>
        <v>-1</v>
      </c>
      <c r="L80" s="10"/>
      <c r="M80" s="10"/>
      <c r="N80" s="10">
        <v>0</v>
      </c>
      <c r="O80" s="10"/>
      <c r="P80" s="10">
        <f t="shared" si="20"/>
        <v>0.2</v>
      </c>
      <c r="Q80" s="12"/>
      <c r="R80" s="5">
        <f t="shared" si="22"/>
        <v>0</v>
      </c>
      <c r="S80" s="5">
        <f t="shared" si="23"/>
        <v>0</v>
      </c>
      <c r="T80" s="5"/>
      <c r="U80" s="12"/>
      <c r="V80" s="10"/>
      <c r="W80" s="1">
        <f t="shared" si="24"/>
        <v>0</v>
      </c>
      <c r="X80" s="10">
        <f t="shared" si="21"/>
        <v>0</v>
      </c>
      <c r="Y80" s="10">
        <v>1</v>
      </c>
      <c r="Z80" s="10">
        <v>3.2</v>
      </c>
      <c r="AA80" s="10">
        <v>0.6</v>
      </c>
      <c r="AB80" s="10">
        <v>1.2</v>
      </c>
      <c r="AC80" s="10">
        <v>1.4</v>
      </c>
      <c r="AD80" s="10">
        <v>1.8</v>
      </c>
      <c r="AE80" s="10">
        <v>1.8</v>
      </c>
      <c r="AF80" s="10">
        <v>1.8</v>
      </c>
      <c r="AG80" s="10">
        <v>1</v>
      </c>
      <c r="AH80" s="10">
        <v>0.4</v>
      </c>
      <c r="AI80" s="13" t="s">
        <v>126</v>
      </c>
      <c r="AJ80" s="1">
        <f t="shared" si="25"/>
        <v>0</v>
      </c>
      <c r="AK80" s="1">
        <f t="shared" si="26"/>
        <v>0</v>
      </c>
      <c r="AL80" s="1"/>
      <c r="AM80" s="1"/>
      <c r="AN80" s="1"/>
      <c r="AO80" s="1"/>
      <c r="AP80" s="1"/>
      <c r="AQ80" s="1"/>
      <c r="AR80" s="1"/>
      <c r="AS80" s="1"/>
    </row>
    <row r="81" spans="1:45" ht="15.75" thickBot="1" x14ac:dyDescent="0.3">
      <c r="A81" s="18" t="s">
        <v>164</v>
      </c>
      <c r="B81" s="19" t="s">
        <v>39</v>
      </c>
      <c r="C81" s="19"/>
      <c r="D81" s="19"/>
      <c r="E81" s="19"/>
      <c r="F81" s="20"/>
      <c r="G81" s="7">
        <v>0.84</v>
      </c>
      <c r="H81" s="1" t="e">
        <v>#N/A</v>
      </c>
      <c r="I81" s="1" t="s">
        <v>40</v>
      </c>
      <c r="J81" s="1"/>
      <c r="K81" s="1">
        <f>E81-J81</f>
        <v>0</v>
      </c>
      <c r="L81" s="1"/>
      <c r="M81" s="1"/>
      <c r="N81" s="1">
        <v>0</v>
      </c>
      <c r="O81" s="1"/>
      <c r="P81" s="1">
        <f>E81/5</f>
        <v>0</v>
      </c>
      <c r="Q81" s="5">
        <v>24</v>
      </c>
      <c r="R81" s="5">
        <f t="shared" si="22"/>
        <v>24</v>
      </c>
      <c r="S81" s="5">
        <f t="shared" si="23"/>
        <v>24</v>
      </c>
      <c r="T81" s="5"/>
      <c r="U81" s="5"/>
      <c r="V81" s="1"/>
      <c r="W81" s="1" t="e">
        <f t="shared" si="24"/>
        <v>#DIV/0!</v>
      </c>
      <c r="X81" s="1" t="e">
        <f>(F81+N81+O81)/P81</f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28" t="s">
        <v>180</v>
      </c>
      <c r="AJ81" s="1">
        <f t="shared" si="25"/>
        <v>20.16</v>
      </c>
      <c r="AK81" s="1">
        <f t="shared" si="26"/>
        <v>0</v>
      </c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127</v>
      </c>
      <c r="B82" s="1" t="s">
        <v>39</v>
      </c>
      <c r="C82" s="1">
        <v>71</v>
      </c>
      <c r="D82" s="1">
        <v>24</v>
      </c>
      <c r="E82" s="1">
        <v>17</v>
      </c>
      <c r="F82" s="1">
        <v>70</v>
      </c>
      <c r="G82" s="7">
        <v>0.33</v>
      </c>
      <c r="H82" s="1">
        <v>45</v>
      </c>
      <c r="I82" s="1" t="s">
        <v>40</v>
      </c>
      <c r="J82" s="1">
        <v>21</v>
      </c>
      <c r="K82" s="1">
        <f t="shared" si="19"/>
        <v>-4</v>
      </c>
      <c r="L82" s="1"/>
      <c r="M82" s="1"/>
      <c r="N82" s="1">
        <v>32</v>
      </c>
      <c r="O82" s="1"/>
      <c r="P82" s="1">
        <f t="shared" si="20"/>
        <v>3.4</v>
      </c>
      <c r="Q82" s="5"/>
      <c r="R82" s="5">
        <f t="shared" si="22"/>
        <v>0</v>
      </c>
      <c r="S82" s="5">
        <f t="shared" si="23"/>
        <v>0</v>
      </c>
      <c r="T82" s="5"/>
      <c r="U82" s="5"/>
      <c r="V82" s="1"/>
      <c r="W82" s="1">
        <f t="shared" si="24"/>
        <v>30</v>
      </c>
      <c r="X82" s="1">
        <f t="shared" si="21"/>
        <v>30</v>
      </c>
      <c r="Y82" s="1">
        <v>8.1999999999999993</v>
      </c>
      <c r="Z82" s="1">
        <v>8.8000000000000007</v>
      </c>
      <c r="AA82" s="1">
        <v>10.6</v>
      </c>
      <c r="AB82" s="1">
        <v>7.2</v>
      </c>
      <c r="AC82" s="1">
        <v>6.4</v>
      </c>
      <c r="AD82" s="1">
        <v>8.1999999999999993</v>
      </c>
      <c r="AE82" s="1">
        <v>11.6</v>
      </c>
      <c r="AF82" s="1">
        <v>8.8000000000000007</v>
      </c>
      <c r="AG82" s="1">
        <v>7.4</v>
      </c>
      <c r="AH82" s="1">
        <v>14.2</v>
      </c>
      <c r="AI82" s="31" t="s">
        <v>43</v>
      </c>
      <c r="AJ82" s="1">
        <f t="shared" si="25"/>
        <v>0</v>
      </c>
      <c r="AK82" s="1">
        <f t="shared" si="26"/>
        <v>0</v>
      </c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128</v>
      </c>
      <c r="B83" s="1" t="s">
        <v>39</v>
      </c>
      <c r="C83" s="1">
        <v>32</v>
      </c>
      <c r="D83" s="1"/>
      <c r="E83" s="1">
        <v>17</v>
      </c>
      <c r="F83" s="1"/>
      <c r="G83" s="7">
        <v>0.36</v>
      </c>
      <c r="H83" s="1">
        <v>45</v>
      </c>
      <c r="I83" s="1" t="s">
        <v>40</v>
      </c>
      <c r="J83" s="1">
        <v>22</v>
      </c>
      <c r="K83" s="1">
        <f t="shared" si="19"/>
        <v>-5</v>
      </c>
      <c r="L83" s="1"/>
      <c r="M83" s="1"/>
      <c r="N83" s="1">
        <v>7</v>
      </c>
      <c r="O83" s="1"/>
      <c r="P83" s="1">
        <f t="shared" si="20"/>
        <v>3.4</v>
      </c>
      <c r="Q83" s="5">
        <f>10*P83-O83-N83-F83</f>
        <v>27</v>
      </c>
      <c r="R83" s="5">
        <v>32</v>
      </c>
      <c r="S83" s="5">
        <f t="shared" si="23"/>
        <v>32</v>
      </c>
      <c r="T83" s="5"/>
      <c r="U83" s="5">
        <v>44</v>
      </c>
      <c r="V83" s="1"/>
      <c r="W83" s="1">
        <f t="shared" si="24"/>
        <v>11.470588235294118</v>
      </c>
      <c r="X83" s="1">
        <f t="shared" si="21"/>
        <v>2.0588235294117649</v>
      </c>
      <c r="Y83" s="1">
        <v>2.6</v>
      </c>
      <c r="Z83" s="1">
        <v>1.2</v>
      </c>
      <c r="AA83" s="1">
        <v>2.8</v>
      </c>
      <c r="AB83" s="1">
        <v>4.2</v>
      </c>
      <c r="AC83" s="1">
        <v>2.2000000000000002</v>
      </c>
      <c r="AD83" s="1">
        <v>3</v>
      </c>
      <c r="AE83" s="1">
        <v>7.6</v>
      </c>
      <c r="AF83" s="1">
        <v>4</v>
      </c>
      <c r="AG83" s="1">
        <v>4</v>
      </c>
      <c r="AH83" s="1">
        <v>5.6</v>
      </c>
      <c r="AI83" s="1"/>
      <c r="AJ83" s="1">
        <f t="shared" si="25"/>
        <v>11.52</v>
      </c>
      <c r="AK83" s="1">
        <f t="shared" si="26"/>
        <v>0</v>
      </c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129</v>
      </c>
      <c r="B84" s="1" t="s">
        <v>36</v>
      </c>
      <c r="C84" s="1">
        <v>372.20800000000003</v>
      </c>
      <c r="D84" s="1">
        <v>160.13800000000001</v>
      </c>
      <c r="E84" s="1">
        <v>222.12200000000001</v>
      </c>
      <c r="F84" s="1">
        <v>92.727999999999994</v>
      </c>
      <c r="G84" s="7">
        <v>1</v>
      </c>
      <c r="H84" s="1">
        <v>45</v>
      </c>
      <c r="I84" s="1" t="s">
        <v>59</v>
      </c>
      <c r="J84" s="1">
        <v>238</v>
      </c>
      <c r="K84" s="1">
        <f t="shared" si="19"/>
        <v>-15.877999999999986</v>
      </c>
      <c r="L84" s="1"/>
      <c r="M84" s="1"/>
      <c r="N84" s="1">
        <v>320</v>
      </c>
      <c r="O84" s="1">
        <v>260</v>
      </c>
      <c r="P84" s="1">
        <f t="shared" si="20"/>
        <v>44.424400000000006</v>
      </c>
      <c r="Q84" s="5"/>
      <c r="R84" s="5">
        <f t="shared" si="22"/>
        <v>0</v>
      </c>
      <c r="S84" s="5">
        <f t="shared" si="23"/>
        <v>0</v>
      </c>
      <c r="T84" s="5"/>
      <c r="U84" s="5"/>
      <c r="V84" s="1"/>
      <c r="W84" s="1">
        <f t="shared" si="24"/>
        <v>15.143209587523973</v>
      </c>
      <c r="X84" s="1">
        <f t="shared" si="21"/>
        <v>15.143209587523973</v>
      </c>
      <c r="Y84" s="1">
        <v>65.436199999999999</v>
      </c>
      <c r="Z84" s="1">
        <v>41.324399999999997</v>
      </c>
      <c r="AA84" s="1">
        <v>55.439200000000007</v>
      </c>
      <c r="AB84" s="1">
        <v>40.290399999999998</v>
      </c>
      <c r="AC84" s="1">
        <v>56.943199999999997</v>
      </c>
      <c r="AD84" s="1">
        <v>72.028400000000005</v>
      </c>
      <c r="AE84" s="1">
        <v>75.804999999999993</v>
      </c>
      <c r="AF84" s="1">
        <v>64.875599999999991</v>
      </c>
      <c r="AG84" s="1">
        <v>63.785799999999988</v>
      </c>
      <c r="AH84" s="1">
        <v>64.779399999999995</v>
      </c>
      <c r="AI84" s="1"/>
      <c r="AJ84" s="1">
        <f t="shared" si="25"/>
        <v>0</v>
      </c>
      <c r="AK84" s="1">
        <f t="shared" si="26"/>
        <v>0</v>
      </c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130</v>
      </c>
      <c r="B85" s="1" t="s">
        <v>39</v>
      </c>
      <c r="C85" s="1">
        <v>29</v>
      </c>
      <c r="D85" s="1">
        <v>20</v>
      </c>
      <c r="E85" s="1">
        <v>36</v>
      </c>
      <c r="F85" s="1"/>
      <c r="G85" s="7">
        <v>0.1</v>
      </c>
      <c r="H85" s="1">
        <v>60</v>
      </c>
      <c r="I85" s="1" t="s">
        <v>40</v>
      </c>
      <c r="J85" s="1">
        <v>52</v>
      </c>
      <c r="K85" s="1">
        <f t="shared" si="19"/>
        <v>-16</v>
      </c>
      <c r="L85" s="1"/>
      <c r="M85" s="1"/>
      <c r="N85" s="1">
        <v>0</v>
      </c>
      <c r="O85" s="1"/>
      <c r="P85" s="1">
        <f t="shared" si="20"/>
        <v>7.2</v>
      </c>
      <c r="Q85" s="5">
        <f>8*P85-O85-N85-F85</f>
        <v>57.6</v>
      </c>
      <c r="R85" s="5">
        <v>70</v>
      </c>
      <c r="S85" s="5">
        <f t="shared" si="23"/>
        <v>70</v>
      </c>
      <c r="T85" s="5"/>
      <c r="U85" s="5">
        <v>108</v>
      </c>
      <c r="V85" s="1"/>
      <c r="W85" s="1">
        <f t="shared" si="24"/>
        <v>9.7222222222222214</v>
      </c>
      <c r="X85" s="1">
        <f t="shared" si="21"/>
        <v>0</v>
      </c>
      <c r="Y85" s="1">
        <v>2</v>
      </c>
      <c r="Z85" s="1">
        <v>3.6</v>
      </c>
      <c r="AA85" s="1">
        <v>3.4</v>
      </c>
      <c r="AB85" s="1">
        <v>1.2</v>
      </c>
      <c r="AC85" s="1">
        <v>3</v>
      </c>
      <c r="AD85" s="1">
        <v>3.8</v>
      </c>
      <c r="AE85" s="1">
        <v>2.8</v>
      </c>
      <c r="AF85" s="1">
        <v>2.8</v>
      </c>
      <c r="AG85" s="1">
        <v>3.4</v>
      </c>
      <c r="AH85" s="1">
        <v>2.2000000000000002</v>
      </c>
      <c r="AI85" s="1"/>
      <c r="AJ85" s="1">
        <f t="shared" si="25"/>
        <v>7</v>
      </c>
      <c r="AK85" s="1">
        <f t="shared" si="26"/>
        <v>0</v>
      </c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131</v>
      </c>
      <c r="B86" s="1" t="s">
        <v>36</v>
      </c>
      <c r="C86" s="1">
        <v>72.721000000000004</v>
      </c>
      <c r="D86" s="1"/>
      <c r="E86" s="29">
        <f>44.97+E106</f>
        <v>46.893999999999998</v>
      </c>
      <c r="F86" s="29">
        <f>9.362+F106</f>
        <v>154.5</v>
      </c>
      <c r="G86" s="7">
        <v>1</v>
      </c>
      <c r="H86" s="1">
        <v>60</v>
      </c>
      <c r="I86" s="1" t="s">
        <v>40</v>
      </c>
      <c r="J86" s="1">
        <v>71.599999999999994</v>
      </c>
      <c r="K86" s="1">
        <f t="shared" si="19"/>
        <v>-24.705999999999996</v>
      </c>
      <c r="L86" s="1"/>
      <c r="M86" s="1"/>
      <c r="N86" s="1">
        <v>160</v>
      </c>
      <c r="O86" s="1"/>
      <c r="P86" s="1">
        <f t="shared" si="20"/>
        <v>9.3788</v>
      </c>
      <c r="Q86" s="5"/>
      <c r="R86" s="5">
        <f t="shared" si="22"/>
        <v>0</v>
      </c>
      <c r="S86" s="5">
        <f t="shared" si="23"/>
        <v>0</v>
      </c>
      <c r="T86" s="5"/>
      <c r="U86" s="5"/>
      <c r="V86" s="1"/>
      <c r="W86" s="1">
        <f t="shared" si="24"/>
        <v>33.53307459376466</v>
      </c>
      <c r="X86" s="1">
        <f t="shared" si="21"/>
        <v>33.53307459376466</v>
      </c>
      <c r="Y86" s="1">
        <v>20.420999999999999</v>
      </c>
      <c r="Z86" s="1">
        <v>7.9279999999999999</v>
      </c>
      <c r="AA86" s="1">
        <v>7.8450000000000006</v>
      </c>
      <c r="AB86" s="1">
        <v>7.6950000000000003</v>
      </c>
      <c r="AC86" s="1">
        <v>18.744</v>
      </c>
      <c r="AD86" s="1">
        <v>26.446200000000001</v>
      </c>
      <c r="AE86" s="1">
        <v>15.414</v>
      </c>
      <c r="AF86" s="1">
        <v>15.329800000000001</v>
      </c>
      <c r="AG86" s="1">
        <v>18.7348</v>
      </c>
      <c r="AH86" s="1">
        <v>19.561199999999999</v>
      </c>
      <c r="AI86" s="31" t="s">
        <v>43</v>
      </c>
      <c r="AJ86" s="1">
        <f t="shared" si="25"/>
        <v>0</v>
      </c>
      <c r="AK86" s="1">
        <f t="shared" si="26"/>
        <v>0</v>
      </c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132</v>
      </c>
      <c r="B87" s="1" t="s">
        <v>36</v>
      </c>
      <c r="C87" s="1">
        <v>35.622999999999998</v>
      </c>
      <c r="D87" s="1"/>
      <c r="E87" s="1">
        <v>9.8190000000000008</v>
      </c>
      <c r="F87" s="1">
        <v>25.803999999999998</v>
      </c>
      <c r="G87" s="7">
        <v>1</v>
      </c>
      <c r="H87" s="1">
        <v>60</v>
      </c>
      <c r="I87" s="1" t="s">
        <v>40</v>
      </c>
      <c r="J87" s="1">
        <v>8.3000000000000007</v>
      </c>
      <c r="K87" s="1">
        <f t="shared" si="19"/>
        <v>1.5190000000000001</v>
      </c>
      <c r="L87" s="1"/>
      <c r="M87" s="1"/>
      <c r="N87" s="1">
        <v>0</v>
      </c>
      <c r="O87" s="1"/>
      <c r="P87" s="1">
        <f t="shared" si="20"/>
        <v>1.9638000000000002</v>
      </c>
      <c r="Q87" s="5"/>
      <c r="R87" s="5">
        <f t="shared" si="22"/>
        <v>0</v>
      </c>
      <c r="S87" s="5">
        <f t="shared" si="23"/>
        <v>0</v>
      </c>
      <c r="T87" s="5"/>
      <c r="U87" s="5"/>
      <c r="V87" s="1"/>
      <c r="W87" s="1">
        <f t="shared" si="24"/>
        <v>13.139830940014257</v>
      </c>
      <c r="X87" s="1">
        <f t="shared" si="21"/>
        <v>13.139830940014257</v>
      </c>
      <c r="Y87" s="1">
        <v>2.7345999999999999</v>
      </c>
      <c r="Z87" s="1">
        <v>3.4994000000000001</v>
      </c>
      <c r="AA87" s="1">
        <v>0.39479999999999998</v>
      </c>
      <c r="AB87" s="1">
        <v>4.7126000000000001</v>
      </c>
      <c r="AC87" s="1">
        <v>2.3532000000000002</v>
      </c>
      <c r="AD87" s="1">
        <v>4.7286000000000001</v>
      </c>
      <c r="AE87" s="1">
        <v>3.0112000000000001</v>
      </c>
      <c r="AF87" s="1">
        <v>3.1497999999999999</v>
      </c>
      <c r="AG87" s="1">
        <v>2.3441999999999998</v>
      </c>
      <c r="AH87" s="1">
        <v>6.6836000000000002</v>
      </c>
      <c r="AI87" s="31" t="s">
        <v>43</v>
      </c>
      <c r="AJ87" s="1">
        <f t="shared" si="25"/>
        <v>0</v>
      </c>
      <c r="AK87" s="1">
        <f t="shared" si="26"/>
        <v>0</v>
      </c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133</v>
      </c>
      <c r="B88" s="1" t="s">
        <v>36</v>
      </c>
      <c r="C88" s="1">
        <v>24.093</v>
      </c>
      <c r="D88" s="1">
        <v>23.853999999999999</v>
      </c>
      <c r="E88" s="1">
        <v>30.012</v>
      </c>
      <c r="F88" s="1">
        <v>10.425000000000001</v>
      </c>
      <c r="G88" s="7">
        <v>1</v>
      </c>
      <c r="H88" s="1">
        <v>60</v>
      </c>
      <c r="I88" s="1" t="s">
        <v>45</v>
      </c>
      <c r="J88" s="1">
        <v>34.5</v>
      </c>
      <c r="K88" s="1">
        <f t="shared" si="19"/>
        <v>-4.4879999999999995</v>
      </c>
      <c r="L88" s="1"/>
      <c r="M88" s="1"/>
      <c r="N88" s="1">
        <v>60</v>
      </c>
      <c r="O88" s="1"/>
      <c r="P88" s="1">
        <f t="shared" si="20"/>
        <v>6.0023999999999997</v>
      </c>
      <c r="Q88" s="5">
        <f t="shared" ref="Q88:Q101" si="28">14*P88-O88-N88-F88</f>
        <v>13.608599999999992</v>
      </c>
      <c r="R88" s="5">
        <v>20</v>
      </c>
      <c r="S88" s="5">
        <f t="shared" si="23"/>
        <v>20</v>
      </c>
      <c r="T88" s="5"/>
      <c r="U88" s="5">
        <v>20</v>
      </c>
      <c r="V88" s="1"/>
      <c r="W88" s="1">
        <f t="shared" si="24"/>
        <v>15.064807410369186</v>
      </c>
      <c r="X88" s="1">
        <f t="shared" si="21"/>
        <v>11.7328068772491</v>
      </c>
      <c r="Y88" s="1">
        <v>6.3137999999999996</v>
      </c>
      <c r="Z88" s="1">
        <v>3.5442</v>
      </c>
      <c r="AA88" s="1">
        <v>5.3827999999999996</v>
      </c>
      <c r="AB88" s="1">
        <v>4.5095999999999998</v>
      </c>
      <c r="AC88" s="1">
        <v>4.8095999999999997</v>
      </c>
      <c r="AD88" s="1">
        <v>7.7427999999999999</v>
      </c>
      <c r="AE88" s="1">
        <v>3.8982000000000001</v>
      </c>
      <c r="AF88" s="1">
        <v>3.8969999999999998</v>
      </c>
      <c r="AG88" s="1">
        <v>5.1430000000000007</v>
      </c>
      <c r="AH88" s="1">
        <v>3.4272</v>
      </c>
      <c r="AI88" s="1" t="s">
        <v>88</v>
      </c>
      <c r="AJ88" s="1">
        <f t="shared" si="25"/>
        <v>20</v>
      </c>
      <c r="AK88" s="1">
        <f t="shared" si="26"/>
        <v>0</v>
      </c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134</v>
      </c>
      <c r="B89" s="1" t="s">
        <v>39</v>
      </c>
      <c r="C89" s="1">
        <v>16</v>
      </c>
      <c r="D89" s="1"/>
      <c r="E89" s="1"/>
      <c r="F89" s="1">
        <v>16</v>
      </c>
      <c r="G89" s="7">
        <v>0.4</v>
      </c>
      <c r="H89" s="1">
        <v>30</v>
      </c>
      <c r="I89" s="1" t="s">
        <v>40</v>
      </c>
      <c r="J89" s="1">
        <v>1</v>
      </c>
      <c r="K89" s="1">
        <f t="shared" si="19"/>
        <v>-1</v>
      </c>
      <c r="L89" s="1"/>
      <c r="M89" s="1"/>
      <c r="N89" s="1">
        <v>0</v>
      </c>
      <c r="O89" s="1"/>
      <c r="P89" s="1">
        <f t="shared" si="20"/>
        <v>0</v>
      </c>
      <c r="Q89" s="5"/>
      <c r="R89" s="5">
        <f t="shared" si="22"/>
        <v>0</v>
      </c>
      <c r="S89" s="5">
        <f t="shared" si="23"/>
        <v>0</v>
      </c>
      <c r="T89" s="5"/>
      <c r="U89" s="5"/>
      <c r="V89" s="1"/>
      <c r="W89" s="1" t="e">
        <f t="shared" si="24"/>
        <v>#DIV/0!</v>
      </c>
      <c r="X89" s="1" t="e">
        <f t="shared" si="21"/>
        <v>#DIV/0!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21" t="s">
        <v>184</v>
      </c>
      <c r="AJ89" s="1">
        <f t="shared" si="25"/>
        <v>0</v>
      </c>
      <c r="AK89" s="1">
        <f t="shared" si="26"/>
        <v>0</v>
      </c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135</v>
      </c>
      <c r="B90" s="1" t="s">
        <v>39</v>
      </c>
      <c r="C90" s="1">
        <v>43</v>
      </c>
      <c r="D90" s="1"/>
      <c r="E90" s="1">
        <v>23</v>
      </c>
      <c r="F90" s="1"/>
      <c r="G90" s="7">
        <v>0.33</v>
      </c>
      <c r="H90" s="1" t="e">
        <v>#N/A</v>
      </c>
      <c r="I90" s="1" t="s">
        <v>40</v>
      </c>
      <c r="J90" s="1">
        <v>68</v>
      </c>
      <c r="K90" s="1">
        <f t="shared" si="19"/>
        <v>-45</v>
      </c>
      <c r="L90" s="1"/>
      <c r="M90" s="1"/>
      <c r="N90" s="1">
        <v>0</v>
      </c>
      <c r="O90" s="1"/>
      <c r="P90" s="1">
        <f t="shared" si="20"/>
        <v>4.5999999999999996</v>
      </c>
      <c r="Q90" s="5">
        <f>8*P90-O90-N90-F90</f>
        <v>36.799999999999997</v>
      </c>
      <c r="R90" s="5">
        <v>48</v>
      </c>
      <c r="S90" s="5">
        <f t="shared" si="23"/>
        <v>48</v>
      </c>
      <c r="T90" s="5"/>
      <c r="U90" s="5">
        <v>69</v>
      </c>
      <c r="V90" s="1"/>
      <c r="W90" s="1">
        <f t="shared" si="24"/>
        <v>10.434782608695652</v>
      </c>
      <c r="X90" s="1">
        <f t="shared" si="21"/>
        <v>0</v>
      </c>
      <c r="Y90" s="1">
        <v>1.4</v>
      </c>
      <c r="Z90" s="1">
        <v>0</v>
      </c>
      <c r="AA90" s="1">
        <v>4.8</v>
      </c>
      <c r="AB90" s="1">
        <v>1.6</v>
      </c>
      <c r="AC90" s="1">
        <v>2.2000000000000002</v>
      </c>
      <c r="AD90" s="1">
        <v>2.6</v>
      </c>
      <c r="AE90" s="1">
        <v>1.4</v>
      </c>
      <c r="AF90" s="1">
        <v>2.4</v>
      </c>
      <c r="AG90" s="1">
        <v>0.4</v>
      </c>
      <c r="AH90" s="1">
        <v>1.4</v>
      </c>
      <c r="AI90" s="1"/>
      <c r="AJ90" s="1">
        <f t="shared" si="25"/>
        <v>15.84</v>
      </c>
      <c r="AK90" s="1">
        <f t="shared" si="26"/>
        <v>0</v>
      </c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136</v>
      </c>
      <c r="B91" s="1" t="s">
        <v>36</v>
      </c>
      <c r="C91" s="1">
        <v>61.546999999999997</v>
      </c>
      <c r="D91" s="1"/>
      <c r="E91" s="1">
        <v>50.295000000000002</v>
      </c>
      <c r="F91" s="1">
        <v>-2.1030000000000002</v>
      </c>
      <c r="G91" s="7">
        <v>1</v>
      </c>
      <c r="H91" s="1">
        <v>45</v>
      </c>
      <c r="I91" s="1" t="s">
        <v>40</v>
      </c>
      <c r="J91" s="1">
        <v>61</v>
      </c>
      <c r="K91" s="1">
        <f t="shared" si="19"/>
        <v>-10.704999999999998</v>
      </c>
      <c r="L91" s="1"/>
      <c r="M91" s="1"/>
      <c r="N91" s="1">
        <v>70</v>
      </c>
      <c r="O91" s="1"/>
      <c r="P91" s="1">
        <f t="shared" si="20"/>
        <v>10.059000000000001</v>
      </c>
      <c r="Q91" s="5">
        <f t="shared" si="28"/>
        <v>72.929000000000016</v>
      </c>
      <c r="R91" s="5">
        <v>80</v>
      </c>
      <c r="S91" s="5">
        <f t="shared" si="23"/>
        <v>80</v>
      </c>
      <c r="T91" s="5"/>
      <c r="U91" s="5">
        <v>83</v>
      </c>
      <c r="V91" s="1"/>
      <c r="W91" s="1">
        <f t="shared" si="24"/>
        <v>14.7029525797793</v>
      </c>
      <c r="X91" s="1">
        <f t="shared" si="21"/>
        <v>6.7498757331742718</v>
      </c>
      <c r="Y91" s="1">
        <v>8.2919999999999998</v>
      </c>
      <c r="Z91" s="1">
        <v>6.3056000000000001</v>
      </c>
      <c r="AA91" s="1">
        <v>9.1470000000000002</v>
      </c>
      <c r="AB91" s="1">
        <v>6.4443999999999999</v>
      </c>
      <c r="AC91" s="1">
        <v>11.127599999999999</v>
      </c>
      <c r="AD91" s="1">
        <v>12.2874</v>
      </c>
      <c r="AE91" s="1">
        <v>8.8306000000000004</v>
      </c>
      <c r="AF91" s="1">
        <v>0</v>
      </c>
      <c r="AG91" s="1">
        <v>0</v>
      </c>
      <c r="AH91" s="1">
        <v>0</v>
      </c>
      <c r="AI91" s="1" t="s">
        <v>137</v>
      </c>
      <c r="AJ91" s="1">
        <f t="shared" si="25"/>
        <v>80</v>
      </c>
      <c r="AK91" s="1">
        <f t="shared" si="26"/>
        <v>0</v>
      </c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138</v>
      </c>
      <c r="B92" s="1" t="s">
        <v>39</v>
      </c>
      <c r="C92" s="1">
        <v>1059</v>
      </c>
      <c r="D92" s="1"/>
      <c r="E92" s="29">
        <f>805+E105</f>
        <v>815</v>
      </c>
      <c r="F92" s="29">
        <f>7+F105</f>
        <v>317</v>
      </c>
      <c r="G92" s="7">
        <v>0.41</v>
      </c>
      <c r="H92" s="1">
        <v>50</v>
      </c>
      <c r="I92" s="1" t="s">
        <v>40</v>
      </c>
      <c r="J92" s="1">
        <v>835</v>
      </c>
      <c r="K92" s="1">
        <f t="shared" si="19"/>
        <v>-20</v>
      </c>
      <c r="L92" s="1"/>
      <c r="M92" s="1"/>
      <c r="N92" s="1">
        <v>450</v>
      </c>
      <c r="O92" s="1">
        <v>400</v>
      </c>
      <c r="P92" s="1">
        <f t="shared" si="20"/>
        <v>163</v>
      </c>
      <c r="Q92" s="5">
        <f t="shared" si="28"/>
        <v>1115</v>
      </c>
      <c r="R92" s="5">
        <v>1200</v>
      </c>
      <c r="S92" s="5">
        <f t="shared" si="23"/>
        <v>600</v>
      </c>
      <c r="T92" s="5">
        <v>600</v>
      </c>
      <c r="U92" s="5">
        <v>1278</v>
      </c>
      <c r="V92" s="1"/>
      <c r="W92" s="1">
        <f t="shared" si="24"/>
        <v>14.521472392638037</v>
      </c>
      <c r="X92" s="1">
        <f t="shared" si="21"/>
        <v>7.1595092024539877</v>
      </c>
      <c r="Y92" s="1">
        <v>133.6</v>
      </c>
      <c r="Z92" s="1">
        <v>121</v>
      </c>
      <c r="AA92" s="1">
        <v>145.80000000000001</v>
      </c>
      <c r="AB92" s="1">
        <v>94</v>
      </c>
      <c r="AC92" s="1">
        <v>163.4</v>
      </c>
      <c r="AD92" s="1">
        <v>130.6</v>
      </c>
      <c r="AE92" s="1">
        <v>18.600000000000001</v>
      </c>
      <c r="AF92" s="1">
        <v>0</v>
      </c>
      <c r="AG92" s="1">
        <v>0</v>
      </c>
      <c r="AH92" s="1">
        <v>0</v>
      </c>
      <c r="AI92" s="1" t="s">
        <v>139</v>
      </c>
      <c r="AJ92" s="1">
        <f t="shared" si="25"/>
        <v>245.99999999999997</v>
      </c>
      <c r="AK92" s="1">
        <f t="shared" si="26"/>
        <v>245.99999999999997</v>
      </c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140</v>
      </c>
      <c r="B93" s="1" t="s">
        <v>36</v>
      </c>
      <c r="C93" s="1">
        <v>440.64600000000002</v>
      </c>
      <c r="D93" s="1">
        <v>119.29600000000001</v>
      </c>
      <c r="E93" s="29">
        <f>277.629+E107</f>
        <v>361.76</v>
      </c>
      <c r="F93" s="29">
        <f>-5.765+F107</f>
        <v>132.88900000000001</v>
      </c>
      <c r="G93" s="7">
        <v>1</v>
      </c>
      <c r="H93" s="1">
        <v>50</v>
      </c>
      <c r="I93" s="1" t="s">
        <v>40</v>
      </c>
      <c r="J93" s="1">
        <v>286.3</v>
      </c>
      <c r="K93" s="1">
        <f t="shared" si="19"/>
        <v>75.45999999999998</v>
      </c>
      <c r="L93" s="1"/>
      <c r="M93" s="1"/>
      <c r="N93" s="1">
        <v>300</v>
      </c>
      <c r="O93" s="1">
        <v>300</v>
      </c>
      <c r="P93" s="1">
        <f t="shared" si="20"/>
        <v>72.352000000000004</v>
      </c>
      <c r="Q93" s="5">
        <f t="shared" si="28"/>
        <v>280.0390000000001</v>
      </c>
      <c r="R93" s="5">
        <v>320</v>
      </c>
      <c r="S93" s="5">
        <f t="shared" si="23"/>
        <v>320</v>
      </c>
      <c r="T93" s="5"/>
      <c r="U93" s="5">
        <v>352</v>
      </c>
      <c r="V93" s="1"/>
      <c r="W93" s="1">
        <f t="shared" si="24"/>
        <v>14.552313688633349</v>
      </c>
      <c r="X93" s="1">
        <f t="shared" si="21"/>
        <v>10.129491928350287</v>
      </c>
      <c r="Y93" s="1">
        <v>74.599800000000002</v>
      </c>
      <c r="Z93" s="1">
        <v>55.080599999999997</v>
      </c>
      <c r="AA93" s="1">
        <v>70.643199999999993</v>
      </c>
      <c r="AB93" s="1">
        <v>47.294400000000003</v>
      </c>
      <c r="AC93" s="1">
        <v>74.667000000000002</v>
      </c>
      <c r="AD93" s="1">
        <v>113.40779999999999</v>
      </c>
      <c r="AE93" s="1">
        <v>31.465199999999999</v>
      </c>
      <c r="AF93" s="1">
        <v>0</v>
      </c>
      <c r="AG93" s="1">
        <v>0</v>
      </c>
      <c r="AH93" s="1">
        <v>0</v>
      </c>
      <c r="AI93" s="1" t="s">
        <v>141</v>
      </c>
      <c r="AJ93" s="1">
        <f t="shared" si="25"/>
        <v>320</v>
      </c>
      <c r="AK93" s="1">
        <f t="shared" si="26"/>
        <v>0</v>
      </c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142</v>
      </c>
      <c r="B94" s="1" t="s">
        <v>39</v>
      </c>
      <c r="C94" s="1">
        <v>261</v>
      </c>
      <c r="D94" s="1">
        <v>192</v>
      </c>
      <c r="E94" s="1">
        <v>191</v>
      </c>
      <c r="F94" s="1">
        <v>221</v>
      </c>
      <c r="G94" s="7">
        <v>0.35</v>
      </c>
      <c r="H94" s="1">
        <v>50</v>
      </c>
      <c r="I94" s="1" t="s">
        <v>40</v>
      </c>
      <c r="J94" s="1">
        <v>207</v>
      </c>
      <c r="K94" s="1">
        <f t="shared" si="19"/>
        <v>-16</v>
      </c>
      <c r="L94" s="1"/>
      <c r="M94" s="1"/>
      <c r="N94" s="1">
        <v>160</v>
      </c>
      <c r="O94" s="1"/>
      <c r="P94" s="1">
        <f t="shared" si="20"/>
        <v>38.200000000000003</v>
      </c>
      <c r="Q94" s="5">
        <f t="shared" si="28"/>
        <v>153.80000000000007</v>
      </c>
      <c r="R94" s="5">
        <v>180</v>
      </c>
      <c r="S94" s="5">
        <f t="shared" si="23"/>
        <v>180</v>
      </c>
      <c r="T94" s="5"/>
      <c r="U94" s="5">
        <v>192</v>
      </c>
      <c r="V94" s="1"/>
      <c r="W94" s="1">
        <f t="shared" si="24"/>
        <v>14.685863874345548</v>
      </c>
      <c r="X94" s="1">
        <f t="shared" si="21"/>
        <v>9.9738219895287958</v>
      </c>
      <c r="Y94" s="1">
        <v>39</v>
      </c>
      <c r="Z94" s="1">
        <v>40.200000000000003</v>
      </c>
      <c r="AA94" s="1">
        <v>40</v>
      </c>
      <c r="AB94" s="1">
        <v>42.2</v>
      </c>
      <c r="AC94" s="1">
        <v>0.4</v>
      </c>
      <c r="AD94" s="1">
        <v>45.4</v>
      </c>
      <c r="AE94" s="1">
        <v>6.2</v>
      </c>
      <c r="AF94" s="1">
        <v>0</v>
      </c>
      <c r="AG94" s="1">
        <v>0</v>
      </c>
      <c r="AH94" s="1">
        <v>0</v>
      </c>
      <c r="AI94" s="1" t="s">
        <v>143</v>
      </c>
      <c r="AJ94" s="1">
        <f t="shared" si="25"/>
        <v>62.999999999999993</v>
      </c>
      <c r="AK94" s="1">
        <f t="shared" si="26"/>
        <v>0</v>
      </c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144</v>
      </c>
      <c r="B95" s="1" t="s">
        <v>36</v>
      </c>
      <c r="C95" s="1">
        <v>214.63399999999999</v>
      </c>
      <c r="D95" s="1"/>
      <c r="E95" s="1">
        <v>155.94800000000001</v>
      </c>
      <c r="F95" s="1">
        <v>25.690999999999999</v>
      </c>
      <c r="G95" s="7">
        <v>1</v>
      </c>
      <c r="H95" s="1">
        <v>50</v>
      </c>
      <c r="I95" s="1" t="s">
        <v>40</v>
      </c>
      <c r="J95" s="1">
        <v>154.1</v>
      </c>
      <c r="K95" s="1">
        <f t="shared" si="19"/>
        <v>1.8480000000000132</v>
      </c>
      <c r="L95" s="1"/>
      <c r="M95" s="1"/>
      <c r="N95" s="1">
        <v>120</v>
      </c>
      <c r="O95" s="1">
        <v>100</v>
      </c>
      <c r="P95" s="1">
        <f t="shared" si="20"/>
        <v>31.189600000000002</v>
      </c>
      <c r="Q95" s="5">
        <f t="shared" si="28"/>
        <v>190.96340000000001</v>
      </c>
      <c r="R95" s="5">
        <v>210</v>
      </c>
      <c r="S95" s="5">
        <f t="shared" si="23"/>
        <v>210</v>
      </c>
      <c r="T95" s="5"/>
      <c r="U95" s="5">
        <v>220</v>
      </c>
      <c r="V95" s="1"/>
      <c r="W95" s="1">
        <f t="shared" si="24"/>
        <v>14.610350886192833</v>
      </c>
      <c r="X95" s="1">
        <f t="shared" si="21"/>
        <v>7.8773373175673935</v>
      </c>
      <c r="Y95" s="1">
        <v>27.263999999999999</v>
      </c>
      <c r="Z95" s="1">
        <v>15.907999999999999</v>
      </c>
      <c r="AA95" s="1">
        <v>27.348800000000001</v>
      </c>
      <c r="AB95" s="1">
        <v>15.9064</v>
      </c>
      <c r="AC95" s="1">
        <v>31.477</v>
      </c>
      <c r="AD95" s="1">
        <v>31.719799999999999</v>
      </c>
      <c r="AE95" s="1">
        <v>0.63019999999999998</v>
      </c>
      <c r="AF95" s="1">
        <v>0</v>
      </c>
      <c r="AG95" s="1">
        <v>0</v>
      </c>
      <c r="AH95" s="1">
        <v>0</v>
      </c>
      <c r="AI95" s="1" t="s">
        <v>145</v>
      </c>
      <c r="AJ95" s="1">
        <f t="shared" si="25"/>
        <v>210</v>
      </c>
      <c r="AK95" s="1">
        <f t="shared" si="26"/>
        <v>0</v>
      </c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 t="s">
        <v>146</v>
      </c>
      <c r="B96" s="1" t="s">
        <v>39</v>
      </c>
      <c r="C96" s="1">
        <v>926</v>
      </c>
      <c r="D96" s="1"/>
      <c r="E96" s="1">
        <v>583</v>
      </c>
      <c r="F96" s="1">
        <v>191</v>
      </c>
      <c r="G96" s="7">
        <v>0.4</v>
      </c>
      <c r="H96" s="1">
        <v>50</v>
      </c>
      <c r="I96" s="1" t="s">
        <v>40</v>
      </c>
      <c r="J96" s="1">
        <v>606</v>
      </c>
      <c r="K96" s="1">
        <f t="shared" si="19"/>
        <v>-23</v>
      </c>
      <c r="L96" s="1"/>
      <c r="M96" s="1"/>
      <c r="N96" s="1">
        <v>310</v>
      </c>
      <c r="O96" s="1">
        <v>300</v>
      </c>
      <c r="P96" s="1">
        <f t="shared" si="20"/>
        <v>116.6</v>
      </c>
      <c r="Q96" s="5">
        <f t="shared" si="28"/>
        <v>831.39999999999986</v>
      </c>
      <c r="R96" s="5">
        <v>900</v>
      </c>
      <c r="S96" s="5">
        <f t="shared" si="23"/>
        <v>900</v>
      </c>
      <c r="T96" s="5"/>
      <c r="U96" s="5">
        <v>948</v>
      </c>
      <c r="V96" s="1"/>
      <c r="W96" s="1">
        <f t="shared" si="24"/>
        <v>14.588336192109777</v>
      </c>
      <c r="X96" s="1">
        <f t="shared" si="21"/>
        <v>6.869639794168096</v>
      </c>
      <c r="Y96" s="1">
        <v>96.8</v>
      </c>
      <c r="Z96" s="1">
        <v>71.8</v>
      </c>
      <c r="AA96" s="1">
        <v>109.2</v>
      </c>
      <c r="AB96" s="1">
        <v>93.8</v>
      </c>
      <c r="AC96" s="1">
        <v>104.6</v>
      </c>
      <c r="AD96" s="1">
        <v>81.588400000000007</v>
      </c>
      <c r="AE96" s="1">
        <v>37.4</v>
      </c>
      <c r="AF96" s="1">
        <v>0</v>
      </c>
      <c r="AG96" s="1">
        <v>0</v>
      </c>
      <c r="AH96" s="1">
        <v>0</v>
      </c>
      <c r="AI96" s="1" t="s">
        <v>147</v>
      </c>
      <c r="AJ96" s="1">
        <f t="shared" si="25"/>
        <v>360</v>
      </c>
      <c r="AK96" s="1">
        <f t="shared" si="26"/>
        <v>0</v>
      </c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 t="s">
        <v>148</v>
      </c>
      <c r="B97" s="1" t="s">
        <v>39</v>
      </c>
      <c r="C97" s="1">
        <v>891</v>
      </c>
      <c r="D97" s="1"/>
      <c r="E97" s="1">
        <v>548</v>
      </c>
      <c r="F97" s="1">
        <v>245</v>
      </c>
      <c r="G97" s="7">
        <v>0.41</v>
      </c>
      <c r="H97" s="1">
        <v>50</v>
      </c>
      <c r="I97" s="1" t="s">
        <v>40</v>
      </c>
      <c r="J97" s="1">
        <v>567</v>
      </c>
      <c r="K97" s="1">
        <f t="shared" si="19"/>
        <v>-19</v>
      </c>
      <c r="L97" s="1"/>
      <c r="M97" s="1"/>
      <c r="N97" s="1">
        <v>320</v>
      </c>
      <c r="O97" s="1">
        <v>260</v>
      </c>
      <c r="P97" s="1">
        <f t="shared" si="20"/>
        <v>109.6</v>
      </c>
      <c r="Q97" s="5">
        <f t="shared" si="28"/>
        <v>709.39999999999986</v>
      </c>
      <c r="R97" s="5">
        <v>780</v>
      </c>
      <c r="S97" s="5">
        <f t="shared" si="23"/>
        <v>780</v>
      </c>
      <c r="T97" s="5"/>
      <c r="U97" s="5">
        <v>819</v>
      </c>
      <c r="V97" s="1"/>
      <c r="W97" s="1">
        <f t="shared" si="24"/>
        <v>14.644160583941607</v>
      </c>
      <c r="X97" s="1">
        <f t="shared" si="21"/>
        <v>7.5273722627737234</v>
      </c>
      <c r="Y97" s="1">
        <v>93.4</v>
      </c>
      <c r="Z97" s="1">
        <v>82.2</v>
      </c>
      <c r="AA97" s="1">
        <v>116.1126</v>
      </c>
      <c r="AB97" s="1">
        <v>96.2</v>
      </c>
      <c r="AC97" s="1">
        <v>104.2</v>
      </c>
      <c r="AD97" s="1">
        <v>112.4</v>
      </c>
      <c r="AE97" s="1">
        <v>14</v>
      </c>
      <c r="AF97" s="1">
        <v>0</v>
      </c>
      <c r="AG97" s="1">
        <v>0</v>
      </c>
      <c r="AH97" s="1">
        <v>0</v>
      </c>
      <c r="AI97" s="1" t="s">
        <v>149</v>
      </c>
      <c r="AJ97" s="1">
        <f t="shared" si="25"/>
        <v>319.79999999999995</v>
      </c>
      <c r="AK97" s="1">
        <f t="shared" si="26"/>
        <v>0</v>
      </c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150</v>
      </c>
      <c r="B98" s="1" t="s">
        <v>36</v>
      </c>
      <c r="C98" s="1">
        <v>335.50400000000002</v>
      </c>
      <c r="D98" s="1"/>
      <c r="E98" s="1">
        <v>170.70500000000001</v>
      </c>
      <c r="F98" s="1">
        <v>123.572</v>
      </c>
      <c r="G98" s="7">
        <v>1</v>
      </c>
      <c r="H98" s="1">
        <v>50</v>
      </c>
      <c r="I98" s="1" t="s">
        <v>40</v>
      </c>
      <c r="J98" s="1">
        <v>177.5</v>
      </c>
      <c r="K98" s="1">
        <f t="shared" si="19"/>
        <v>-6.7949999999999875</v>
      </c>
      <c r="L98" s="1"/>
      <c r="M98" s="1"/>
      <c r="N98" s="1">
        <v>100</v>
      </c>
      <c r="O98" s="1"/>
      <c r="P98" s="1">
        <f t="shared" si="20"/>
        <v>34.141000000000005</v>
      </c>
      <c r="Q98" s="5">
        <f t="shared" si="28"/>
        <v>254.40200000000004</v>
      </c>
      <c r="R98" s="5">
        <v>270</v>
      </c>
      <c r="S98" s="5">
        <f t="shared" si="23"/>
        <v>270</v>
      </c>
      <c r="T98" s="5"/>
      <c r="U98" s="5">
        <v>289</v>
      </c>
      <c r="V98" s="1"/>
      <c r="W98" s="1">
        <f t="shared" si="24"/>
        <v>14.456870038956092</v>
      </c>
      <c r="X98" s="1">
        <f t="shared" si="21"/>
        <v>6.5484900852347607</v>
      </c>
      <c r="Y98" s="1">
        <v>26.589200000000002</v>
      </c>
      <c r="Z98" s="1">
        <v>21.214600000000001</v>
      </c>
      <c r="AA98" s="1">
        <v>33.823599999999999</v>
      </c>
      <c r="AB98" s="1">
        <v>18.761199999999999</v>
      </c>
      <c r="AC98" s="1">
        <v>32.783000000000001</v>
      </c>
      <c r="AD98" s="1">
        <v>30.916799999999999</v>
      </c>
      <c r="AE98" s="1">
        <v>15.4038</v>
      </c>
      <c r="AF98" s="1">
        <v>0</v>
      </c>
      <c r="AG98" s="1">
        <v>0</v>
      </c>
      <c r="AH98" s="1">
        <v>0</v>
      </c>
      <c r="AI98" s="1" t="s">
        <v>151</v>
      </c>
      <c r="AJ98" s="1">
        <f t="shared" si="25"/>
        <v>270</v>
      </c>
      <c r="AK98" s="1">
        <f t="shared" si="26"/>
        <v>0</v>
      </c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 t="s">
        <v>154</v>
      </c>
      <c r="B99" s="1" t="s">
        <v>39</v>
      </c>
      <c r="C99" s="1">
        <v>307</v>
      </c>
      <c r="D99" s="1">
        <v>160</v>
      </c>
      <c r="E99" s="1">
        <v>318</v>
      </c>
      <c r="F99" s="1">
        <v>106</v>
      </c>
      <c r="G99" s="7">
        <v>0.18</v>
      </c>
      <c r="H99" s="1">
        <v>50</v>
      </c>
      <c r="I99" s="1" t="s">
        <v>40</v>
      </c>
      <c r="J99" s="1">
        <v>359</v>
      </c>
      <c r="K99" s="1">
        <f t="shared" ref="K99:K107" si="29">E99-J99</f>
        <v>-41</v>
      </c>
      <c r="L99" s="1"/>
      <c r="M99" s="1"/>
      <c r="N99" s="1">
        <v>330</v>
      </c>
      <c r="O99" s="1"/>
      <c r="P99" s="1">
        <f t="shared" si="20"/>
        <v>63.6</v>
      </c>
      <c r="Q99" s="5">
        <f t="shared" si="28"/>
        <v>454.4</v>
      </c>
      <c r="R99" s="5">
        <v>480</v>
      </c>
      <c r="S99" s="5">
        <f t="shared" si="23"/>
        <v>480</v>
      </c>
      <c r="T99" s="5"/>
      <c r="U99" s="5">
        <v>518</v>
      </c>
      <c r="V99" s="1"/>
      <c r="W99" s="1">
        <f t="shared" si="24"/>
        <v>14.40251572327044</v>
      </c>
      <c r="X99" s="1">
        <f t="shared" si="21"/>
        <v>6.8553459119496853</v>
      </c>
      <c r="Y99" s="1">
        <v>54.4</v>
      </c>
      <c r="Z99" s="1">
        <v>54.2</v>
      </c>
      <c r="AA99" s="1">
        <v>59</v>
      </c>
      <c r="AB99" s="1">
        <v>35</v>
      </c>
      <c r="AC99" s="1">
        <v>44.8</v>
      </c>
      <c r="AD99" s="1">
        <v>444</v>
      </c>
      <c r="AE99" s="1">
        <v>97.4</v>
      </c>
      <c r="AF99" s="1">
        <v>16.399999999999999</v>
      </c>
      <c r="AG99" s="1">
        <v>11.8</v>
      </c>
      <c r="AH99" s="1">
        <v>0</v>
      </c>
      <c r="AI99" s="1" t="s">
        <v>155</v>
      </c>
      <c r="AJ99" s="1">
        <f t="shared" si="25"/>
        <v>86.399999999999991</v>
      </c>
      <c r="AK99" s="1">
        <f t="shared" si="26"/>
        <v>0</v>
      </c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 t="s">
        <v>156</v>
      </c>
      <c r="B100" s="1" t="s">
        <v>36</v>
      </c>
      <c r="C100" s="1">
        <v>148.81299999999999</v>
      </c>
      <c r="D100" s="1"/>
      <c r="E100" s="1">
        <v>30.788</v>
      </c>
      <c r="F100" s="1">
        <v>113.946</v>
      </c>
      <c r="G100" s="7">
        <v>1</v>
      </c>
      <c r="H100" s="1">
        <v>60</v>
      </c>
      <c r="I100" s="1" t="s">
        <v>40</v>
      </c>
      <c r="J100" s="1">
        <v>31</v>
      </c>
      <c r="K100" s="1">
        <f t="shared" si="29"/>
        <v>-0.21199999999999974</v>
      </c>
      <c r="L100" s="1"/>
      <c r="M100" s="1"/>
      <c r="N100" s="1">
        <v>0</v>
      </c>
      <c r="O100" s="1"/>
      <c r="P100" s="1">
        <f t="shared" si="20"/>
        <v>6.1576000000000004</v>
      </c>
      <c r="Q100" s="5"/>
      <c r="R100" s="5">
        <f t="shared" si="22"/>
        <v>0</v>
      </c>
      <c r="S100" s="5">
        <f t="shared" si="23"/>
        <v>0</v>
      </c>
      <c r="T100" s="5"/>
      <c r="U100" s="5"/>
      <c r="V100" s="1"/>
      <c r="W100" s="1">
        <f t="shared" si="24"/>
        <v>18.504936988437052</v>
      </c>
      <c r="X100" s="1">
        <f t="shared" si="21"/>
        <v>18.504936988437052</v>
      </c>
      <c r="Y100" s="1">
        <v>2.7229999999999999</v>
      </c>
      <c r="Z100" s="1">
        <v>0.47160000000000002</v>
      </c>
      <c r="AA100" s="1">
        <v>1.6215999999999999</v>
      </c>
      <c r="AB100" s="1">
        <v>3.6783999999999999</v>
      </c>
      <c r="AC100" s="1">
        <v>0.54420000000000002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21" t="s">
        <v>185</v>
      </c>
      <c r="AJ100" s="1">
        <f t="shared" si="25"/>
        <v>0</v>
      </c>
      <c r="AK100" s="1">
        <f t="shared" si="26"/>
        <v>0</v>
      </c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 t="s">
        <v>157</v>
      </c>
      <c r="B101" s="1" t="s">
        <v>39</v>
      </c>
      <c r="C101" s="1">
        <v>72</v>
      </c>
      <c r="D101" s="1">
        <v>48</v>
      </c>
      <c r="E101" s="1">
        <v>49</v>
      </c>
      <c r="F101" s="1">
        <v>56</v>
      </c>
      <c r="G101" s="7">
        <v>0.4</v>
      </c>
      <c r="H101" s="1">
        <v>60</v>
      </c>
      <c r="I101" s="1" t="s">
        <v>40</v>
      </c>
      <c r="J101" s="1">
        <v>56</v>
      </c>
      <c r="K101" s="1">
        <f t="shared" si="29"/>
        <v>-7</v>
      </c>
      <c r="L101" s="1"/>
      <c r="M101" s="1"/>
      <c r="N101" s="1">
        <v>40</v>
      </c>
      <c r="O101" s="1"/>
      <c r="P101" s="1">
        <f t="shared" si="20"/>
        <v>9.8000000000000007</v>
      </c>
      <c r="Q101" s="5">
        <f t="shared" si="28"/>
        <v>41.200000000000017</v>
      </c>
      <c r="R101" s="5">
        <v>48</v>
      </c>
      <c r="S101" s="5">
        <f t="shared" si="23"/>
        <v>48</v>
      </c>
      <c r="T101" s="5"/>
      <c r="U101" s="5">
        <v>51</v>
      </c>
      <c r="V101" s="1"/>
      <c r="W101" s="1">
        <f t="shared" si="24"/>
        <v>14.693877551020407</v>
      </c>
      <c r="X101" s="1">
        <f t="shared" si="21"/>
        <v>9.7959183673469372</v>
      </c>
      <c r="Y101" s="1">
        <v>8</v>
      </c>
      <c r="Z101" s="1">
        <v>10.199999999999999</v>
      </c>
      <c r="AA101" s="1">
        <v>10.8</v>
      </c>
      <c r="AB101" s="1">
        <v>4.4000000000000004</v>
      </c>
      <c r="AC101" s="1">
        <v>0.2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 t="s">
        <v>158</v>
      </c>
      <c r="AJ101" s="1">
        <f t="shared" si="25"/>
        <v>19.200000000000003</v>
      </c>
      <c r="AK101" s="1">
        <f t="shared" si="26"/>
        <v>0</v>
      </c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 t="s">
        <v>165</v>
      </c>
      <c r="B102" s="1" t="s">
        <v>39</v>
      </c>
      <c r="C102" s="1">
        <v>20</v>
      </c>
      <c r="D102" s="1">
        <v>16</v>
      </c>
      <c r="E102" s="1">
        <v>6</v>
      </c>
      <c r="F102" s="1">
        <v>26</v>
      </c>
      <c r="G102" s="7">
        <v>0.33</v>
      </c>
      <c r="H102" s="1" t="e">
        <v>#N/A</v>
      </c>
      <c r="I102" s="1" t="s">
        <v>40</v>
      </c>
      <c r="J102" s="1">
        <v>7</v>
      </c>
      <c r="K102" s="1">
        <f t="shared" si="29"/>
        <v>-1</v>
      </c>
      <c r="L102" s="1"/>
      <c r="M102" s="1"/>
      <c r="N102" s="1">
        <v>0</v>
      </c>
      <c r="O102" s="1"/>
      <c r="P102" s="1">
        <f t="shared" si="20"/>
        <v>1.2</v>
      </c>
      <c r="Q102" s="5"/>
      <c r="R102" s="5">
        <f t="shared" si="22"/>
        <v>0</v>
      </c>
      <c r="S102" s="5">
        <f t="shared" si="23"/>
        <v>0</v>
      </c>
      <c r="T102" s="5"/>
      <c r="U102" s="5"/>
      <c r="V102" s="1"/>
      <c r="W102" s="1">
        <f t="shared" si="24"/>
        <v>21.666666666666668</v>
      </c>
      <c r="X102" s="1">
        <f t="shared" si="21"/>
        <v>21.666666666666668</v>
      </c>
      <c r="Y102" s="1">
        <v>0.2</v>
      </c>
      <c r="Z102" s="1">
        <v>0.6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21" t="s">
        <v>186</v>
      </c>
      <c r="AJ102" s="1">
        <f t="shared" si="25"/>
        <v>0</v>
      </c>
      <c r="AK102" s="1">
        <f t="shared" si="26"/>
        <v>0</v>
      </c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 t="s">
        <v>167</v>
      </c>
      <c r="B103" s="1" t="s">
        <v>36</v>
      </c>
      <c r="C103" s="1"/>
      <c r="D103" s="1">
        <v>4.99</v>
      </c>
      <c r="E103" s="1"/>
      <c r="F103" s="1">
        <v>2.4750000000000001</v>
      </c>
      <c r="G103" s="7">
        <v>1</v>
      </c>
      <c r="H103" s="1" t="e">
        <v>#N/A</v>
      </c>
      <c r="I103" s="1" t="s">
        <v>40</v>
      </c>
      <c r="J103" s="1"/>
      <c r="K103" s="1">
        <f t="shared" si="29"/>
        <v>0</v>
      </c>
      <c r="L103" s="1"/>
      <c r="M103" s="1"/>
      <c r="N103" s="1">
        <v>0</v>
      </c>
      <c r="O103" s="1"/>
      <c r="P103" s="1">
        <f t="shared" si="20"/>
        <v>0</v>
      </c>
      <c r="Q103" s="5"/>
      <c r="R103" s="5">
        <f t="shared" si="22"/>
        <v>0</v>
      </c>
      <c r="S103" s="5">
        <f t="shared" si="23"/>
        <v>0</v>
      </c>
      <c r="T103" s="5"/>
      <c r="U103" s="5"/>
      <c r="V103" s="1"/>
      <c r="W103" s="1" t="e">
        <f t="shared" si="24"/>
        <v>#DIV/0!</v>
      </c>
      <c r="X103" s="1" t="e">
        <f t="shared" si="21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 t="s">
        <v>166</v>
      </c>
      <c r="AJ103" s="1">
        <f t="shared" si="25"/>
        <v>0</v>
      </c>
      <c r="AK103" s="1">
        <f t="shared" si="26"/>
        <v>0</v>
      </c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 t="s">
        <v>168</v>
      </c>
      <c r="B104" s="1" t="s">
        <v>39</v>
      </c>
      <c r="C104" s="1">
        <v>17</v>
      </c>
      <c r="D104" s="1">
        <v>12</v>
      </c>
      <c r="E104" s="1">
        <v>1</v>
      </c>
      <c r="F104" s="1">
        <v>28</v>
      </c>
      <c r="G104" s="7">
        <v>0.84</v>
      </c>
      <c r="H104" s="1">
        <v>50</v>
      </c>
      <c r="I104" s="1" t="s">
        <v>40</v>
      </c>
      <c r="J104" s="1">
        <v>4</v>
      </c>
      <c r="K104" s="1">
        <f t="shared" si="29"/>
        <v>-3</v>
      </c>
      <c r="L104" s="1"/>
      <c r="M104" s="1"/>
      <c r="N104" s="1">
        <v>0</v>
      </c>
      <c r="O104" s="1"/>
      <c r="P104" s="1">
        <f t="shared" si="20"/>
        <v>0.2</v>
      </c>
      <c r="Q104" s="5"/>
      <c r="R104" s="5">
        <f t="shared" si="22"/>
        <v>0</v>
      </c>
      <c r="S104" s="5">
        <f t="shared" si="23"/>
        <v>0</v>
      </c>
      <c r="T104" s="5"/>
      <c r="U104" s="5"/>
      <c r="V104" s="1"/>
      <c r="W104" s="1">
        <f t="shared" si="24"/>
        <v>140</v>
      </c>
      <c r="X104" s="1">
        <f t="shared" si="21"/>
        <v>140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21" t="s">
        <v>187</v>
      </c>
      <c r="AJ104" s="1">
        <f t="shared" si="25"/>
        <v>0</v>
      </c>
      <c r="AK104" s="1">
        <f t="shared" si="26"/>
        <v>0</v>
      </c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4" t="s">
        <v>176</v>
      </c>
      <c r="B105" s="1" t="s">
        <v>39</v>
      </c>
      <c r="C105" s="1">
        <v>164</v>
      </c>
      <c r="D105" s="1">
        <v>156</v>
      </c>
      <c r="E105" s="29">
        <v>10</v>
      </c>
      <c r="F105" s="29">
        <v>310</v>
      </c>
      <c r="G105" s="7">
        <v>0</v>
      </c>
      <c r="H105" s="1" t="e">
        <v>#N/A</v>
      </c>
      <c r="I105" s="1" t="s">
        <v>177</v>
      </c>
      <c r="J105" s="1">
        <v>20</v>
      </c>
      <c r="K105" s="1">
        <f t="shared" si="29"/>
        <v>-10</v>
      </c>
      <c r="L105" s="1"/>
      <c r="M105" s="1"/>
      <c r="N105" s="1">
        <v>0</v>
      </c>
      <c r="O105" s="1"/>
      <c r="P105" s="1">
        <f t="shared" si="20"/>
        <v>2</v>
      </c>
      <c r="Q105" s="5"/>
      <c r="R105" s="5">
        <f t="shared" si="22"/>
        <v>0</v>
      </c>
      <c r="S105" s="5">
        <f t="shared" si="23"/>
        <v>0</v>
      </c>
      <c r="T105" s="5"/>
      <c r="U105" s="5"/>
      <c r="V105" s="1"/>
      <c r="W105" s="1">
        <f t="shared" si="24"/>
        <v>155</v>
      </c>
      <c r="X105" s="1">
        <f t="shared" si="21"/>
        <v>155</v>
      </c>
      <c r="Y105" s="1">
        <v>0.2</v>
      </c>
      <c r="Z105" s="1">
        <v>1</v>
      </c>
      <c r="AA105" s="1">
        <v>1.2</v>
      </c>
      <c r="AB105" s="1">
        <v>1.4</v>
      </c>
      <c r="AC105" s="1">
        <v>1.4</v>
      </c>
      <c r="AD105" s="1">
        <v>5.4</v>
      </c>
      <c r="AE105" s="1">
        <v>5.8</v>
      </c>
      <c r="AF105" s="1">
        <v>6</v>
      </c>
      <c r="AG105" s="1">
        <v>2.8</v>
      </c>
      <c r="AH105" s="1">
        <v>7.4</v>
      </c>
      <c r="AI105" s="1"/>
      <c r="AJ105" s="1">
        <f t="shared" si="25"/>
        <v>0</v>
      </c>
      <c r="AK105" s="1">
        <f t="shared" si="26"/>
        <v>0</v>
      </c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4" t="s">
        <v>178</v>
      </c>
      <c r="B106" s="1" t="s">
        <v>36</v>
      </c>
      <c r="C106" s="1"/>
      <c r="D106" s="1">
        <v>148.97900000000001</v>
      </c>
      <c r="E106" s="29">
        <v>1.9239999999999999</v>
      </c>
      <c r="F106" s="29">
        <v>145.13800000000001</v>
      </c>
      <c r="G106" s="7">
        <v>0</v>
      </c>
      <c r="H106" s="1" t="e">
        <v>#N/A</v>
      </c>
      <c r="I106" s="1" t="s">
        <v>177</v>
      </c>
      <c r="J106" s="1">
        <v>10</v>
      </c>
      <c r="K106" s="1">
        <f t="shared" si="29"/>
        <v>-8.0760000000000005</v>
      </c>
      <c r="L106" s="1"/>
      <c r="M106" s="1"/>
      <c r="N106" s="1">
        <v>0</v>
      </c>
      <c r="O106" s="1"/>
      <c r="P106" s="1">
        <f t="shared" si="20"/>
        <v>0.38479999999999998</v>
      </c>
      <c r="Q106" s="5"/>
      <c r="R106" s="5">
        <f t="shared" si="22"/>
        <v>0</v>
      </c>
      <c r="S106" s="5">
        <f t="shared" si="23"/>
        <v>0</v>
      </c>
      <c r="T106" s="5"/>
      <c r="U106" s="5"/>
      <c r="V106" s="1"/>
      <c r="W106" s="1">
        <f t="shared" si="24"/>
        <v>377.17775467775471</v>
      </c>
      <c r="X106" s="1">
        <f t="shared" si="21"/>
        <v>377.17775467775471</v>
      </c>
      <c r="Y106" s="1">
        <v>0.38340000000000002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/>
      <c r="AJ106" s="1">
        <f t="shared" si="25"/>
        <v>0</v>
      </c>
      <c r="AK106" s="1">
        <f t="shared" si="26"/>
        <v>0</v>
      </c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 t="s">
        <v>179</v>
      </c>
      <c r="B107" s="1" t="s">
        <v>36</v>
      </c>
      <c r="C107" s="1">
        <v>30.146999999999998</v>
      </c>
      <c r="D107" s="1">
        <v>201.983</v>
      </c>
      <c r="E107" s="29">
        <v>84.131</v>
      </c>
      <c r="F107" s="29">
        <v>138.654</v>
      </c>
      <c r="G107" s="7">
        <v>0</v>
      </c>
      <c r="H107" s="1" t="e">
        <v>#N/A</v>
      </c>
      <c r="I107" s="1" t="s">
        <v>177</v>
      </c>
      <c r="J107" s="1">
        <v>82.5</v>
      </c>
      <c r="K107" s="1">
        <f t="shared" si="29"/>
        <v>1.6310000000000002</v>
      </c>
      <c r="L107" s="1"/>
      <c r="M107" s="1"/>
      <c r="N107" s="1">
        <v>0</v>
      </c>
      <c r="O107" s="1"/>
      <c r="P107" s="1">
        <f t="shared" si="20"/>
        <v>16.8262</v>
      </c>
      <c r="Q107" s="5"/>
      <c r="R107" s="5">
        <f t="shared" si="22"/>
        <v>0</v>
      </c>
      <c r="S107" s="5">
        <f t="shared" si="23"/>
        <v>0</v>
      </c>
      <c r="T107" s="5"/>
      <c r="U107" s="5"/>
      <c r="V107" s="1"/>
      <c r="W107" s="1">
        <f t="shared" si="24"/>
        <v>8.2403632430376437</v>
      </c>
      <c r="X107" s="1">
        <f t="shared" si="21"/>
        <v>8.2403632430376437</v>
      </c>
      <c r="Y107" s="1">
        <v>13.9984</v>
      </c>
      <c r="Z107" s="1">
        <v>0.92880000000000007</v>
      </c>
      <c r="AA107" s="1">
        <v>6.2750000000000004</v>
      </c>
      <c r="AB107" s="1">
        <v>8.5898000000000003</v>
      </c>
      <c r="AC107" s="1">
        <v>21.503</v>
      </c>
      <c r="AD107" s="1">
        <v>26.354199999999999</v>
      </c>
      <c r="AE107" s="1">
        <v>5.2382</v>
      </c>
      <c r="AF107" s="1">
        <v>5.8768000000000002</v>
      </c>
      <c r="AG107" s="1">
        <v>25.8186</v>
      </c>
      <c r="AH107" s="1">
        <v>14.7864</v>
      </c>
      <c r="AI107" s="1"/>
      <c r="AJ107" s="1">
        <f t="shared" si="25"/>
        <v>0</v>
      </c>
      <c r="AK107" s="1">
        <f t="shared" si="26"/>
        <v>0</v>
      </c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</sheetData>
  <autoFilter ref="A3:AJ107" xr:uid="{34CEBD28-AD32-414D-9A16-79088BC444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2025-04-01T09:18:44Z</dcterms:created>
  <dcterms:modified xsi:type="dcterms:W3CDTF">2025-04-02T10:47:46Z</dcterms:modified>
</cp:coreProperties>
</file>