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Ост СЫР филиалы\"/>
    </mc:Choice>
  </mc:AlternateContent>
  <xr:revisionPtr revIDLastSave="0" documentId="13_ncr:1_{74A5ACCC-DFCE-4944-80CF-12B676A84E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" i="1" l="1"/>
  <c r="O43" i="1"/>
  <c r="T43" i="1" s="1"/>
  <c r="O42" i="1"/>
  <c r="S42" i="1" s="1"/>
  <c r="P34" i="1"/>
  <c r="P33" i="1"/>
  <c r="P39" i="1"/>
  <c r="P21" i="1"/>
  <c r="P26" i="1"/>
  <c r="P35" i="1"/>
  <c r="P31" i="1"/>
  <c r="P23" i="1"/>
  <c r="P20" i="1"/>
  <c r="P18" i="1"/>
  <c r="P11" i="1"/>
  <c r="P9" i="1"/>
  <c r="P8" i="1"/>
  <c r="P6" i="1"/>
  <c r="T42" i="1" l="1"/>
  <c r="O7" i="1" l="1"/>
  <c r="O8" i="1"/>
  <c r="O9" i="1"/>
  <c r="O10" i="1"/>
  <c r="O13" i="1"/>
  <c r="O11" i="1"/>
  <c r="O12" i="1"/>
  <c r="O14" i="1"/>
  <c r="O15" i="1"/>
  <c r="O16" i="1"/>
  <c r="O17" i="1"/>
  <c r="O18" i="1"/>
  <c r="O19" i="1"/>
  <c r="O20" i="1"/>
  <c r="O21" i="1"/>
  <c r="O23" i="1"/>
  <c r="O24" i="1"/>
  <c r="O25" i="1"/>
  <c r="O26" i="1"/>
  <c r="O28" i="1"/>
  <c r="O29" i="1"/>
  <c r="O30" i="1"/>
  <c r="O31" i="1"/>
  <c r="O22" i="1"/>
  <c r="O32" i="1"/>
  <c r="O27" i="1"/>
  <c r="O33" i="1"/>
  <c r="O34" i="1"/>
  <c r="O35" i="1"/>
  <c r="O36" i="1"/>
  <c r="O37" i="1"/>
  <c r="O38" i="1"/>
  <c r="O39" i="1"/>
  <c r="O40" i="1"/>
  <c r="O6" i="1"/>
  <c r="T40" i="1" l="1"/>
  <c r="S40" i="1"/>
  <c r="T38" i="1"/>
  <c r="S38" i="1"/>
  <c r="T36" i="1"/>
  <c r="S36" i="1"/>
  <c r="T34" i="1"/>
  <c r="S34" i="1"/>
  <c r="T27" i="1"/>
  <c r="S27" i="1"/>
  <c r="T22" i="1"/>
  <c r="S22" i="1"/>
  <c r="T30" i="1"/>
  <c r="S30" i="1"/>
  <c r="T28" i="1"/>
  <c r="S28" i="1"/>
  <c r="T25" i="1"/>
  <c r="S25" i="1"/>
  <c r="T23" i="1"/>
  <c r="S23" i="1"/>
  <c r="T20" i="1"/>
  <c r="S20" i="1"/>
  <c r="T18" i="1"/>
  <c r="S18" i="1"/>
  <c r="T16" i="1"/>
  <c r="S16" i="1"/>
  <c r="T14" i="1"/>
  <c r="S14" i="1"/>
  <c r="T11" i="1"/>
  <c r="S11" i="1"/>
  <c r="T10" i="1"/>
  <c r="S10" i="1"/>
  <c r="T8" i="1"/>
  <c r="S8" i="1"/>
  <c r="T6" i="1"/>
  <c r="S6" i="1"/>
  <c r="T39" i="1"/>
  <c r="S39" i="1"/>
  <c r="T37" i="1"/>
  <c r="S37" i="1"/>
  <c r="T35" i="1"/>
  <c r="S35" i="1"/>
  <c r="T33" i="1"/>
  <c r="S33" i="1"/>
  <c r="T32" i="1"/>
  <c r="S32" i="1"/>
  <c r="T31" i="1"/>
  <c r="S31" i="1"/>
  <c r="T29" i="1"/>
  <c r="S29" i="1"/>
  <c r="T26" i="1"/>
  <c r="S26" i="1"/>
  <c r="T24" i="1"/>
  <c r="S24" i="1"/>
  <c r="T21" i="1"/>
  <c r="S21" i="1"/>
  <c r="T19" i="1"/>
  <c r="S19" i="1"/>
  <c r="T17" i="1"/>
  <c r="S17" i="1"/>
  <c r="T15" i="1"/>
  <c r="S15" i="1"/>
  <c r="T12" i="1"/>
  <c r="S12" i="1"/>
  <c r="T13" i="1"/>
  <c r="S13" i="1"/>
  <c r="T9" i="1"/>
  <c r="S9" i="1"/>
  <c r="T7" i="1"/>
  <c r="S7" i="1"/>
  <c r="E42" i="1"/>
  <c r="K40" i="1" l="1"/>
  <c r="AF39" i="1"/>
  <c r="K39" i="1"/>
  <c r="AF38" i="1"/>
  <c r="K38" i="1"/>
  <c r="K37" i="1"/>
  <c r="AF36" i="1"/>
  <c r="K36" i="1"/>
  <c r="AF35" i="1"/>
  <c r="K35" i="1"/>
  <c r="AF34" i="1"/>
  <c r="K34" i="1"/>
  <c r="AF33" i="1"/>
  <c r="K33" i="1"/>
  <c r="K27" i="1"/>
  <c r="AF32" i="1"/>
  <c r="K32" i="1"/>
  <c r="K22" i="1"/>
  <c r="AF31" i="1"/>
  <c r="K31" i="1"/>
  <c r="AF30" i="1"/>
  <c r="K30" i="1"/>
  <c r="AF29" i="1"/>
  <c r="K29" i="1"/>
  <c r="AF28" i="1"/>
  <c r="K28" i="1"/>
  <c r="AF26" i="1"/>
  <c r="K26" i="1"/>
  <c r="AF24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5" i="1"/>
  <c r="AF10" i="1"/>
  <c r="K10" i="1"/>
  <c r="AF9" i="1"/>
  <c r="K9" i="1"/>
  <c r="K43" i="1"/>
  <c r="K42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<sst xmlns="http://schemas.openxmlformats.org/spreadsheetml/2006/main" count="141" uniqueCount="81">
  <si>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</si>
  <si>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</si>
  <si>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</si>
  <si>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</si>
  <si>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</si>
  <si>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</si>
  <si>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</si>
  <si>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</si>
  <si>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</si>
  <si>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</si>
  <si>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</si>
  <si>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</si>
  <si>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</si>
  <si>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</si>
  <si>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</si>
  <si>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</si>
  <si>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</si>
  <si>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</si>
  <si>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</si>
  <si>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</si>
  <si>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</si>
  <si>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</si>
  <si>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</si>
  <si>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17,03,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</si>
  <si>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</si>
  <si>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</si>
  <si>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</si>
  <si>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</si>
  <si>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</si>
  <si>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</si>
  <si>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</si>
  <si>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</si>
  <si>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</si>
  <si>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</si>
  <si>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</si>
  <si>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</si>
  <si>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</si>
  <si>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</si>
  <si>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</si>
  <si>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</si>
  <si>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</si>
  <si>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</si>
  <si>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</si>
  <si>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</si>
  <si>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</si>
  <si>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</si>
  <si>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</si>
  <si>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</si>
  <si>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</si>
  <si>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</si>
  <si>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</si>
  <si>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</si>
  <si>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</si>
  <si>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</si>
  <si>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</si>
  <si>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</si>
  <si>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</si>
  <si>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</si>
  <si>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</si>
  <si>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</si>
  <si>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300кг на 17,03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</si>
  <si>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</si>
  <si>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</si>
  <si>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</si>
  <si>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</si>
  <si>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</si>
  <si>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</si>
  <si>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</si>
  <si>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</si>
  <si>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</si>
  <si>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</si>
  <si>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</si>
  <si>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</si>
  <si>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</si>
  <si>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</si>
  <si>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</si>
  <si>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</si>
  <si>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17,03,25 завод не отгрузит / 13,01,25 завод не отгрузил</t>
  </si>
  <si>
    <t>17,03,25 завод не отгрузит / 17,02,25 завод не отгрузил</t>
  </si>
  <si>
    <t>заказ</t>
  </si>
  <si>
    <t>24,03,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</si>
</sst>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6" borderId="1" xfId="1" applyNumberFormat="1" applyFill="1"/>
    <xf numFmtId="2" fontId="1" fillId="5" borderId="1" xfId="1" applyNumberFormat="1" applyFill="1"/>
    <xf numFmtId="2" fontId="0" fillId="0" borderId="0" xfId="0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1" xfId="1" applyNumberFormat="1" applyFill="1"/>
    <xf numFmtId="164" fontId="4" fillId="7" borderId="1" xfId="1" applyNumberFormat="1" applyFont="1" applyFill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7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41.285156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4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80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6423.1530000000002</v>
      </c>
      <c r="F5" s="4">
        <f>SUM(F6:F495)</f>
        <v>25755.932000000001</v>
      </c>
      <c r="G5" s="13"/>
      <c r="H5" s="1"/>
      <c r="I5" s="1"/>
      <c r="J5" s="4">
        <f t="shared" ref="J5:Q5" si="0">SUM(J6:J495)</f>
        <v>3941.5</v>
      </c>
      <c r="K5" s="4">
        <f t="shared" si="0"/>
        <v>2481.6530000000002</v>
      </c>
      <c r="L5" s="4">
        <f t="shared" si="0"/>
        <v>0</v>
      </c>
      <c r="M5" s="4">
        <f t="shared" si="0"/>
        <v>0</v>
      </c>
      <c r="N5" s="4">
        <f t="shared" si="0"/>
        <v>12511.453600000001</v>
      </c>
      <c r="O5" s="4">
        <f t="shared" si="0"/>
        <v>1284.6306000000002</v>
      </c>
      <c r="P5" s="4">
        <f t="shared" si="0"/>
        <v>2482.1624000000002</v>
      </c>
      <c r="Q5" s="4">
        <f t="shared" si="0"/>
        <v>0</v>
      </c>
      <c r="R5" s="1"/>
      <c r="S5" s="1"/>
      <c r="T5" s="1"/>
      <c r="U5" s="4">
        <f t="shared" ref="U5:AD5" si="1">SUM(U6:U495)</f>
        <v>1551.1480000000001</v>
      </c>
      <c r="V5" s="4">
        <f t="shared" si="1"/>
        <v>1514.7304000000001</v>
      </c>
      <c r="W5" s="4">
        <f t="shared" si="1"/>
        <v>1830.6738</v>
      </c>
      <c r="X5" s="4">
        <f t="shared" si="1"/>
        <v>1940.6166000000001</v>
      </c>
      <c r="Y5" s="4">
        <f t="shared" si="1"/>
        <v>1539.2345999999998</v>
      </c>
      <c r="Z5" s="4">
        <f t="shared" si="1"/>
        <v>1546.8528000000001</v>
      </c>
      <c r="AA5" s="4">
        <f t="shared" si="1"/>
        <v>1785.7600000000002</v>
      </c>
      <c r="AB5" s="4">
        <f t="shared" si="1"/>
        <v>1134.2614000000001</v>
      </c>
      <c r="AC5" s="4">
        <f t="shared" si="1"/>
        <v>1481.0814</v>
      </c>
      <c r="AD5" s="4">
        <f t="shared" si="1"/>
        <v>946.72350000000006</v>
      </c>
      <c r="AE5" s="1"/>
      <c r="AF5" s="4">
        <f>SUM(AF6:AF495)</f>
        <v>1263.3424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33</v>
      </c>
      <c r="C6" s="1">
        <v>173</v>
      </c>
      <c r="D6" s="1"/>
      <c r="E6" s="1">
        <v>43</v>
      </c>
      <c r="F6" s="1">
        <v>129</v>
      </c>
      <c r="G6" s="13">
        <v>0.14000000000000001</v>
      </c>
      <c r="H6" s="1">
        <v>180</v>
      </c>
      <c r="I6" s="1">
        <v>9988421</v>
      </c>
      <c r="J6" s="1">
        <v>43</v>
      </c>
      <c r="K6" s="1">
        <f t="shared" ref="K6:K40" si="2">E6-J6</f>
        <v>0</v>
      </c>
      <c r="L6" s="1"/>
      <c r="M6" s="1"/>
      <c r="N6" s="1">
        <v>47</v>
      </c>
      <c r="O6" s="1">
        <f>E6/5</f>
        <v>8.6</v>
      </c>
      <c r="P6" s="5">
        <f>22*O6-N6-F6</f>
        <v>13.199999999999989</v>
      </c>
      <c r="Q6" s="5"/>
      <c r="R6" s="1"/>
      <c r="S6" s="1">
        <f>(F6+N6+P6)/O6</f>
        <v>22</v>
      </c>
      <c r="T6" s="1">
        <f>(F6+N6)/O6</f>
        <v>20.465116279069768</v>
      </c>
      <c r="U6" s="1">
        <v>10</v>
      </c>
      <c r="V6" s="1">
        <v>5.6</v>
      </c>
      <c r="W6" s="1">
        <v>14.8</v>
      </c>
      <c r="X6" s="1">
        <v>10</v>
      </c>
      <c r="Y6" s="1">
        <v>4.8</v>
      </c>
      <c r="Z6" s="1">
        <v>12.2</v>
      </c>
      <c r="AA6" s="1">
        <v>0</v>
      </c>
      <c r="AB6" s="1">
        <v>-0.6</v>
      </c>
      <c r="AC6" s="1">
        <v>17</v>
      </c>
      <c r="AD6" s="1">
        <v>5.5</v>
      </c>
      <c r="AE6" s="1" t="s">
        <v>36</v>
      </c>
      <c r="AF6" s="1">
        <f t="shared" ref="AF6:AF12" si="3">G6*P6</f>
        <v>1.8479999999999985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33</v>
      </c>
      <c r="C7" s="1">
        <v>254</v>
      </c>
      <c r="D7" s="1">
        <v>112</v>
      </c>
      <c r="E7" s="1">
        <v>99</v>
      </c>
      <c r="F7" s="1">
        <v>267</v>
      </c>
      <c r="G7" s="13">
        <v>0.18</v>
      </c>
      <c r="H7" s="1">
        <v>270</v>
      </c>
      <c r="I7" s="1">
        <v>9988438</v>
      </c>
      <c r="J7" s="1">
        <v>91</v>
      </c>
      <c r="K7" s="1">
        <f t="shared" si="2"/>
        <v>8</v>
      </c>
      <c r="L7" s="1"/>
      <c r="M7" s="1"/>
      <c r="N7" s="1">
        <v>184</v>
      </c>
      <c r="O7" s="1">
        <f t="shared" ref="O7:O40" si="4">E7/5</f>
        <v>19.8</v>
      </c>
      <c r="P7" s="5"/>
      <c r="Q7" s="5"/>
      <c r="R7" s="1"/>
      <c r="S7" s="1">
        <f t="shared" ref="S7:S40" si="5">(F7+N7+P7)/O7</f>
        <v>22.777777777777779</v>
      </c>
      <c r="T7" s="1">
        <f t="shared" ref="T7:T40" si="6">(F7+N7)/O7</f>
        <v>22.777777777777779</v>
      </c>
      <c r="U7" s="1">
        <v>25</v>
      </c>
      <c r="V7" s="1">
        <v>19.8</v>
      </c>
      <c r="W7" s="1">
        <v>29.4</v>
      </c>
      <c r="X7" s="1">
        <v>26.4</v>
      </c>
      <c r="Y7" s="1">
        <v>18.8</v>
      </c>
      <c r="Z7" s="1">
        <v>31.4</v>
      </c>
      <c r="AA7" s="1">
        <v>28.6</v>
      </c>
      <c r="AB7" s="1">
        <v>31.2</v>
      </c>
      <c r="AC7" s="1">
        <v>37.4</v>
      </c>
      <c r="AD7" s="1">
        <v>40.5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33</v>
      </c>
      <c r="C8" s="1">
        <v>217</v>
      </c>
      <c r="D8" s="1">
        <v>160</v>
      </c>
      <c r="E8" s="1">
        <v>114</v>
      </c>
      <c r="F8" s="1">
        <v>263</v>
      </c>
      <c r="G8" s="13">
        <v>0.18</v>
      </c>
      <c r="H8" s="1">
        <v>270</v>
      </c>
      <c r="I8" s="1">
        <v>9988445</v>
      </c>
      <c r="J8" s="1">
        <v>106</v>
      </c>
      <c r="K8" s="1">
        <f t="shared" si="2"/>
        <v>8</v>
      </c>
      <c r="L8" s="1"/>
      <c r="M8" s="1"/>
      <c r="N8" s="1">
        <v>73.799999999999955</v>
      </c>
      <c r="O8" s="1">
        <f t="shared" si="4"/>
        <v>22.8</v>
      </c>
      <c r="P8" s="5">
        <f t="shared" ref="P8:P11" si="7">22*O8-N8-F8</f>
        <v>164.80000000000007</v>
      </c>
      <c r="Q8" s="5"/>
      <c r="R8" s="1"/>
      <c r="S8" s="1">
        <f t="shared" si="5"/>
        <v>22</v>
      </c>
      <c r="T8" s="1">
        <f t="shared" si="6"/>
        <v>14.771929824561401</v>
      </c>
      <c r="U8" s="1">
        <v>20.399999999999999</v>
      </c>
      <c r="V8" s="1">
        <v>19.2</v>
      </c>
      <c r="W8" s="1">
        <v>26</v>
      </c>
      <c r="X8" s="1">
        <v>28</v>
      </c>
      <c r="Y8" s="1">
        <v>20.2</v>
      </c>
      <c r="Z8" s="1">
        <v>28.4</v>
      </c>
      <c r="AA8" s="1">
        <v>29.8</v>
      </c>
      <c r="AB8" s="1">
        <v>29.4</v>
      </c>
      <c r="AC8" s="1">
        <v>33.799999999999997</v>
      </c>
      <c r="AD8" s="1">
        <v>42</v>
      </c>
      <c r="AE8" s="1"/>
      <c r="AF8" s="1">
        <f t="shared" si="3"/>
        <v>29.664000000000012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33</v>
      </c>
      <c r="C9" s="1">
        <v>142</v>
      </c>
      <c r="D9" s="1"/>
      <c r="E9" s="1">
        <v>69</v>
      </c>
      <c r="F9" s="1">
        <v>73</v>
      </c>
      <c r="G9" s="13">
        <v>0.4</v>
      </c>
      <c r="H9" s="1">
        <v>270</v>
      </c>
      <c r="I9" s="1">
        <v>9988452</v>
      </c>
      <c r="J9" s="1">
        <v>71</v>
      </c>
      <c r="K9" s="1">
        <f t="shared" si="2"/>
        <v>-2</v>
      </c>
      <c r="L9" s="1"/>
      <c r="M9" s="1"/>
      <c r="N9" s="1">
        <v>74</v>
      </c>
      <c r="O9" s="1">
        <f t="shared" si="4"/>
        <v>13.8</v>
      </c>
      <c r="P9" s="5">
        <f t="shared" si="7"/>
        <v>156.60000000000002</v>
      </c>
      <c r="Q9" s="5"/>
      <c r="R9" s="1"/>
      <c r="S9" s="1">
        <f t="shared" si="5"/>
        <v>22</v>
      </c>
      <c r="T9" s="1">
        <f t="shared" si="6"/>
        <v>10.652173913043478</v>
      </c>
      <c r="U9" s="1">
        <v>10.8</v>
      </c>
      <c r="V9" s="1">
        <v>2</v>
      </c>
      <c r="W9" s="1">
        <v>8.4</v>
      </c>
      <c r="X9" s="1">
        <v>6</v>
      </c>
      <c r="Y9" s="1">
        <v>3.6</v>
      </c>
      <c r="Z9" s="1">
        <v>8</v>
      </c>
      <c r="AA9" s="1">
        <v>16.600000000000001</v>
      </c>
      <c r="AB9" s="1">
        <v>4.8</v>
      </c>
      <c r="AC9" s="1">
        <v>11</v>
      </c>
      <c r="AD9" s="1">
        <v>4</v>
      </c>
      <c r="AE9" s="1"/>
      <c r="AF9" s="1">
        <f t="shared" si="3"/>
        <v>62.640000000000015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4" t="s">
        <v>43</v>
      </c>
      <c r="B10" s="1" t="s">
        <v>33</v>
      </c>
      <c r="C10" s="1"/>
      <c r="D10" s="1"/>
      <c r="E10" s="1"/>
      <c r="F10" s="1"/>
      <c r="G10" s="13">
        <v>0.4</v>
      </c>
      <c r="H10" s="1">
        <v>270</v>
      </c>
      <c r="I10" s="1">
        <v>9988476</v>
      </c>
      <c r="J10" s="1">
        <v>2</v>
      </c>
      <c r="K10" s="1">
        <f t="shared" si="2"/>
        <v>-2</v>
      </c>
      <c r="L10" s="1"/>
      <c r="M10" s="1"/>
      <c r="N10" s="1">
        <v>120</v>
      </c>
      <c r="O10" s="1">
        <f t="shared" si="4"/>
        <v>0</v>
      </c>
      <c r="P10" s="5"/>
      <c r="Q10" s="5"/>
      <c r="R10" s="1"/>
      <c r="S10" s="1" t="e">
        <f t="shared" si="5"/>
        <v>#DIV/0!</v>
      </c>
      <c r="T10" s="1" t="e">
        <f t="shared" si="6"/>
        <v>#DIV/0!</v>
      </c>
      <c r="U10" s="1">
        <v>3.6</v>
      </c>
      <c r="V10" s="1">
        <v>2.8</v>
      </c>
      <c r="W10" s="1">
        <v>9.4</v>
      </c>
      <c r="X10" s="1">
        <v>3.2</v>
      </c>
      <c r="Y10" s="1">
        <v>3.4</v>
      </c>
      <c r="Z10" s="1">
        <v>6.2</v>
      </c>
      <c r="AA10" s="1">
        <v>6</v>
      </c>
      <c r="AB10" s="1">
        <v>8.6</v>
      </c>
      <c r="AC10" s="1">
        <v>9.6</v>
      </c>
      <c r="AD10" s="1">
        <v>6</v>
      </c>
      <c r="AE10" s="1" t="s">
        <v>44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33</v>
      </c>
      <c r="C11" s="1">
        <v>714</v>
      </c>
      <c r="D11" s="1"/>
      <c r="E11" s="1">
        <v>157</v>
      </c>
      <c r="F11" s="1">
        <v>554</v>
      </c>
      <c r="G11" s="13">
        <v>0.18</v>
      </c>
      <c r="H11" s="1">
        <v>150</v>
      </c>
      <c r="I11" s="1">
        <v>5034819</v>
      </c>
      <c r="J11" s="1">
        <v>152</v>
      </c>
      <c r="K11" s="1">
        <f t="shared" si="2"/>
        <v>5</v>
      </c>
      <c r="L11" s="1"/>
      <c r="M11" s="1"/>
      <c r="N11" s="1">
        <v>64.799999999999955</v>
      </c>
      <c r="O11" s="1">
        <f t="shared" si="4"/>
        <v>31.4</v>
      </c>
      <c r="P11" s="5">
        <f t="shared" si="7"/>
        <v>72</v>
      </c>
      <c r="Q11" s="5"/>
      <c r="R11" s="1"/>
      <c r="S11" s="1">
        <f t="shared" si="5"/>
        <v>22</v>
      </c>
      <c r="T11" s="1">
        <f t="shared" si="6"/>
        <v>19.70700636942675</v>
      </c>
      <c r="U11" s="1">
        <v>35.4</v>
      </c>
      <c r="V11" s="1">
        <v>36.6</v>
      </c>
      <c r="W11" s="1">
        <v>33</v>
      </c>
      <c r="X11" s="1">
        <v>78.599999999999994</v>
      </c>
      <c r="Y11" s="1">
        <v>42.4</v>
      </c>
      <c r="Z11" s="1">
        <v>11.2</v>
      </c>
      <c r="AA11" s="1">
        <v>51.6</v>
      </c>
      <c r="AB11" s="1">
        <v>23.4</v>
      </c>
      <c r="AC11" s="1">
        <v>20.8</v>
      </c>
      <c r="AD11" s="1">
        <v>13</v>
      </c>
      <c r="AE11" s="1"/>
      <c r="AF11" s="1">
        <f t="shared" si="3"/>
        <v>12.959999999999999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49</v>
      </c>
      <c r="B12" s="21" t="s">
        <v>46</v>
      </c>
      <c r="C12" s="21"/>
      <c r="D12" s="21"/>
      <c r="E12" s="21"/>
      <c r="F12" s="22"/>
      <c r="G12" s="13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36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7" t="s">
        <v>47</v>
      </c>
      <c r="B13" s="28" t="s">
        <v>46</v>
      </c>
      <c r="C13" s="28">
        <v>58</v>
      </c>
      <c r="D13" s="28">
        <v>105.01</v>
      </c>
      <c r="E13" s="28">
        <v>15</v>
      </c>
      <c r="F13" s="29">
        <v>148.01</v>
      </c>
      <c r="G13" s="30">
        <v>0</v>
      </c>
      <c r="H13" s="31" t="e">
        <v>#N/A</v>
      </c>
      <c r="I13" s="31" t="s">
        <v>34</v>
      </c>
      <c r="J13" s="31">
        <v>15.5</v>
      </c>
      <c r="K13" s="31">
        <f>E13-J13</f>
        <v>-0.5</v>
      </c>
      <c r="L13" s="31"/>
      <c r="M13" s="31"/>
      <c r="N13" s="31"/>
      <c r="O13" s="31">
        <f>E13/5</f>
        <v>3</v>
      </c>
      <c r="P13" s="32"/>
      <c r="Q13" s="32"/>
      <c r="R13" s="31"/>
      <c r="S13" s="31">
        <f t="shared" si="5"/>
        <v>49.336666666666666</v>
      </c>
      <c r="T13" s="31">
        <f t="shared" si="6"/>
        <v>49.336666666666666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3" t="s">
        <v>42</v>
      </c>
      <c r="AF13" s="3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33</v>
      </c>
      <c r="C14" s="1">
        <v>170</v>
      </c>
      <c r="D14" s="1">
        <v>72</v>
      </c>
      <c r="E14" s="1">
        <v>36</v>
      </c>
      <c r="F14" s="1">
        <v>202</v>
      </c>
      <c r="G14" s="13">
        <v>0.1</v>
      </c>
      <c r="H14" s="1">
        <v>90</v>
      </c>
      <c r="I14" s="1">
        <v>8444163</v>
      </c>
      <c r="J14" s="1">
        <v>36</v>
      </c>
      <c r="K14" s="1">
        <f t="shared" si="2"/>
        <v>0</v>
      </c>
      <c r="L14" s="1"/>
      <c r="M14" s="1"/>
      <c r="N14" s="1"/>
      <c r="O14" s="1">
        <f t="shared" si="4"/>
        <v>7.2</v>
      </c>
      <c r="P14" s="5"/>
      <c r="Q14" s="5"/>
      <c r="R14" s="1"/>
      <c r="S14" s="1">
        <f t="shared" si="5"/>
        <v>28.055555555555554</v>
      </c>
      <c r="T14" s="1">
        <f t="shared" si="6"/>
        <v>28.055555555555554</v>
      </c>
      <c r="U14" s="1">
        <v>11.4</v>
      </c>
      <c r="V14" s="1">
        <v>14.6</v>
      </c>
      <c r="W14" s="1">
        <v>19.8</v>
      </c>
      <c r="X14" s="1">
        <v>11.4</v>
      </c>
      <c r="Y14" s="1">
        <v>7.8</v>
      </c>
      <c r="Z14" s="1">
        <v>21</v>
      </c>
      <c r="AA14" s="1">
        <v>10.4</v>
      </c>
      <c r="AB14" s="1">
        <v>3</v>
      </c>
      <c r="AC14" s="1">
        <v>20.399999999999999</v>
      </c>
      <c r="AD14" s="1">
        <v>10</v>
      </c>
      <c r="AE14" s="33" t="s">
        <v>42</v>
      </c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33</v>
      </c>
      <c r="C15" s="1">
        <v>461</v>
      </c>
      <c r="D15" s="1">
        <v>1420</v>
      </c>
      <c r="E15" s="1">
        <v>336</v>
      </c>
      <c r="F15" s="1">
        <v>1543</v>
      </c>
      <c r="G15" s="13">
        <v>0.18</v>
      </c>
      <c r="H15" s="1">
        <v>150</v>
      </c>
      <c r="I15" s="1">
        <v>5038411</v>
      </c>
      <c r="J15" s="1">
        <v>341</v>
      </c>
      <c r="K15" s="1">
        <f t="shared" si="2"/>
        <v>-5</v>
      </c>
      <c r="L15" s="1"/>
      <c r="M15" s="1"/>
      <c r="N15" s="1"/>
      <c r="O15" s="1">
        <f t="shared" si="4"/>
        <v>67.2</v>
      </c>
      <c r="P15" s="5"/>
      <c r="Q15" s="5"/>
      <c r="R15" s="1"/>
      <c r="S15" s="1">
        <f t="shared" si="5"/>
        <v>22.961309523809522</v>
      </c>
      <c r="T15" s="1">
        <f t="shared" si="6"/>
        <v>22.961309523809522</v>
      </c>
      <c r="U15" s="1">
        <v>79.400000000000006</v>
      </c>
      <c r="V15" s="1">
        <v>91.4</v>
      </c>
      <c r="W15" s="1">
        <v>83.2</v>
      </c>
      <c r="X15" s="1">
        <v>96.6</v>
      </c>
      <c r="Y15" s="1">
        <v>61.2</v>
      </c>
      <c r="Z15" s="1">
        <v>59.2</v>
      </c>
      <c r="AA15" s="1">
        <v>107.8</v>
      </c>
      <c r="AB15" s="1">
        <v>32</v>
      </c>
      <c r="AC15" s="1">
        <v>41.2</v>
      </c>
      <c r="AD15" s="1">
        <v>45.5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33</v>
      </c>
      <c r="C16" s="1"/>
      <c r="D16" s="1">
        <v>2220</v>
      </c>
      <c r="E16" s="1">
        <v>9</v>
      </c>
      <c r="F16" s="1">
        <v>2209</v>
      </c>
      <c r="G16" s="13">
        <v>0.18</v>
      </c>
      <c r="H16" s="1">
        <v>150</v>
      </c>
      <c r="I16" s="1">
        <v>5038459</v>
      </c>
      <c r="J16" s="1">
        <v>28</v>
      </c>
      <c r="K16" s="1">
        <f t="shared" si="2"/>
        <v>-19</v>
      </c>
      <c r="L16" s="1"/>
      <c r="M16" s="1"/>
      <c r="N16" s="1"/>
      <c r="O16" s="1">
        <f t="shared" si="4"/>
        <v>1.8</v>
      </c>
      <c r="P16" s="5"/>
      <c r="Q16" s="5"/>
      <c r="R16" s="1"/>
      <c r="S16" s="1">
        <f t="shared" si="5"/>
        <v>1227.2222222222222</v>
      </c>
      <c r="T16" s="1">
        <f t="shared" si="6"/>
        <v>1227.2222222222222</v>
      </c>
      <c r="U16" s="1">
        <v>28.2</v>
      </c>
      <c r="V16" s="1">
        <v>103.2</v>
      </c>
      <c r="W16" s="1">
        <v>97</v>
      </c>
      <c r="X16" s="1">
        <v>114.6</v>
      </c>
      <c r="Y16" s="1">
        <v>76.599999999999994</v>
      </c>
      <c r="Z16" s="1">
        <v>56.8</v>
      </c>
      <c r="AA16" s="1">
        <v>121.4</v>
      </c>
      <c r="AB16" s="1">
        <v>34</v>
      </c>
      <c r="AC16" s="1">
        <v>-0.2</v>
      </c>
      <c r="AD16" s="1">
        <v>0</v>
      </c>
      <c r="AE16" s="1" t="s">
        <v>44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33</v>
      </c>
      <c r="C17" s="1">
        <v>401</v>
      </c>
      <c r="D17" s="1">
        <v>1220</v>
      </c>
      <c r="E17" s="1">
        <v>249</v>
      </c>
      <c r="F17" s="1">
        <v>1372</v>
      </c>
      <c r="G17" s="13">
        <v>0.18</v>
      </c>
      <c r="H17" s="1">
        <v>150</v>
      </c>
      <c r="I17" s="1">
        <v>5038831</v>
      </c>
      <c r="J17" s="1">
        <v>245</v>
      </c>
      <c r="K17" s="1">
        <f t="shared" si="2"/>
        <v>4</v>
      </c>
      <c r="L17" s="1"/>
      <c r="M17" s="1"/>
      <c r="N17" s="1"/>
      <c r="O17" s="1">
        <f t="shared" si="4"/>
        <v>49.8</v>
      </c>
      <c r="P17" s="5"/>
      <c r="Q17" s="5"/>
      <c r="R17" s="1"/>
      <c r="S17" s="1">
        <f t="shared" si="5"/>
        <v>27.550200803212853</v>
      </c>
      <c r="T17" s="1">
        <f t="shared" si="6"/>
        <v>27.550200803212853</v>
      </c>
      <c r="U17" s="1">
        <v>39.799999999999997</v>
      </c>
      <c r="V17" s="1">
        <v>72.8</v>
      </c>
      <c r="W17" s="1">
        <v>50.4</v>
      </c>
      <c r="X17" s="1">
        <v>76</v>
      </c>
      <c r="Y17" s="1">
        <v>32.799999999999997</v>
      </c>
      <c r="Z17" s="1">
        <v>23.6</v>
      </c>
      <c r="AA17" s="1">
        <v>65.8</v>
      </c>
      <c r="AB17" s="1">
        <v>19</v>
      </c>
      <c r="AC17" s="1">
        <v>-0.2</v>
      </c>
      <c r="AD17" s="1">
        <v>4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33</v>
      </c>
      <c r="C18" s="1">
        <v>403</v>
      </c>
      <c r="D18" s="1"/>
      <c r="E18" s="1">
        <v>279</v>
      </c>
      <c r="F18" s="1">
        <v>121</v>
      </c>
      <c r="G18" s="13">
        <v>0.18</v>
      </c>
      <c r="H18" s="1">
        <v>120</v>
      </c>
      <c r="I18" s="1">
        <v>5038855</v>
      </c>
      <c r="J18" s="1">
        <v>284</v>
      </c>
      <c r="K18" s="1">
        <f t="shared" si="2"/>
        <v>-5</v>
      </c>
      <c r="L18" s="1"/>
      <c r="M18" s="1"/>
      <c r="N18" s="1">
        <v>1022.6</v>
      </c>
      <c r="O18" s="1">
        <f t="shared" si="4"/>
        <v>55.8</v>
      </c>
      <c r="P18" s="5">
        <f t="shared" ref="P18:P20" si="9">22*O18-N18-F18</f>
        <v>83.999999999999886</v>
      </c>
      <c r="Q18" s="5"/>
      <c r="R18" s="1"/>
      <c r="S18" s="1">
        <f t="shared" si="5"/>
        <v>22</v>
      </c>
      <c r="T18" s="1">
        <f t="shared" si="6"/>
        <v>20.494623655913976</v>
      </c>
      <c r="U18" s="1">
        <v>64.8</v>
      </c>
      <c r="V18" s="1">
        <v>31</v>
      </c>
      <c r="W18" s="1">
        <v>46.2</v>
      </c>
      <c r="X18" s="1">
        <v>70.400000000000006</v>
      </c>
      <c r="Y18" s="1">
        <v>46.8</v>
      </c>
      <c r="Z18" s="1">
        <v>35.799999999999997</v>
      </c>
      <c r="AA18" s="1">
        <v>58.6</v>
      </c>
      <c r="AB18" s="1">
        <v>17.399999999999999</v>
      </c>
      <c r="AC18" s="1">
        <v>20.399999999999999</v>
      </c>
      <c r="AD18" s="1">
        <v>40</v>
      </c>
      <c r="AE18" s="1"/>
      <c r="AF18" s="1">
        <f t="shared" si="8"/>
        <v>15.11999999999998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33</v>
      </c>
      <c r="C19" s="1">
        <v>952</v>
      </c>
      <c r="D19" s="1">
        <v>1960</v>
      </c>
      <c r="E19" s="1">
        <v>475</v>
      </c>
      <c r="F19" s="1">
        <v>2433</v>
      </c>
      <c r="G19" s="13">
        <v>0.18</v>
      </c>
      <c r="H19" s="1">
        <v>150</v>
      </c>
      <c r="I19" s="1">
        <v>5038435</v>
      </c>
      <c r="J19" s="1">
        <v>472</v>
      </c>
      <c r="K19" s="1">
        <f t="shared" si="2"/>
        <v>3</v>
      </c>
      <c r="L19" s="1"/>
      <c r="M19" s="1"/>
      <c r="N19" s="1"/>
      <c r="O19" s="1">
        <f t="shared" si="4"/>
        <v>95</v>
      </c>
      <c r="P19" s="5"/>
      <c r="Q19" s="5"/>
      <c r="R19" s="1"/>
      <c r="S19" s="1">
        <f t="shared" si="5"/>
        <v>25.610526315789475</v>
      </c>
      <c r="T19" s="1">
        <f t="shared" si="6"/>
        <v>25.610526315789475</v>
      </c>
      <c r="U19" s="1">
        <v>122.4</v>
      </c>
      <c r="V19" s="1">
        <v>141</v>
      </c>
      <c r="W19" s="1">
        <v>142.4</v>
      </c>
      <c r="X19" s="1">
        <v>157.80000000000001</v>
      </c>
      <c r="Y19" s="1">
        <v>75</v>
      </c>
      <c r="Z19" s="1">
        <v>99.2</v>
      </c>
      <c r="AA19" s="1">
        <v>160.80000000000001</v>
      </c>
      <c r="AB19" s="1">
        <v>43.2</v>
      </c>
      <c r="AC19" s="1">
        <v>0</v>
      </c>
      <c r="AD19" s="1">
        <v>0.5</v>
      </c>
      <c r="AE19" s="1"/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56</v>
      </c>
      <c r="B20" s="1" t="s">
        <v>33</v>
      </c>
      <c r="C20" s="1">
        <v>386</v>
      </c>
      <c r="D20" s="1">
        <v>570</v>
      </c>
      <c r="E20" s="1">
        <v>247</v>
      </c>
      <c r="F20" s="1">
        <v>708</v>
      </c>
      <c r="G20" s="13">
        <v>0.18</v>
      </c>
      <c r="H20" s="1">
        <v>120</v>
      </c>
      <c r="I20" s="1">
        <v>5038398</v>
      </c>
      <c r="J20" s="1">
        <v>244</v>
      </c>
      <c r="K20" s="1">
        <f t="shared" si="2"/>
        <v>3</v>
      </c>
      <c r="L20" s="1"/>
      <c r="M20" s="1"/>
      <c r="N20" s="1"/>
      <c r="O20" s="1">
        <f t="shared" si="4"/>
        <v>49.4</v>
      </c>
      <c r="P20" s="5">
        <f t="shared" si="9"/>
        <v>378.79999999999995</v>
      </c>
      <c r="Q20" s="5"/>
      <c r="R20" s="1"/>
      <c r="S20" s="1">
        <f t="shared" si="5"/>
        <v>22</v>
      </c>
      <c r="T20" s="1">
        <f t="shared" si="6"/>
        <v>14.331983805668017</v>
      </c>
      <c r="U20" s="1">
        <v>29.8</v>
      </c>
      <c r="V20" s="1">
        <v>44.4</v>
      </c>
      <c r="W20" s="1">
        <v>38.4</v>
      </c>
      <c r="X20" s="1">
        <v>59.6</v>
      </c>
      <c r="Y20" s="1">
        <v>43.4</v>
      </c>
      <c r="Z20" s="1">
        <v>25</v>
      </c>
      <c r="AA20" s="1">
        <v>53.8</v>
      </c>
      <c r="AB20" s="1">
        <v>20.6</v>
      </c>
      <c r="AC20" s="1">
        <v>31.2</v>
      </c>
      <c r="AD20" s="1">
        <v>28.5</v>
      </c>
      <c r="AE20" s="1"/>
      <c r="AF20" s="1">
        <f t="shared" si="8"/>
        <v>68.183999999999983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57</v>
      </c>
      <c r="B21" s="21" t="s">
        <v>46</v>
      </c>
      <c r="C21" s="21"/>
      <c r="D21" s="21"/>
      <c r="E21" s="21"/>
      <c r="F21" s="22"/>
      <c r="G21" s="13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>
        <f>22*(O21+O22)-N21-N22-F21-F22</f>
        <v>316.17880000000002</v>
      </c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 t="s">
        <v>36</v>
      </c>
      <c r="AF21" s="1">
        <f t="shared" si="8"/>
        <v>316.17880000000002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7" t="s">
        <v>66</v>
      </c>
      <c r="B22" s="28" t="s">
        <v>46</v>
      </c>
      <c r="C22" s="28">
        <v>410.1</v>
      </c>
      <c r="D22" s="28"/>
      <c r="E22" s="28">
        <v>133.392</v>
      </c>
      <c r="F22" s="29">
        <v>270.74599999999998</v>
      </c>
      <c r="G22" s="30">
        <v>0</v>
      </c>
      <c r="H22" s="31" t="e">
        <v>#N/A</v>
      </c>
      <c r="I22" s="31" t="s">
        <v>34</v>
      </c>
      <c r="J22" s="31">
        <v>124.5</v>
      </c>
      <c r="K22" s="31">
        <f>E22-J22</f>
        <v>8.8919999999999959</v>
      </c>
      <c r="L22" s="31"/>
      <c r="M22" s="31"/>
      <c r="N22" s="31"/>
      <c r="O22" s="31">
        <f>E22/5</f>
        <v>26.6784</v>
      </c>
      <c r="P22" s="32"/>
      <c r="Q22" s="32"/>
      <c r="R22" s="31"/>
      <c r="S22" s="31">
        <f t="shared" si="5"/>
        <v>10.148509655751468</v>
      </c>
      <c r="T22" s="31">
        <f t="shared" si="6"/>
        <v>10.148509655751468</v>
      </c>
      <c r="U22" s="31">
        <v>0.67199999999999993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/>
      <c r="AF22" s="3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58</v>
      </c>
      <c r="B23" s="1" t="s">
        <v>46</v>
      </c>
      <c r="C23" s="1">
        <v>301.39999999999998</v>
      </c>
      <c r="D23" s="1"/>
      <c r="E23" s="1">
        <v>77.641000000000005</v>
      </c>
      <c r="F23" s="1">
        <v>223.75899999999999</v>
      </c>
      <c r="G23" s="13">
        <v>1</v>
      </c>
      <c r="H23" s="1">
        <v>150</v>
      </c>
      <c r="I23" s="1">
        <v>5038596</v>
      </c>
      <c r="J23" s="1">
        <v>74.5</v>
      </c>
      <c r="K23" s="1">
        <f t="shared" si="2"/>
        <v>3.1410000000000053</v>
      </c>
      <c r="L23" s="1"/>
      <c r="M23" s="1"/>
      <c r="N23" s="1"/>
      <c r="O23" s="1">
        <f t="shared" si="4"/>
        <v>15.528200000000002</v>
      </c>
      <c r="P23" s="5">
        <f>22*O23-N23-F23</f>
        <v>117.86140000000003</v>
      </c>
      <c r="Q23" s="5"/>
      <c r="R23" s="1"/>
      <c r="S23" s="1">
        <f t="shared" si="5"/>
        <v>22</v>
      </c>
      <c r="T23" s="1">
        <f t="shared" si="6"/>
        <v>14.409847889645931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 t="s">
        <v>36</v>
      </c>
      <c r="AF23" s="1">
        <f>G23*P23</f>
        <v>117.86140000000003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59</v>
      </c>
      <c r="B24" s="11" t="s">
        <v>46</v>
      </c>
      <c r="C24" s="11"/>
      <c r="D24" s="11"/>
      <c r="E24" s="11"/>
      <c r="F24" s="12"/>
      <c r="G24" s="15">
        <v>1</v>
      </c>
      <c r="H24" s="8">
        <v>120</v>
      </c>
      <c r="I24" s="8">
        <v>8785204</v>
      </c>
      <c r="J24" s="8"/>
      <c r="K24" s="8">
        <f t="shared" si="2"/>
        <v>0</v>
      </c>
      <c r="L24" s="8"/>
      <c r="M24" s="8"/>
      <c r="N24" s="8">
        <v>300</v>
      </c>
      <c r="O24" s="8">
        <f t="shared" si="4"/>
        <v>0</v>
      </c>
      <c r="P24" s="9"/>
      <c r="Q24" s="9"/>
      <c r="R24" s="8"/>
      <c r="S24" s="8" t="e">
        <f t="shared" si="5"/>
        <v>#DIV/0!</v>
      </c>
      <c r="T24" s="8" t="e">
        <f t="shared" si="6"/>
        <v>#DIV/0!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 t="s">
        <v>60</v>
      </c>
      <c r="AF24" s="8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45</v>
      </c>
      <c r="B25" s="28" t="s">
        <v>46</v>
      </c>
      <c r="C25" s="28">
        <v>153.9</v>
      </c>
      <c r="D25" s="28"/>
      <c r="E25" s="28">
        <v>80.234999999999999</v>
      </c>
      <c r="F25" s="29">
        <v>73.665000000000006</v>
      </c>
      <c r="G25" s="30">
        <v>0</v>
      </c>
      <c r="H25" s="31" t="e">
        <v>#N/A</v>
      </c>
      <c r="I25" s="31" t="s">
        <v>34</v>
      </c>
      <c r="J25" s="31">
        <v>74.5</v>
      </c>
      <c r="K25" s="31">
        <f>E25-J25</f>
        <v>5.7349999999999994</v>
      </c>
      <c r="L25" s="31"/>
      <c r="M25" s="31"/>
      <c r="N25" s="31"/>
      <c r="O25" s="31">
        <f t="shared" si="4"/>
        <v>16.047000000000001</v>
      </c>
      <c r="P25" s="32"/>
      <c r="Q25" s="32"/>
      <c r="R25" s="31"/>
      <c r="S25" s="31">
        <f t="shared" si="5"/>
        <v>4.5905776780706677</v>
      </c>
      <c r="T25" s="31">
        <f t="shared" si="6"/>
        <v>4.5905776780706677</v>
      </c>
      <c r="U25" s="31">
        <v>0</v>
      </c>
      <c r="V25" s="31">
        <v>1.8520000000000001</v>
      </c>
      <c r="W25" s="31">
        <v>5.3258000000000001</v>
      </c>
      <c r="X25" s="31">
        <v>14.0402</v>
      </c>
      <c r="Y25" s="31">
        <v>35.132399999999997</v>
      </c>
      <c r="Z25" s="31">
        <v>3.2271999999999998</v>
      </c>
      <c r="AA25" s="31">
        <v>0</v>
      </c>
      <c r="AB25" s="31">
        <v>0</v>
      </c>
      <c r="AC25" s="31">
        <v>0</v>
      </c>
      <c r="AD25" s="31">
        <v>0</v>
      </c>
      <c r="AE25" s="31"/>
      <c r="AF25" s="3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3" t="s">
        <v>61</v>
      </c>
      <c r="B26" s="18" t="s">
        <v>46</v>
      </c>
      <c r="C26" s="18"/>
      <c r="D26" s="18">
        <v>6.3</v>
      </c>
      <c r="E26" s="18">
        <v>6.3</v>
      </c>
      <c r="F26" s="19"/>
      <c r="G26" s="13">
        <v>1</v>
      </c>
      <c r="H26" s="1">
        <v>180</v>
      </c>
      <c r="I26" s="1">
        <v>5038619</v>
      </c>
      <c r="J26" s="1">
        <v>9</v>
      </c>
      <c r="K26" s="1">
        <f t="shared" si="2"/>
        <v>-2.7</v>
      </c>
      <c r="L26" s="1"/>
      <c r="M26" s="1"/>
      <c r="N26" s="1"/>
      <c r="O26" s="1">
        <f t="shared" si="4"/>
        <v>1.26</v>
      </c>
      <c r="P26" s="5">
        <f>22*(O26+O27)-N26-N27-F26-F27</f>
        <v>43.012799999999999</v>
      </c>
      <c r="Q26" s="5"/>
      <c r="R26" s="1"/>
      <c r="S26" s="1">
        <f t="shared" si="5"/>
        <v>34.137142857142855</v>
      </c>
      <c r="T26" s="1">
        <f t="shared" si="6"/>
        <v>0</v>
      </c>
      <c r="U26" s="1">
        <v>0</v>
      </c>
      <c r="V26" s="1">
        <v>0</v>
      </c>
      <c r="W26" s="1">
        <v>0</v>
      </c>
      <c r="X26" s="1">
        <v>0</v>
      </c>
      <c r="Y26" s="1">
        <v>0.50839999999999996</v>
      </c>
      <c r="Z26" s="1">
        <v>12.519600000000001</v>
      </c>
      <c r="AA26" s="1">
        <v>22.793199999999999</v>
      </c>
      <c r="AB26" s="1">
        <v>3.7231999999999998</v>
      </c>
      <c r="AC26" s="1">
        <v>0</v>
      </c>
      <c r="AD26" s="1">
        <v>0</v>
      </c>
      <c r="AE26" s="1"/>
      <c r="AF26" s="1">
        <f>G26*P26</f>
        <v>43.012799999999999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7" t="s">
        <v>68</v>
      </c>
      <c r="B27" s="28" t="s">
        <v>46</v>
      </c>
      <c r="C27" s="28">
        <v>205.2</v>
      </c>
      <c r="D27" s="28"/>
      <c r="E27" s="28">
        <v>40.832000000000001</v>
      </c>
      <c r="F27" s="29">
        <v>164.36799999999999</v>
      </c>
      <c r="G27" s="30">
        <v>0</v>
      </c>
      <c r="H27" s="31" t="e">
        <v>#N/A</v>
      </c>
      <c r="I27" s="31" t="s">
        <v>34</v>
      </c>
      <c r="J27" s="31">
        <v>35</v>
      </c>
      <c r="K27" s="31">
        <f>E27-J27</f>
        <v>5.8320000000000007</v>
      </c>
      <c r="L27" s="31"/>
      <c r="M27" s="31"/>
      <c r="N27" s="31"/>
      <c r="O27" s="31">
        <f>E27/5</f>
        <v>8.1663999999999994</v>
      </c>
      <c r="P27" s="32"/>
      <c r="Q27" s="32"/>
      <c r="R27" s="31"/>
      <c r="S27" s="31">
        <f t="shared" si="5"/>
        <v>20.127351097178686</v>
      </c>
      <c r="T27" s="31">
        <f t="shared" si="6"/>
        <v>20.127351097178686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/>
      <c r="AF27" s="3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33</v>
      </c>
      <c r="C28" s="1">
        <v>247</v>
      </c>
      <c r="D28" s="1"/>
      <c r="E28" s="1">
        <v>39</v>
      </c>
      <c r="F28" s="1">
        <v>190</v>
      </c>
      <c r="G28" s="13">
        <v>0.1</v>
      </c>
      <c r="H28" s="1">
        <v>60</v>
      </c>
      <c r="I28" s="1">
        <v>8444170</v>
      </c>
      <c r="J28" s="1">
        <v>55</v>
      </c>
      <c r="K28" s="1">
        <f t="shared" si="2"/>
        <v>-16</v>
      </c>
      <c r="L28" s="1"/>
      <c r="M28" s="1"/>
      <c r="N28" s="1"/>
      <c r="O28" s="1">
        <f t="shared" si="4"/>
        <v>7.8</v>
      </c>
      <c r="P28" s="5"/>
      <c r="Q28" s="5"/>
      <c r="R28" s="1"/>
      <c r="S28" s="1">
        <f t="shared" si="5"/>
        <v>24.358974358974361</v>
      </c>
      <c r="T28" s="1">
        <f t="shared" si="6"/>
        <v>24.358974358974361</v>
      </c>
      <c r="U28" s="1">
        <v>9.1999999999999993</v>
      </c>
      <c r="V28" s="1">
        <v>0.2</v>
      </c>
      <c r="W28" s="1">
        <v>22</v>
      </c>
      <c r="X28" s="1">
        <v>20.6</v>
      </c>
      <c r="Y28" s="1">
        <v>12.6</v>
      </c>
      <c r="Z28" s="1">
        <v>21.6</v>
      </c>
      <c r="AA28" s="1">
        <v>25.4</v>
      </c>
      <c r="AB28" s="1">
        <v>3.8</v>
      </c>
      <c r="AC28" s="1">
        <v>24.8</v>
      </c>
      <c r="AD28" s="1">
        <v>12.5</v>
      </c>
      <c r="AE28" s="33" t="s">
        <v>42</v>
      </c>
      <c r="AF28" s="1">
        <f t="shared" ref="AF28:AF36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46</v>
      </c>
      <c r="C29" s="1">
        <v>900</v>
      </c>
      <c r="D29" s="1"/>
      <c r="E29" s="1">
        <v>149.79900000000001</v>
      </c>
      <c r="F29" s="1">
        <v>750.20100000000002</v>
      </c>
      <c r="G29" s="13">
        <v>1</v>
      </c>
      <c r="H29" s="1">
        <v>120</v>
      </c>
      <c r="I29" s="1">
        <v>5522704</v>
      </c>
      <c r="J29" s="1">
        <v>139.5</v>
      </c>
      <c r="K29" s="1">
        <f t="shared" si="2"/>
        <v>10.299000000000007</v>
      </c>
      <c r="L29" s="1"/>
      <c r="M29" s="1"/>
      <c r="N29" s="1">
        <v>174.0752</v>
      </c>
      <c r="O29" s="1">
        <f t="shared" si="4"/>
        <v>29.959800000000001</v>
      </c>
      <c r="P29" s="5"/>
      <c r="Q29" s="5"/>
      <c r="R29" s="1"/>
      <c r="S29" s="1">
        <f t="shared" si="5"/>
        <v>30.850546398841114</v>
      </c>
      <c r="T29" s="1">
        <f t="shared" si="6"/>
        <v>30.850546398841114</v>
      </c>
      <c r="U29" s="1">
        <v>48.821599999999997</v>
      </c>
      <c r="V29" s="1">
        <v>34.110999999999997</v>
      </c>
      <c r="W29" s="1">
        <v>82.34</v>
      </c>
      <c r="X29" s="1">
        <v>92.726599999999991</v>
      </c>
      <c r="Y29" s="1">
        <v>65.497600000000006</v>
      </c>
      <c r="Z29" s="1">
        <v>80.924800000000005</v>
      </c>
      <c r="AA29" s="1">
        <v>29.1264</v>
      </c>
      <c r="AB29" s="1">
        <v>33.784199999999998</v>
      </c>
      <c r="AC29" s="1">
        <v>127.41719999999999</v>
      </c>
      <c r="AD29" s="1">
        <v>105.494</v>
      </c>
      <c r="AE29" s="1"/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33</v>
      </c>
      <c r="C30" s="1">
        <v>163</v>
      </c>
      <c r="D30" s="1"/>
      <c r="E30" s="1">
        <v>40</v>
      </c>
      <c r="F30" s="1">
        <v>123</v>
      </c>
      <c r="G30" s="13">
        <v>0.14000000000000001</v>
      </c>
      <c r="H30" s="1">
        <v>180</v>
      </c>
      <c r="I30" s="1">
        <v>9988391</v>
      </c>
      <c r="J30" s="1">
        <v>43</v>
      </c>
      <c r="K30" s="1">
        <f t="shared" si="2"/>
        <v>-3</v>
      </c>
      <c r="L30" s="1"/>
      <c r="M30" s="1"/>
      <c r="N30" s="1">
        <v>444.2</v>
      </c>
      <c r="O30" s="1">
        <f t="shared" si="4"/>
        <v>8</v>
      </c>
      <c r="P30" s="5"/>
      <c r="Q30" s="5"/>
      <c r="R30" s="1"/>
      <c r="S30" s="1">
        <f t="shared" si="5"/>
        <v>70.900000000000006</v>
      </c>
      <c r="T30" s="1">
        <f t="shared" si="6"/>
        <v>70.900000000000006</v>
      </c>
      <c r="U30" s="1">
        <v>27.6</v>
      </c>
      <c r="V30" s="1">
        <v>10.8</v>
      </c>
      <c r="W30" s="1">
        <v>19</v>
      </c>
      <c r="X30" s="1">
        <v>28.2</v>
      </c>
      <c r="Y30" s="1">
        <v>8.4</v>
      </c>
      <c r="Z30" s="1">
        <v>21.2</v>
      </c>
      <c r="AA30" s="1">
        <v>25.4</v>
      </c>
      <c r="AB30" s="1">
        <v>8.4</v>
      </c>
      <c r="AC30" s="1">
        <v>23</v>
      </c>
      <c r="AD30" s="1">
        <v>28</v>
      </c>
      <c r="AE30" s="33" t="s">
        <v>42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33</v>
      </c>
      <c r="C31" s="1">
        <v>347</v>
      </c>
      <c r="D31" s="1">
        <v>608</v>
      </c>
      <c r="E31" s="1">
        <v>238</v>
      </c>
      <c r="F31" s="1">
        <v>717</v>
      </c>
      <c r="G31" s="13">
        <v>0.18</v>
      </c>
      <c r="H31" s="1">
        <v>270</v>
      </c>
      <c r="I31" s="1">
        <v>9988681</v>
      </c>
      <c r="J31" s="1">
        <v>226</v>
      </c>
      <c r="K31" s="1">
        <f t="shared" si="2"/>
        <v>12</v>
      </c>
      <c r="L31" s="1"/>
      <c r="M31" s="1"/>
      <c r="N31" s="1">
        <v>226.40000000000009</v>
      </c>
      <c r="O31" s="1">
        <f t="shared" si="4"/>
        <v>47.6</v>
      </c>
      <c r="P31" s="5">
        <f t="shared" ref="P31" si="11">22*O31-N31-F31</f>
        <v>103.79999999999995</v>
      </c>
      <c r="Q31" s="5"/>
      <c r="R31" s="1"/>
      <c r="S31" s="1">
        <f t="shared" si="5"/>
        <v>22</v>
      </c>
      <c r="T31" s="1">
        <f t="shared" si="6"/>
        <v>19.819327731092439</v>
      </c>
      <c r="U31" s="1">
        <v>53.6</v>
      </c>
      <c r="V31" s="1">
        <v>49</v>
      </c>
      <c r="W31" s="1">
        <v>57.2</v>
      </c>
      <c r="X31" s="1">
        <v>71</v>
      </c>
      <c r="Y31" s="1">
        <v>56</v>
      </c>
      <c r="Z31" s="1">
        <v>37.200000000000003</v>
      </c>
      <c r="AA31" s="1">
        <v>64</v>
      </c>
      <c r="AB31" s="1">
        <v>23.6</v>
      </c>
      <c r="AC31" s="1">
        <v>0</v>
      </c>
      <c r="AD31" s="1">
        <v>0</v>
      </c>
      <c r="AE31" s="1"/>
      <c r="AF31" s="1">
        <f t="shared" si="10"/>
        <v>18.68399999999999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46</v>
      </c>
      <c r="C32" s="1">
        <v>65</v>
      </c>
      <c r="D32" s="1">
        <v>373.81200000000001</v>
      </c>
      <c r="E32" s="1">
        <v>58.22</v>
      </c>
      <c r="F32" s="1">
        <v>380.59199999999998</v>
      </c>
      <c r="G32" s="13">
        <v>1</v>
      </c>
      <c r="H32" s="1">
        <v>120</v>
      </c>
      <c r="I32" s="1">
        <v>8785198</v>
      </c>
      <c r="J32" s="1">
        <v>51.5</v>
      </c>
      <c r="K32" s="1">
        <f t="shared" si="2"/>
        <v>6.7199999999999989</v>
      </c>
      <c r="L32" s="1"/>
      <c r="M32" s="1"/>
      <c r="N32" s="1">
        <v>234.74299999999971</v>
      </c>
      <c r="O32" s="1">
        <f t="shared" si="4"/>
        <v>11.644</v>
      </c>
      <c r="P32" s="5"/>
      <c r="Q32" s="5"/>
      <c r="R32" s="1"/>
      <c r="S32" s="1">
        <f t="shared" si="5"/>
        <v>52.845671590518698</v>
      </c>
      <c r="T32" s="1">
        <f t="shared" si="6"/>
        <v>52.845671590518698</v>
      </c>
      <c r="U32" s="1">
        <v>46.983999999999988</v>
      </c>
      <c r="V32" s="1">
        <v>41.379800000000003</v>
      </c>
      <c r="W32" s="1">
        <v>0.67999999999999994</v>
      </c>
      <c r="X32" s="1">
        <v>5.1261999999999999</v>
      </c>
      <c r="Y32" s="1">
        <v>34.401400000000002</v>
      </c>
      <c r="Z32" s="1">
        <v>1.877</v>
      </c>
      <c r="AA32" s="1">
        <v>0</v>
      </c>
      <c r="AB32" s="1">
        <v>0</v>
      </c>
      <c r="AC32" s="1">
        <v>0</v>
      </c>
      <c r="AD32" s="1">
        <v>0</v>
      </c>
      <c r="AE32" s="33" t="s">
        <v>42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184</v>
      </c>
      <c r="D33" s="1">
        <v>90</v>
      </c>
      <c r="E33" s="1">
        <v>119</v>
      </c>
      <c r="F33" s="1">
        <v>155</v>
      </c>
      <c r="G33" s="13">
        <v>0.1</v>
      </c>
      <c r="H33" s="1">
        <v>60</v>
      </c>
      <c r="I33" s="1">
        <v>8444187</v>
      </c>
      <c r="J33" s="1">
        <v>122</v>
      </c>
      <c r="K33" s="1">
        <f t="shared" si="2"/>
        <v>-3</v>
      </c>
      <c r="L33" s="1"/>
      <c r="M33" s="1"/>
      <c r="N33" s="1">
        <v>120.6</v>
      </c>
      <c r="O33" s="1">
        <f t="shared" si="4"/>
        <v>23.8</v>
      </c>
      <c r="P33" s="5">
        <f>18*O33-N33-F33</f>
        <v>152.80000000000007</v>
      </c>
      <c r="Q33" s="5"/>
      <c r="R33" s="1"/>
      <c r="S33" s="1">
        <f t="shared" si="5"/>
        <v>18.000000000000004</v>
      </c>
      <c r="T33" s="1">
        <f t="shared" si="6"/>
        <v>11.579831932773111</v>
      </c>
      <c r="U33" s="1">
        <v>22</v>
      </c>
      <c r="V33" s="1">
        <v>21.8</v>
      </c>
      <c r="W33" s="1">
        <v>29.6</v>
      </c>
      <c r="X33" s="1">
        <v>31.6</v>
      </c>
      <c r="Y33" s="1">
        <v>1.4</v>
      </c>
      <c r="Z33" s="1">
        <v>29.8</v>
      </c>
      <c r="AA33" s="1">
        <v>39.4</v>
      </c>
      <c r="AB33" s="1">
        <v>8</v>
      </c>
      <c r="AC33" s="1">
        <v>28</v>
      </c>
      <c r="AD33" s="1">
        <v>8</v>
      </c>
      <c r="AE33" s="1"/>
      <c r="AF33" s="1">
        <f t="shared" si="10"/>
        <v>15.280000000000008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217</v>
      </c>
      <c r="D34" s="1">
        <v>264</v>
      </c>
      <c r="E34" s="1">
        <v>137</v>
      </c>
      <c r="F34" s="1">
        <v>344</v>
      </c>
      <c r="G34" s="13">
        <v>0.1</v>
      </c>
      <c r="H34" s="1">
        <v>90</v>
      </c>
      <c r="I34" s="1">
        <v>8444194</v>
      </c>
      <c r="J34" s="1">
        <v>139</v>
      </c>
      <c r="K34" s="1">
        <f t="shared" si="2"/>
        <v>-2</v>
      </c>
      <c r="L34" s="1"/>
      <c r="M34" s="1"/>
      <c r="N34" s="1"/>
      <c r="O34" s="1">
        <f t="shared" si="4"/>
        <v>27.4</v>
      </c>
      <c r="P34" s="5">
        <f>20*O34-N34-F34</f>
        <v>204</v>
      </c>
      <c r="Q34" s="5"/>
      <c r="R34" s="1"/>
      <c r="S34" s="1">
        <f t="shared" si="5"/>
        <v>20</v>
      </c>
      <c r="T34" s="1">
        <f t="shared" si="6"/>
        <v>12.554744525547445</v>
      </c>
      <c r="U34" s="1">
        <v>22.6</v>
      </c>
      <c r="V34" s="1">
        <v>29.2</v>
      </c>
      <c r="W34" s="1">
        <v>31.2</v>
      </c>
      <c r="X34" s="1">
        <v>41</v>
      </c>
      <c r="Y34" s="1">
        <v>4.8</v>
      </c>
      <c r="Z34" s="1">
        <v>43</v>
      </c>
      <c r="AA34" s="1">
        <v>46.2</v>
      </c>
      <c r="AB34" s="1">
        <v>6.6</v>
      </c>
      <c r="AC34" s="1">
        <v>-0.2</v>
      </c>
      <c r="AD34" s="1">
        <v>7.5</v>
      </c>
      <c r="AE34" s="1"/>
      <c r="AF34" s="1">
        <f t="shared" si="10"/>
        <v>20.400000000000002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71</v>
      </c>
      <c r="B35" s="1" t="s">
        <v>33</v>
      </c>
      <c r="C35" s="1">
        <v>369</v>
      </c>
      <c r="D35" s="1">
        <v>220</v>
      </c>
      <c r="E35" s="1">
        <v>140</v>
      </c>
      <c r="F35" s="1">
        <v>449</v>
      </c>
      <c r="G35" s="13">
        <v>0.2</v>
      </c>
      <c r="H35" s="1">
        <v>120</v>
      </c>
      <c r="I35" s="1">
        <v>783798</v>
      </c>
      <c r="J35" s="1">
        <v>140</v>
      </c>
      <c r="K35" s="1">
        <f t="shared" si="2"/>
        <v>0</v>
      </c>
      <c r="L35" s="1"/>
      <c r="M35" s="1"/>
      <c r="N35" s="26">
        <v>420.19999999999987</v>
      </c>
      <c r="O35" s="1">
        <f t="shared" si="4"/>
        <v>28</v>
      </c>
      <c r="P35" s="5">
        <f>22*O35-F35</f>
        <v>167</v>
      </c>
      <c r="Q35" s="5"/>
      <c r="R35" s="1"/>
      <c r="S35" s="1">
        <f>(F35+P35)/O35</f>
        <v>22</v>
      </c>
      <c r="T35" s="1">
        <f>(F35)/O35</f>
        <v>16.035714285714285</v>
      </c>
      <c r="U35" s="1">
        <v>45.4</v>
      </c>
      <c r="V35" s="1">
        <v>31.6</v>
      </c>
      <c r="W35" s="1">
        <v>46</v>
      </c>
      <c r="X35" s="1">
        <v>50.6</v>
      </c>
      <c r="Y35" s="1">
        <v>38</v>
      </c>
      <c r="Z35" s="1">
        <v>61.8</v>
      </c>
      <c r="AA35" s="1">
        <v>8.8000000000000007</v>
      </c>
      <c r="AB35" s="1">
        <v>0</v>
      </c>
      <c r="AC35" s="1">
        <v>33</v>
      </c>
      <c r="AD35" s="1">
        <v>75</v>
      </c>
      <c r="AE35" s="25" t="s">
        <v>77</v>
      </c>
      <c r="AF35" s="1">
        <f t="shared" si="10"/>
        <v>33.4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72</v>
      </c>
      <c r="B36" s="18" t="s">
        <v>46</v>
      </c>
      <c r="C36" s="18">
        <v>48.7</v>
      </c>
      <c r="D36" s="18">
        <v>736.11099999999999</v>
      </c>
      <c r="E36" s="18">
        <v>46.073</v>
      </c>
      <c r="F36" s="19">
        <v>732.64800000000002</v>
      </c>
      <c r="G36" s="13">
        <v>1</v>
      </c>
      <c r="H36" s="1">
        <v>120</v>
      </c>
      <c r="I36" s="1">
        <v>783811</v>
      </c>
      <c r="J36" s="1">
        <v>52.5</v>
      </c>
      <c r="K36" s="1">
        <f t="shared" si="2"/>
        <v>-6.4269999999999996</v>
      </c>
      <c r="L36" s="1"/>
      <c r="M36" s="1"/>
      <c r="N36" s="1">
        <v>524.32540000000017</v>
      </c>
      <c r="O36" s="1">
        <f t="shared" si="4"/>
        <v>9.2146000000000008</v>
      </c>
      <c r="P36" s="5"/>
      <c r="Q36" s="5"/>
      <c r="R36" s="1"/>
      <c r="S36" s="1">
        <f t="shared" si="5"/>
        <v>136.4110650489441</v>
      </c>
      <c r="T36" s="1">
        <f t="shared" si="6"/>
        <v>136.4110650489441</v>
      </c>
      <c r="U36" s="1">
        <v>40.826599999999999</v>
      </c>
      <c r="V36" s="1">
        <v>35.458199999999998</v>
      </c>
      <c r="W36" s="1">
        <v>28.4422</v>
      </c>
      <c r="X36" s="1">
        <v>36.7378</v>
      </c>
      <c r="Y36" s="1">
        <v>25.059200000000001</v>
      </c>
      <c r="Z36" s="1">
        <v>28.571999999999999</v>
      </c>
      <c r="AA36" s="1">
        <v>1.8680000000000001</v>
      </c>
      <c r="AB36" s="1">
        <v>0</v>
      </c>
      <c r="AC36" s="1">
        <v>0</v>
      </c>
      <c r="AD36" s="1">
        <v>0</v>
      </c>
      <c r="AE36" s="1" t="s">
        <v>36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7" t="s">
        <v>73</v>
      </c>
      <c r="B37" s="28" t="s">
        <v>46</v>
      </c>
      <c r="C37" s="28"/>
      <c r="D37" s="28">
        <v>6.24</v>
      </c>
      <c r="E37" s="28">
        <v>6.24</v>
      </c>
      <c r="F37" s="29"/>
      <c r="G37" s="30">
        <v>0</v>
      </c>
      <c r="H37" s="31" t="e">
        <v>#N/A</v>
      </c>
      <c r="I37" s="31" t="s">
        <v>34</v>
      </c>
      <c r="J37" s="31">
        <v>8</v>
      </c>
      <c r="K37" s="31">
        <f t="shared" si="2"/>
        <v>-1.7599999999999998</v>
      </c>
      <c r="L37" s="31"/>
      <c r="M37" s="31"/>
      <c r="N37" s="31"/>
      <c r="O37" s="31">
        <f t="shared" si="4"/>
        <v>1.248</v>
      </c>
      <c r="P37" s="32"/>
      <c r="Q37" s="32"/>
      <c r="R37" s="31"/>
      <c r="S37" s="31">
        <f t="shared" si="5"/>
        <v>0</v>
      </c>
      <c r="T37" s="31">
        <f t="shared" si="6"/>
        <v>0</v>
      </c>
      <c r="U37" s="31">
        <v>11.6434</v>
      </c>
      <c r="V37" s="31">
        <v>1.9550000000000001</v>
      </c>
      <c r="W37" s="31">
        <v>0.7</v>
      </c>
      <c r="X37" s="31">
        <v>2.5598000000000001</v>
      </c>
      <c r="Y37" s="31">
        <v>7.1174000000000008</v>
      </c>
      <c r="Z37" s="31">
        <v>8.3803999999999998</v>
      </c>
      <c r="AA37" s="31">
        <v>10.239599999999999</v>
      </c>
      <c r="AB37" s="31">
        <v>0.61559999999999993</v>
      </c>
      <c r="AC37" s="31">
        <v>0</v>
      </c>
      <c r="AD37" s="31">
        <v>0</v>
      </c>
      <c r="AE37" s="31"/>
      <c r="AF37" s="3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74</v>
      </c>
      <c r="B38" s="1" t="s">
        <v>33</v>
      </c>
      <c r="C38" s="1">
        <v>207</v>
      </c>
      <c r="D38" s="1">
        <v>130</v>
      </c>
      <c r="E38" s="1">
        <v>99</v>
      </c>
      <c r="F38" s="1">
        <v>238</v>
      </c>
      <c r="G38" s="13">
        <v>0.2</v>
      </c>
      <c r="H38" s="1">
        <v>120</v>
      </c>
      <c r="I38" s="1">
        <v>783804</v>
      </c>
      <c r="J38" s="1">
        <v>99</v>
      </c>
      <c r="K38" s="1">
        <f t="shared" si="2"/>
        <v>0</v>
      </c>
      <c r="L38" s="1"/>
      <c r="M38" s="1"/>
      <c r="N38" s="1">
        <v>207.1999999999999</v>
      </c>
      <c r="O38" s="1">
        <f t="shared" si="4"/>
        <v>19.8</v>
      </c>
      <c r="P38" s="5"/>
      <c r="Q38" s="5"/>
      <c r="R38" s="1"/>
      <c r="S38" s="1">
        <f t="shared" si="5"/>
        <v>22.484848484848481</v>
      </c>
      <c r="T38" s="1">
        <f t="shared" si="6"/>
        <v>22.484848484848481</v>
      </c>
      <c r="U38" s="1">
        <v>24.4</v>
      </c>
      <c r="V38" s="1">
        <v>18.2</v>
      </c>
      <c r="W38" s="1">
        <v>27</v>
      </c>
      <c r="X38" s="1">
        <v>29.6</v>
      </c>
      <c r="Y38" s="1">
        <v>22.8</v>
      </c>
      <c r="Z38" s="1">
        <v>35</v>
      </c>
      <c r="AA38" s="1">
        <v>6.6</v>
      </c>
      <c r="AB38" s="1">
        <v>30.2</v>
      </c>
      <c r="AC38" s="1">
        <v>28.2</v>
      </c>
      <c r="AD38" s="1">
        <v>34.5</v>
      </c>
      <c r="AE38" s="1" t="s">
        <v>36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3" t="s">
        <v>75</v>
      </c>
      <c r="B39" s="18" t="s">
        <v>46</v>
      </c>
      <c r="C39" s="18">
        <v>1131.5</v>
      </c>
      <c r="D39" s="18"/>
      <c r="E39" s="18">
        <v>278.47800000000001</v>
      </c>
      <c r="F39" s="19">
        <v>826.94299999999998</v>
      </c>
      <c r="G39" s="13">
        <v>1</v>
      </c>
      <c r="H39" s="1">
        <v>120</v>
      </c>
      <c r="I39" s="1">
        <v>783828</v>
      </c>
      <c r="J39" s="1">
        <v>294</v>
      </c>
      <c r="K39" s="1">
        <f t="shared" si="2"/>
        <v>-15.521999999999991</v>
      </c>
      <c r="L39" s="1"/>
      <c r="M39" s="1"/>
      <c r="N39" s="26">
        <v>873.51</v>
      </c>
      <c r="O39" s="1">
        <f t="shared" si="4"/>
        <v>55.695599999999999</v>
      </c>
      <c r="P39" s="5">
        <f>22*(O39+O40)-N40-F39-F40</f>
        <v>508.10940000000005</v>
      </c>
      <c r="Q39" s="5"/>
      <c r="R39" s="1"/>
      <c r="S39" s="1">
        <f>(F39+P39)/O39</f>
        <v>23.970518317425434</v>
      </c>
      <c r="T39" s="1">
        <f>(F39)/O39</f>
        <v>14.847546305273665</v>
      </c>
      <c r="U39" s="1">
        <v>64.099800000000002</v>
      </c>
      <c r="V39" s="1">
        <v>13.9152</v>
      </c>
      <c r="W39" s="1">
        <v>76.802400000000006</v>
      </c>
      <c r="X39" s="1">
        <v>72.712400000000002</v>
      </c>
      <c r="Y39" s="1">
        <v>76.481200000000001</v>
      </c>
      <c r="Z39" s="1">
        <v>82.888199999999998</v>
      </c>
      <c r="AA39" s="1">
        <v>62.812399999999997</v>
      </c>
      <c r="AB39" s="1">
        <v>91.486000000000004</v>
      </c>
      <c r="AC39" s="1">
        <v>114.2594</v>
      </c>
      <c r="AD39" s="1">
        <v>73.844999999999999</v>
      </c>
      <c r="AE39" s="25" t="s">
        <v>78</v>
      </c>
      <c r="AF39" s="1">
        <f>G39*P39</f>
        <v>508.10940000000005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7" t="s">
        <v>76</v>
      </c>
      <c r="B40" s="28" t="s">
        <v>46</v>
      </c>
      <c r="C40" s="28"/>
      <c r="D40" s="28">
        <v>24.943000000000001</v>
      </c>
      <c r="E40" s="28">
        <v>24.943000000000001</v>
      </c>
      <c r="F40" s="29"/>
      <c r="G40" s="30">
        <v>0</v>
      </c>
      <c r="H40" s="31" t="e">
        <v>#N/A</v>
      </c>
      <c r="I40" s="31" t="s">
        <v>34</v>
      </c>
      <c r="J40" s="31">
        <v>27</v>
      </c>
      <c r="K40" s="31">
        <f t="shared" si="2"/>
        <v>-2.0569999999999986</v>
      </c>
      <c r="L40" s="31"/>
      <c r="M40" s="31"/>
      <c r="N40" s="31"/>
      <c r="O40" s="31">
        <f t="shared" si="4"/>
        <v>4.9885999999999999</v>
      </c>
      <c r="P40" s="32"/>
      <c r="Q40" s="32"/>
      <c r="R40" s="31"/>
      <c r="S40" s="31">
        <f t="shared" si="5"/>
        <v>0</v>
      </c>
      <c r="T40" s="31">
        <f t="shared" si="6"/>
        <v>0</v>
      </c>
      <c r="U40" s="31">
        <v>16.1006</v>
      </c>
      <c r="V40" s="31">
        <v>7.0591999999999997</v>
      </c>
      <c r="W40" s="31">
        <v>24.583400000000001</v>
      </c>
      <c r="X40" s="31">
        <v>20.313600000000001</v>
      </c>
      <c r="Y40" s="31">
        <v>22.837</v>
      </c>
      <c r="Z40" s="31">
        <v>14.8636</v>
      </c>
      <c r="AA40" s="31">
        <v>22.1204</v>
      </c>
      <c r="AB40" s="31">
        <v>29.852399999999999</v>
      </c>
      <c r="AC40" s="31">
        <v>34.604799999999997</v>
      </c>
      <c r="AD40" s="31">
        <v>10.384499999999999</v>
      </c>
      <c r="AE40" s="31"/>
      <c r="AF40" s="3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7"/>
      <c r="B41" s="7"/>
      <c r="C41" s="7"/>
      <c r="D41" s="7"/>
      <c r="E41" s="7"/>
      <c r="F41" s="7"/>
      <c r="G41" s="1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39</v>
      </c>
      <c r="B42" s="1" t="s">
        <v>33</v>
      </c>
      <c r="C42" s="1">
        <v>2711</v>
      </c>
      <c r="D42" s="1">
        <v>900</v>
      </c>
      <c r="E42" s="1">
        <f>51+590</f>
        <v>641</v>
      </c>
      <c r="F42" s="1">
        <v>2970</v>
      </c>
      <c r="G42" s="13">
        <v>0.18</v>
      </c>
      <c r="H42" s="1">
        <v>120</v>
      </c>
      <c r="I42" s="1"/>
      <c r="J42" s="1">
        <v>12</v>
      </c>
      <c r="K42" s="1">
        <f>E42-J42</f>
        <v>629</v>
      </c>
      <c r="L42" s="1"/>
      <c r="M42" s="1"/>
      <c r="N42" s="1"/>
      <c r="O42" s="1">
        <f t="shared" ref="O42:O43" si="12">E42/5</f>
        <v>128.19999999999999</v>
      </c>
      <c r="P42" s="5"/>
      <c r="Q42" s="5"/>
      <c r="R42" s="1"/>
      <c r="S42" s="1">
        <f t="shared" ref="S42:S43" si="13">(F42+N42+P42)/O42</f>
        <v>23.166926677067085</v>
      </c>
      <c r="T42" s="1">
        <f t="shared" ref="T42:T43" si="14">(F42+N42)/O42</f>
        <v>23.166926677067085</v>
      </c>
      <c r="U42" s="1">
        <v>175.8</v>
      </c>
      <c r="V42" s="1">
        <v>163.6</v>
      </c>
      <c r="W42" s="1">
        <v>201.4</v>
      </c>
      <c r="X42" s="1">
        <v>185.2</v>
      </c>
      <c r="Y42" s="1">
        <v>141.6</v>
      </c>
      <c r="Z42" s="1">
        <v>144</v>
      </c>
      <c r="AA42" s="1">
        <v>193.4</v>
      </c>
      <c r="AB42" s="1">
        <v>141</v>
      </c>
      <c r="AC42" s="1">
        <v>210</v>
      </c>
      <c r="AD42" s="1">
        <v>80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40</v>
      </c>
      <c r="B43" s="1" t="s">
        <v>33</v>
      </c>
      <c r="C43" s="1">
        <v>7065</v>
      </c>
      <c r="D43" s="1">
        <v>2055</v>
      </c>
      <c r="E43" s="1">
        <v>1940</v>
      </c>
      <c r="F43" s="1">
        <v>7125</v>
      </c>
      <c r="G43" s="13">
        <v>0.18</v>
      </c>
      <c r="H43" s="1">
        <v>120</v>
      </c>
      <c r="I43" s="1"/>
      <c r="J43" s="1">
        <v>85</v>
      </c>
      <c r="K43" s="1">
        <f>E43-J43</f>
        <v>1855</v>
      </c>
      <c r="L43" s="1"/>
      <c r="M43" s="1"/>
      <c r="N43" s="1">
        <v>7400</v>
      </c>
      <c r="O43" s="1">
        <f t="shared" si="12"/>
        <v>388</v>
      </c>
      <c r="P43" s="5"/>
      <c r="Q43" s="5"/>
      <c r="R43" s="1"/>
      <c r="S43" s="1">
        <f t="shared" si="13"/>
        <v>37.435567010309278</v>
      </c>
      <c r="T43" s="1">
        <f t="shared" si="14"/>
        <v>37.435567010309278</v>
      </c>
      <c r="U43" s="1">
        <v>460.4</v>
      </c>
      <c r="V43" s="1">
        <v>470.2</v>
      </c>
      <c r="W43" s="1">
        <v>580</v>
      </c>
      <c r="X43" s="1">
        <v>500</v>
      </c>
      <c r="Y43" s="1">
        <v>549.79999999999995</v>
      </c>
      <c r="Z43" s="1">
        <v>502</v>
      </c>
      <c r="AA43" s="1">
        <v>516.4</v>
      </c>
      <c r="AB43" s="1">
        <v>487.2</v>
      </c>
      <c r="AC43" s="1">
        <v>615.6</v>
      </c>
      <c r="AD43" s="1">
        <v>272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40" xr:uid="{C42306B7-E723-4BBA-9780-EFC27D05E2F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2025-03-17T10:19:28Z</dcterms:created>
  <dcterms:modified xsi:type="dcterms:W3CDTF">2025-03-19T12:01:41Z</dcterms:modified>
</cp:coreProperties>
</file>