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"/>
    </mc:Choice>
  </mc:AlternateContent>
  <xr:revisionPtr revIDLastSave="0" documentId="13_ncr:1_{F043A23F-D66C-43F0-947F-46F0748CC5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Sheet!$A$3:$AF$114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7" i="1" l="1"/>
  <c r="E107" i="1"/>
  <c r="O107" i="1" s="1"/>
  <c r="E105" i="1"/>
  <c r="O105" i="1" s="1"/>
  <c r="F79" i="1"/>
  <c r="E79" i="1"/>
  <c r="O79" i="1" s="1"/>
  <c r="AF79" i="1" s="1"/>
  <c r="F68" i="1"/>
  <c r="E68" i="1"/>
  <c r="K68" i="1" s="1"/>
  <c r="F66" i="1"/>
  <c r="E66" i="1"/>
  <c r="K66" i="1" s="1"/>
  <c r="F60" i="1"/>
  <c r="E60" i="1"/>
  <c r="O60" i="1" s="1"/>
  <c r="F57" i="1"/>
  <c r="E58" i="1" s="1"/>
  <c r="O58" i="1" s="1"/>
  <c r="O7" i="1"/>
  <c r="O8" i="1"/>
  <c r="O9" i="1"/>
  <c r="O10" i="1"/>
  <c r="O11" i="1"/>
  <c r="O12" i="1"/>
  <c r="O13" i="1"/>
  <c r="O14" i="1"/>
  <c r="O15" i="1"/>
  <c r="O16" i="1"/>
  <c r="T16" i="1" s="1"/>
  <c r="O17" i="1"/>
  <c r="O18" i="1"/>
  <c r="O19" i="1"/>
  <c r="O20" i="1"/>
  <c r="O21" i="1"/>
  <c r="O22" i="1"/>
  <c r="O23" i="1"/>
  <c r="O24" i="1"/>
  <c r="O25" i="1"/>
  <c r="O26" i="1"/>
  <c r="O27" i="1"/>
  <c r="O28" i="1"/>
  <c r="T28" i="1" s="1"/>
  <c r="O29" i="1"/>
  <c r="S29" i="1" s="1"/>
  <c r="O30" i="1"/>
  <c r="O31" i="1"/>
  <c r="O32" i="1"/>
  <c r="O33" i="1"/>
  <c r="O34" i="1"/>
  <c r="O35" i="1"/>
  <c r="O36" i="1"/>
  <c r="O37" i="1"/>
  <c r="O38" i="1"/>
  <c r="T38" i="1" s="1"/>
  <c r="O39" i="1"/>
  <c r="S39" i="1" s="1"/>
  <c r="O40" i="1"/>
  <c r="O41" i="1"/>
  <c r="S41" i="1" s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S55" i="1" s="1"/>
  <c r="O56" i="1"/>
  <c r="O57" i="1"/>
  <c r="O59" i="1"/>
  <c r="O62" i="1"/>
  <c r="O63" i="1"/>
  <c r="O64" i="1"/>
  <c r="O65" i="1"/>
  <c r="S65" i="1" s="1"/>
  <c r="O66" i="1"/>
  <c r="O67" i="1"/>
  <c r="T67" i="1" s="1"/>
  <c r="O68" i="1"/>
  <c r="O69" i="1"/>
  <c r="O70" i="1"/>
  <c r="O71" i="1"/>
  <c r="O72" i="1"/>
  <c r="T72" i="1" s="1"/>
  <c r="O73" i="1"/>
  <c r="O74" i="1"/>
  <c r="O75" i="1"/>
  <c r="O76" i="1"/>
  <c r="O77" i="1"/>
  <c r="O78" i="1"/>
  <c r="T78" i="1" s="1"/>
  <c r="O80" i="1"/>
  <c r="O81" i="1"/>
  <c r="T81" i="1" s="1"/>
  <c r="O82" i="1"/>
  <c r="O83" i="1"/>
  <c r="O84" i="1"/>
  <c r="T84" i="1" s="1"/>
  <c r="O85" i="1"/>
  <c r="O86" i="1"/>
  <c r="T86" i="1" s="1"/>
  <c r="O87" i="1"/>
  <c r="O88" i="1"/>
  <c r="T88" i="1" s="1"/>
  <c r="O89" i="1"/>
  <c r="O90" i="1"/>
  <c r="T90" i="1" s="1"/>
  <c r="O91" i="1"/>
  <c r="O92" i="1"/>
  <c r="T92" i="1" s="1"/>
  <c r="O93" i="1"/>
  <c r="O94" i="1"/>
  <c r="T94" i="1" s="1"/>
  <c r="O95" i="1"/>
  <c r="O96" i="1"/>
  <c r="O97" i="1"/>
  <c r="O98" i="1"/>
  <c r="O99" i="1"/>
  <c r="O100" i="1"/>
  <c r="O101" i="1"/>
  <c r="O102" i="1"/>
  <c r="O103" i="1"/>
  <c r="O104" i="1"/>
  <c r="T104" i="1" s="1"/>
  <c r="O106" i="1"/>
  <c r="T106" i="1" s="1"/>
  <c r="O108" i="1"/>
  <c r="O109" i="1"/>
  <c r="O110" i="1"/>
  <c r="O111" i="1"/>
  <c r="O112" i="1"/>
  <c r="P112" i="1" s="1"/>
  <c r="O113" i="1"/>
  <c r="T113" i="1" s="1"/>
  <c r="O114" i="1"/>
  <c r="T114" i="1" s="1"/>
  <c r="O6" i="1"/>
  <c r="T6" i="1" s="1"/>
  <c r="K114" i="1"/>
  <c r="K56" i="1"/>
  <c r="K17" i="1"/>
  <c r="K42" i="1"/>
  <c r="K113" i="1"/>
  <c r="K89" i="1"/>
  <c r="K95" i="1"/>
  <c r="K93" i="1"/>
  <c r="K82" i="1"/>
  <c r="K87" i="1"/>
  <c r="K112" i="1"/>
  <c r="K91" i="1"/>
  <c r="K111" i="1"/>
  <c r="K30" i="1"/>
  <c r="AF105" i="1"/>
  <c r="K110" i="1"/>
  <c r="K109" i="1"/>
  <c r="K108" i="1"/>
  <c r="K106" i="1"/>
  <c r="K104" i="1"/>
  <c r="K103" i="1"/>
  <c r="K7" i="1"/>
  <c r="K102" i="1"/>
  <c r="K101" i="1"/>
  <c r="K100" i="1"/>
  <c r="K99" i="1"/>
  <c r="K98" i="1"/>
  <c r="K97" i="1"/>
  <c r="K96" i="1"/>
  <c r="K94" i="1"/>
  <c r="K92" i="1"/>
  <c r="K90" i="1"/>
  <c r="K88" i="1"/>
  <c r="K86" i="1"/>
  <c r="K85" i="1"/>
  <c r="K84" i="1"/>
  <c r="K83" i="1"/>
  <c r="K81" i="1"/>
  <c r="K80" i="1"/>
  <c r="K78" i="1"/>
  <c r="K77" i="1"/>
  <c r="K76" i="1"/>
  <c r="K75" i="1"/>
  <c r="K74" i="1"/>
  <c r="K73" i="1"/>
  <c r="K72" i="1"/>
  <c r="K71" i="1"/>
  <c r="K70" i="1"/>
  <c r="K69" i="1"/>
  <c r="K67" i="1"/>
  <c r="K65" i="1"/>
  <c r="K64" i="1"/>
  <c r="K63" i="1"/>
  <c r="K62" i="1"/>
  <c r="K59" i="1"/>
  <c r="K57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1" i="1"/>
  <c r="K40" i="1"/>
  <c r="K39" i="1"/>
  <c r="K38" i="1"/>
  <c r="K37" i="1"/>
  <c r="K36" i="1"/>
  <c r="K35" i="1"/>
  <c r="K34" i="1"/>
  <c r="K33" i="1"/>
  <c r="K32" i="1"/>
  <c r="K31" i="1"/>
  <c r="K29" i="1"/>
  <c r="K28" i="1"/>
  <c r="K27" i="1"/>
  <c r="K26" i="1"/>
  <c r="K25" i="1"/>
  <c r="K24" i="1"/>
  <c r="K23" i="1"/>
  <c r="K22" i="1"/>
  <c r="K21" i="1"/>
  <c r="K20" i="1"/>
  <c r="K19" i="1"/>
  <c r="K18" i="1"/>
  <c r="K16" i="1"/>
  <c r="K15" i="1"/>
  <c r="K14" i="1"/>
  <c r="K13" i="1"/>
  <c r="K12" i="1"/>
  <c r="K11" i="1"/>
  <c r="K10" i="1"/>
  <c r="K9" i="1"/>
  <c r="K8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K107" i="1" l="1"/>
  <c r="P68" i="1"/>
  <c r="AF68" i="1" s="1"/>
  <c r="P66" i="1"/>
  <c r="AF66" i="1" s="1"/>
  <c r="T112" i="1"/>
  <c r="AF112" i="1"/>
  <c r="T110" i="1"/>
  <c r="AF110" i="1"/>
  <c r="T108" i="1"/>
  <c r="AF108" i="1"/>
  <c r="T102" i="1"/>
  <c r="AF102" i="1"/>
  <c r="T100" i="1"/>
  <c r="P100" i="1"/>
  <c r="AF100" i="1" s="1"/>
  <c r="T98" i="1"/>
  <c r="AF98" i="1"/>
  <c r="T96" i="1"/>
  <c r="AF96" i="1"/>
  <c r="T82" i="1"/>
  <c r="AF82" i="1"/>
  <c r="T80" i="1"/>
  <c r="AF80" i="1"/>
  <c r="T76" i="1"/>
  <c r="AF76" i="1"/>
  <c r="T74" i="1"/>
  <c r="AF74" i="1"/>
  <c r="T70" i="1"/>
  <c r="AF70" i="1"/>
  <c r="T64" i="1"/>
  <c r="P64" i="1"/>
  <c r="AF64" i="1" s="1"/>
  <c r="T62" i="1"/>
  <c r="P62" i="1"/>
  <c r="AF62" i="1" s="1"/>
  <c r="AF53" i="1"/>
  <c r="AF51" i="1"/>
  <c r="AF49" i="1"/>
  <c r="AF47" i="1"/>
  <c r="AF45" i="1"/>
  <c r="AF43" i="1"/>
  <c r="P37" i="1"/>
  <c r="AF37" i="1" s="1"/>
  <c r="P35" i="1"/>
  <c r="AF35" i="1" s="1"/>
  <c r="P33" i="1"/>
  <c r="AF33" i="1" s="1"/>
  <c r="P31" i="1"/>
  <c r="AF31" i="1" s="1"/>
  <c r="AF27" i="1"/>
  <c r="P25" i="1"/>
  <c r="AF25" i="1" s="1"/>
  <c r="P23" i="1"/>
  <c r="AF23" i="1" s="1"/>
  <c r="P21" i="1"/>
  <c r="AF21" i="1" s="1"/>
  <c r="P19" i="1"/>
  <c r="AF19" i="1" s="1"/>
  <c r="AF17" i="1"/>
  <c r="P15" i="1"/>
  <c r="AF15" i="1" s="1"/>
  <c r="P13" i="1"/>
  <c r="AF13" i="1" s="1"/>
  <c r="AF11" i="1"/>
  <c r="AF9" i="1"/>
  <c r="K79" i="1"/>
  <c r="K105" i="1"/>
  <c r="T111" i="1"/>
  <c r="AF111" i="1"/>
  <c r="T109" i="1"/>
  <c r="P109" i="1"/>
  <c r="AF109" i="1" s="1"/>
  <c r="T103" i="1"/>
  <c r="P103" i="1"/>
  <c r="AF103" i="1" s="1"/>
  <c r="T101" i="1"/>
  <c r="AF101" i="1"/>
  <c r="T99" i="1"/>
  <c r="AF99" i="1"/>
  <c r="T97" i="1"/>
  <c r="AF97" i="1"/>
  <c r="T95" i="1"/>
  <c r="AF95" i="1"/>
  <c r="T93" i="1"/>
  <c r="AF93" i="1"/>
  <c r="T91" i="1"/>
  <c r="AF91" i="1"/>
  <c r="T89" i="1"/>
  <c r="AF89" i="1"/>
  <c r="T87" i="1"/>
  <c r="AF87" i="1"/>
  <c r="T85" i="1"/>
  <c r="AF85" i="1"/>
  <c r="T83" i="1"/>
  <c r="AF83" i="1"/>
  <c r="T77" i="1"/>
  <c r="P77" i="1"/>
  <c r="AF77" i="1" s="1"/>
  <c r="AF75" i="1"/>
  <c r="AF73" i="1"/>
  <c r="AF71" i="1"/>
  <c r="AF69" i="1"/>
  <c r="P63" i="1"/>
  <c r="AF63" i="1" s="1"/>
  <c r="T59" i="1"/>
  <c r="P59" i="1"/>
  <c r="AF59" i="1" s="1"/>
  <c r="T56" i="1"/>
  <c r="AF56" i="1"/>
  <c r="T54" i="1"/>
  <c r="AF54" i="1"/>
  <c r="T52" i="1"/>
  <c r="AF52" i="1"/>
  <c r="T50" i="1"/>
  <c r="AF50" i="1"/>
  <c r="T48" i="1"/>
  <c r="P48" i="1"/>
  <c r="AF48" i="1" s="1"/>
  <c r="T46" i="1"/>
  <c r="AF46" i="1"/>
  <c r="T44" i="1"/>
  <c r="P44" i="1"/>
  <c r="AF44" i="1" s="1"/>
  <c r="T42" i="1"/>
  <c r="AF42" i="1"/>
  <c r="T40" i="1"/>
  <c r="P40" i="1"/>
  <c r="AF40" i="1" s="1"/>
  <c r="T36" i="1"/>
  <c r="AF36" i="1"/>
  <c r="T34" i="1"/>
  <c r="P34" i="1"/>
  <c r="AF34" i="1" s="1"/>
  <c r="T32" i="1"/>
  <c r="P32" i="1"/>
  <c r="AF32" i="1" s="1"/>
  <c r="T30" i="1"/>
  <c r="AF30" i="1"/>
  <c r="T26" i="1"/>
  <c r="P26" i="1"/>
  <c r="AF26" i="1" s="1"/>
  <c r="T24" i="1"/>
  <c r="P24" i="1"/>
  <c r="AF24" i="1" s="1"/>
  <c r="T22" i="1"/>
  <c r="P22" i="1"/>
  <c r="AF22" i="1" s="1"/>
  <c r="T20" i="1"/>
  <c r="P20" i="1"/>
  <c r="AF20" i="1" s="1"/>
  <c r="T18" i="1"/>
  <c r="P18" i="1"/>
  <c r="AF18" i="1" s="1"/>
  <c r="T14" i="1"/>
  <c r="P14" i="1"/>
  <c r="AF14" i="1" s="1"/>
  <c r="T12" i="1"/>
  <c r="AF12" i="1"/>
  <c r="T10" i="1"/>
  <c r="P10" i="1"/>
  <c r="AF10" i="1" s="1"/>
  <c r="T8" i="1"/>
  <c r="AF8" i="1"/>
  <c r="P107" i="1"/>
  <c r="AF107" i="1" s="1"/>
  <c r="S50" i="1"/>
  <c r="T71" i="1"/>
  <c r="T60" i="1"/>
  <c r="S6" i="1"/>
  <c r="S46" i="1"/>
  <c r="S38" i="1"/>
  <c r="S30" i="1"/>
  <c r="T75" i="1"/>
  <c r="T65" i="1"/>
  <c r="S114" i="1"/>
  <c r="S112" i="1"/>
  <c r="S104" i="1"/>
  <c r="S102" i="1"/>
  <c r="S98" i="1"/>
  <c r="S94" i="1"/>
  <c r="S92" i="1"/>
  <c r="S90" i="1"/>
  <c r="S88" i="1"/>
  <c r="S86" i="1"/>
  <c r="S84" i="1"/>
  <c r="S82" i="1"/>
  <c r="S74" i="1"/>
  <c r="T55" i="1"/>
  <c r="T51" i="1"/>
  <c r="T47" i="1"/>
  <c r="T43" i="1"/>
  <c r="T39" i="1"/>
  <c r="T35" i="1"/>
  <c r="T31" i="1"/>
  <c r="T27" i="1"/>
  <c r="T23" i="1"/>
  <c r="T19" i="1"/>
  <c r="T15" i="1"/>
  <c r="T11" i="1"/>
  <c r="T7" i="1"/>
  <c r="K58" i="1"/>
  <c r="T79" i="1"/>
  <c r="F58" i="1"/>
  <c r="T58" i="1" s="1"/>
  <c r="S57" i="1"/>
  <c r="F61" i="1"/>
  <c r="S60" i="1"/>
  <c r="S113" i="1"/>
  <c r="S111" i="1"/>
  <c r="S106" i="1"/>
  <c r="S101" i="1"/>
  <c r="S97" i="1"/>
  <c r="S93" i="1"/>
  <c r="S89" i="1"/>
  <c r="S85" i="1"/>
  <c r="S81" i="1"/>
  <c r="S78" i="1"/>
  <c r="S76" i="1"/>
  <c r="S72" i="1"/>
  <c r="S67" i="1"/>
  <c r="S56" i="1"/>
  <c r="S28" i="1"/>
  <c r="S16" i="1"/>
  <c r="S8" i="1"/>
  <c r="T73" i="1"/>
  <c r="T69" i="1"/>
  <c r="T63" i="1"/>
  <c r="T57" i="1"/>
  <c r="T53" i="1"/>
  <c r="T49" i="1"/>
  <c r="T45" i="1"/>
  <c r="T41" i="1"/>
  <c r="T37" i="1"/>
  <c r="T33" i="1"/>
  <c r="T29" i="1"/>
  <c r="T25" i="1"/>
  <c r="T21" i="1"/>
  <c r="T17" i="1"/>
  <c r="T13" i="1"/>
  <c r="T9" i="1"/>
  <c r="E61" i="1"/>
  <c r="E5" i="1" s="1"/>
  <c r="T107" i="1"/>
  <c r="T105" i="1"/>
  <c r="S105" i="1"/>
  <c r="S79" i="1"/>
  <c r="T68" i="1"/>
  <c r="T66" i="1"/>
  <c r="K60" i="1"/>
  <c r="S48" i="1" l="1"/>
  <c r="S24" i="1"/>
  <c r="S32" i="1"/>
  <c r="S18" i="1"/>
  <c r="S68" i="1"/>
  <c r="S40" i="1"/>
  <c r="S14" i="1"/>
  <c r="S34" i="1"/>
  <c r="S66" i="1"/>
  <c r="S64" i="1"/>
  <c r="S108" i="1"/>
  <c r="AF7" i="1"/>
  <c r="S107" i="1"/>
  <c r="S12" i="1"/>
  <c r="S20" i="1"/>
  <c r="S36" i="1"/>
  <c r="S44" i="1"/>
  <c r="S52" i="1"/>
  <c r="S62" i="1"/>
  <c r="S83" i="1"/>
  <c r="S87" i="1"/>
  <c r="S91" i="1"/>
  <c r="S95" i="1"/>
  <c r="S99" i="1"/>
  <c r="S103" i="1"/>
  <c r="S109" i="1"/>
  <c r="S59" i="1"/>
  <c r="S70" i="1"/>
  <c r="S80" i="1"/>
  <c r="S96" i="1"/>
  <c r="S100" i="1"/>
  <c r="S110" i="1"/>
  <c r="S22" i="1"/>
  <c r="S54" i="1"/>
  <c r="S10" i="1"/>
  <c r="S26" i="1"/>
  <c r="S42" i="1"/>
  <c r="S77" i="1"/>
  <c r="AF58" i="1"/>
  <c r="S63" i="1"/>
  <c r="S69" i="1"/>
  <c r="S71" i="1"/>
  <c r="S73" i="1"/>
  <c r="S75" i="1"/>
  <c r="S7" i="1"/>
  <c r="S9" i="1"/>
  <c r="S11" i="1"/>
  <c r="S13" i="1"/>
  <c r="S15" i="1"/>
  <c r="S17" i="1"/>
  <c r="S19" i="1"/>
  <c r="S21" i="1"/>
  <c r="S23" i="1"/>
  <c r="S25" i="1"/>
  <c r="S27" i="1"/>
  <c r="S31" i="1"/>
  <c r="S33" i="1"/>
  <c r="S35" i="1"/>
  <c r="S37" i="1"/>
  <c r="S43" i="1"/>
  <c r="S45" i="1"/>
  <c r="S47" i="1"/>
  <c r="S49" i="1"/>
  <c r="S51" i="1"/>
  <c r="S53" i="1"/>
  <c r="K61" i="1"/>
  <c r="K5" i="1" s="1"/>
  <c r="O61" i="1"/>
  <c r="P61" i="1" s="1"/>
  <c r="AF61" i="1" s="1"/>
  <c r="F5" i="1"/>
  <c r="AF5" i="1" l="1"/>
  <c r="S58" i="1"/>
  <c r="P5" i="1"/>
  <c r="S61" i="1"/>
  <c r="O5" i="1"/>
  <c r="T61" i="1"/>
</calcChain>
</file>

<file path=xl/sharedStrings.xml><?xml version="1.0" encoding="utf-8"?>
<sst xmlns="http://schemas.openxmlformats.org/spreadsheetml/2006/main" count="461" uniqueCount="204">
  <si>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</si>
  <si>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</si>
  <si>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</si>
  <si>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</si>
  <si>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</si>
  <si>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</si>
  <si>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</si>
  <si>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</si>
  <si>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</si>
  <si>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</si>
  <si>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</si>
  <si>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</si>
  <si>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</si>
  <si>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</si>
  <si>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</si>
  <si>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</si>
  <si>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</si>
  <si>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</si>
  <si>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</si>
  <si>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</si>
  <si>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</si>
  <si>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</si>
  <si>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</si>
  <si>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15,03,</t>
  </si>
  <si>
    <t>18,03,</t>
  </si>
  <si>
    <t>11,03,</t>
  </si>
  <si>
    <t>04,03,</t>
  </si>
  <si>
    <t>25,02,</t>
  </si>
  <si>
    <t>18,02,</t>
  </si>
  <si>
    <t>11,02,</t>
  </si>
  <si>
    <t>04,02,</t>
  </si>
  <si>
    <t>28,01,</t>
  </si>
  <si>
    <t>21,01,</t>
  </si>
  <si>
    <t>14,01,</t>
  </si>
  <si>
    <t>30,12,</t>
  </si>
  <si>
    <t>2675 РУССКАЯ ГОСТ вар п/о  Останкино</t>
  </si>
  <si>
    <t>кг</t>
  </si>
  <si>
    <t>не в матрице</t>
  </si>
  <si>
    <t>3215 ВЕТЧ.МЯСНАЯ Папа может п/о 0.4кг 8шт.    ОСТАНКИНО</t>
  </si>
  <si>
    <t>шт</t>
  </si>
  <si>
    <t>в матрице</t>
  </si>
  <si>
    <t>нужно увеличить продажи</t>
  </si>
  <si>
    <t>3287 САЛЯМИ ИТАЛЬЯНСКАЯ с/к в/у ОСТАНКИНО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</si>
  <si>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</si>
  <si>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</si>
  <si>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</si>
  <si>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</si>
  <si>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Мкд Трейд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</si>
  <si>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</si>
  <si>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</si>
  <si>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</si>
  <si>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</si>
  <si>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нужно увеличить продажи / ротация на 7166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</si>
  <si>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</si>
  <si>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</si>
  <si>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</si>
  <si>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</si>
  <si>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</si>
  <si>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5682 САЛЯМИ МЕЛКОЗЕРНЕНАЯ с/к в/у 1/120_60с   ОСТАНКИНО</t>
  </si>
  <si>
    <t>нужно увеличить продажи!!!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</si>
  <si>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</si>
  <si>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</si>
  <si>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</si>
  <si>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</si>
  <si>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</si>
  <si>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</si>
  <si>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нет потребности / 14,01,25 в уценку 41 шт. / Мкд Трейд</t>
  </si>
  <si>
    <t>6206 СВИНИНА ПО-ДОМАШНЕМУ к/в мл/к в/у 0,3кг  Останкино</t>
  </si>
  <si>
    <t>ротация завода на 7090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</si>
  <si>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</si>
  <si>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</si>
  <si>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</si>
  <si>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</si>
  <si>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</si>
  <si>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</si>
  <si>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</si>
  <si>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</si>
  <si>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дубль на 6683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</si>
  <si>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</si>
  <si>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</si>
  <si>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</si>
  <si>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</si>
  <si>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</si>
  <si>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</si>
  <si>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</si>
  <si>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</si>
  <si>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</si>
  <si>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</si>
  <si>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</si>
  <si>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</si>
  <si>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22,02,25 завод не отгрузил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</si>
  <si>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</si>
  <si>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</si>
  <si>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</si>
  <si>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</si>
  <si>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</si>
  <si>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есть дубль / ротация на 7154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</si>
  <si>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</si>
  <si>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</si>
  <si>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</si>
  <si>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</si>
  <si>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</si>
  <si>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</si>
  <si>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ротация завода на 7066</t>
  </si>
  <si>
    <t>6726 СЛИВОЧНЫЕ ПМ сос п/о мгс 0,41кг 10шт  Останкино</t>
  </si>
  <si>
    <t>ротация завода на 7080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</si>
  <si>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</si>
  <si>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</si>
  <si>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</si>
  <si>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</si>
  <si>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нет потребности / 13,11 - 12кг в уценку / 08,08 - 8кг в уценку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</si>
  <si>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</si>
  <si>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</si>
  <si>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</si>
  <si>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</si>
  <si>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</si>
  <si>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</si>
  <si>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ротация завода на 7077 / Мкд Трейд</t>
  </si>
  <si>
    <t>6787 СЕРВЕЛАТ КРЕМЛЕВСКИЙ в/к в/у 0,33кг 8шт  Останкино</t>
  </si>
  <si>
    <t>6790 СЕРВЕЛАТ ЕВРОПЕЙСКИЙ в/к в/у  Останкино</t>
  </si>
  <si>
    <t>ротация на 7133</t>
  </si>
  <si>
    <t>6791 СЕРВЕЛАТ ПРЕМИУМ в/к в/у 0,33кг 8шт  Останкино</t>
  </si>
  <si>
    <t>6792 СЕРВЕЛАТ ПРЕМИУМ в/к в/у  Останкино</t>
  </si>
  <si>
    <t>нет потребности / 25,09,24 10кг перемещено в уценку</t>
  </si>
  <si>
    <t>6793 БАЛЫКОВАЯ в/к в/у 0,33кг 8шт  Останкино</t>
  </si>
  <si>
    <t>6794 БАЛЫКОВАЯ в/к в/у  Останкино</t>
  </si>
  <si>
    <t>ротация на 7131</t>
  </si>
  <si>
    <t>6795 ОСТАНКИНСКАЯ в/к в/у 0,33кг 8шт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</si>
  <si>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</si>
  <si>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</si>
  <si>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</si>
  <si>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</si>
  <si>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</si>
  <si>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</si>
  <si>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</si>
  <si>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</si>
  <si>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</si>
  <si>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</si>
  <si>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</si>
  <si>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</si>
  <si>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27,12,24 в уценку 95шт.</t>
  </si>
  <si>
    <t>6951 СЛИВОЧНЫЕ Папа может сос п/о мгс 1,5*4  Останкино</t>
  </si>
  <si>
    <t>ротация завода на 7082</t>
  </si>
  <si>
    <t>6955 СОЧНЫЕ Папа может сос п/о мгс 1,5*4 А  Останкино</t>
  </si>
  <si>
    <t>ротация завода на 7070</t>
  </si>
  <si>
    <t>7001 КЛАССИЧЕСКИЕ Папа может сар б/о мгс 1*3  Останкино</t>
  </si>
  <si>
    <t>7066 СОЧНЫЕ ПМ сос п/о мгс 0,41кг 10шт 50с  Останкино</t>
  </si>
  <si>
    <t>новинка / вместо 6722</t>
  </si>
  <si>
    <t>7070 СОЧНЫЕ ПМ сос п/о 1,5*4_А_50с  Останкино</t>
  </si>
  <si>
    <t>новинка / вместо 6955</t>
  </si>
  <si>
    <t>7073 МОЛОЧ.ПРЕМИУМ ПМ сос п/о в/у 1/350_50с  Останкино</t>
  </si>
  <si>
    <t>новинка</t>
  </si>
  <si>
    <t>7075 МОЛОЧ.ПРЕМИУМ ПМ сос п/о мгс 1,5*4_О_50с  Останкино</t>
  </si>
  <si>
    <t>7077 МЯСНЫЕ С ГОВЯД. ПМ сос п/о мгс 0,4кг_50с  Останкино</t>
  </si>
  <si>
    <t>новинка / вместо 6777</t>
  </si>
  <si>
    <t>7080 СЛИВОЧНЫЕ ПМ сос п/о мгс 0,41кг 10шт 50с  Останкино</t>
  </si>
  <si>
    <t>новинка / вместо 6726</t>
  </si>
  <si>
    <t>7082 СЛИВОЧНЫЕ ПМ сос п/о мгс 1,5*4_50с  Останкино</t>
  </si>
  <si>
    <t>7090 СВИНИНА ПО-ДОМ.к/в мл/к в/у 0,3кг_50с  Останкино</t>
  </si>
  <si>
    <t>вместо 6206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</si>
  <si>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</si>
  <si>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</si>
  <si>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</si>
  <si>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вместо 6801</t>
  </si>
  <si>
    <t>7131 БАЛЫКОВАЯ в/к в/у 0.84кг</t>
  </si>
  <si>
    <t>вместо 6794</t>
  </si>
  <si>
    <t>7133 СЕРВЕЛАТ ЕВРОПЕЙСКИЙ в/к в/у 0,84кг  Останкино</t>
  </si>
  <si>
    <t>вместо 6790</t>
  </si>
  <si>
    <t>7134 САЛЯМИ ВЕНСКАЯ п/к в/у 0,84кг 6шт  Останкино</t>
  </si>
  <si>
    <t>вместо 6803</t>
  </si>
  <si>
    <t>7135 СЕРВЕЛАТ КРЕМЛЕВСКИЙ в/к в/у 0.84кг 6шт.</t>
  </si>
  <si>
    <t>вместо 6804</t>
  </si>
  <si>
    <t>7144 МРАМОРНАЯ ПРЕМИУМ в/к в/у 0,33кг 8 шт  Останкино</t>
  </si>
  <si>
    <t>вместо 6795</t>
  </si>
  <si>
    <t>7146 МРАМОРНАЯ ПРЕМИУМ в/к в/у</t>
  </si>
  <si>
    <t>нет потребности / вместо 6796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</si>
  <si>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</si>
  <si>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</si>
  <si>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</si>
  <si>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</si>
  <si>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вместо 6689 / 1001303987169,СЕРВЕЛАТ ОХОТНИЧИЙ ПМ в/к в/у 0.35кг_50с</t>
  </si>
  <si>
    <t>7173 БОЯNСКАЯ ПМ п/к в/у 0,28кг 8шт_50с  Останкино</t>
  </si>
  <si>
    <t>У_5341 СЕРВЕЛАТ ОХОТНИЧИЙ в/к в/у  ОСТАНКИНО</t>
  </si>
  <si>
    <t>вместо 2675</t>
  </si>
  <si>
    <t>дубль на 6689</t>
  </si>
  <si>
    <t>нужно увеличить продажи / ротация на 7169 / есть дубль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</si>
  <si>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замена на 6888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</si>
  <si>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ротация на 7149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</si>
  <si>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6415</t>
    </r>
  </si>
  <si>
    <t>ротация на 7125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</si>
  <si>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6802</t>
    </r>
  </si>
  <si>
    <t>ротация на 7173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</si>
  <si>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Мкд Трейд / ротация на 7144</t>
    </r>
  </si>
  <si>
    <t>ротация на 7134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</si>
  <si>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ротация на 7135</t>
    </r>
  </si>
  <si>
    <t>вместо 5341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</si>
  <si>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Мкд Трейд</t>
    </r>
  </si>
  <si>
    <t>вместо 6666</t>
  </si>
  <si>
    <t>вместо 6683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</si>
  <si>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14,01,25 в уценку 31 шт. / Мкд Трейд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</si>
  <si>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Мкд Трейд / Пекарня</t>
    </r>
  </si>
  <si>
    <t>нужно увеличить продажи / вместо 6951</t>
  </si>
  <si>
    <t>нужно увеличить продажи / новинка / вместо 6948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</si>
  <si>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5698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</si>
</sst>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4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0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4" fillId="6" borderId="1" xfId="1" applyNumberFormat="1" applyFont="1" applyFill="1"/>
    <xf numFmtId="164" fontId="4" fillId="7" borderId="1" xfId="1" applyNumberFormat="1" applyFont="1" applyFill="1"/>
    <xf numFmtId="164" fontId="1" fillId="7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2" fontId="1" fillId="0" borderId="1" xfId="1" applyNumberFormat="1" applyFill="1"/>
    <xf numFmtId="164" fontId="1" fillId="0" borderId="2" xfId="1" applyNumberFormat="1" applyFill="1" applyBorder="1"/>
    <xf numFmtId="0" fontId="0" fillId="0" borderId="0" xfId="0" applyFill="1"/>
    <xf numFmtId="164" fontId="1" fillId="5" borderId="3" xfId="1" applyNumberFormat="1" applyFill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6" xfId="1" applyNumberFormat="1" applyFill="1" applyBorder="1"/>
    <xf numFmtId="164" fontId="1" fillId="0" borderId="7" xfId="1" applyNumberFormat="1" applyFill="1" applyBorder="1"/>
    <xf numFmtId="164" fontId="1" fillId="0" borderId="8" xfId="1" applyNumberFormat="1" applyFill="1" applyBorder="1"/>
    <xf numFmtId="164" fontId="5" fillId="6" borderId="1" xfId="1" applyNumberFormat="1" applyFont="1" applyFill="1"/>
    <xf numFmtId="164" fontId="5" fillId="6" borderId="5" xfId="1" applyNumberFormat="1" applyFont="1" applyFill="1" applyBorder="1"/>
    <xf numFmtId="164" fontId="5" fillId="6" borderId="4" xfId="1" applyNumberFormat="1" applyFont="1" applyFill="1" applyBorder="1"/>
    <xf numFmtId="164" fontId="5" fillId="6" borderId="8" xfId="1" applyNumberFormat="1" applyFont="1" applyFill="1" applyBorder="1"/>
    <xf numFmtId="164" fontId="5" fillId="6" borderId="7" xfId="1" applyNumberFormat="1" applyFont="1" applyFill="1" applyBorder="1"/>
    <xf numFmtId="164" fontId="1" fillId="6" borderId="1" xfId="1" applyNumberFormat="1" applyFill="1"/>
    <xf numFmtId="164" fontId="6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2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25" sqref="R25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42578125" customWidth="1"/>
    <col min="14" max="17" width="7" customWidth="1"/>
    <col min="18" max="18" width="21" customWidth="1"/>
    <col min="19" max="20" width="5" customWidth="1"/>
    <col min="21" max="30" width="6" customWidth="1"/>
    <col min="31" max="31" width="56.7109375" customWidth="1"/>
    <col min="32" max="32" width="7" customWidth="1"/>
    <col min="33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15.75" thickBot="1" x14ac:dyDescent="0.3">
      <c r="A5" s="1"/>
      <c r="B5" s="1"/>
      <c r="C5" s="1"/>
      <c r="D5" s="1"/>
      <c r="E5" s="4">
        <f>SUM(E6:E492)</f>
        <v>8188.3689999999988</v>
      </c>
      <c r="F5" s="4">
        <f>SUM(F6:F492)</f>
        <v>13242.223999999997</v>
      </c>
      <c r="G5" s="7"/>
      <c r="H5" s="1"/>
      <c r="I5" s="1"/>
      <c r="J5" s="4">
        <f t="shared" ref="J5:Q5" si="0">SUM(J6:J492)</f>
        <v>7917.6370000000015</v>
      </c>
      <c r="K5" s="4">
        <f t="shared" si="0"/>
        <v>270.73199999999997</v>
      </c>
      <c r="L5" s="4">
        <f t="shared" si="0"/>
        <v>0</v>
      </c>
      <c r="M5" s="4">
        <f t="shared" si="0"/>
        <v>0</v>
      </c>
      <c r="N5" s="4">
        <f t="shared" si="0"/>
        <v>7192</v>
      </c>
      <c r="O5" s="4">
        <f t="shared" si="0"/>
        <v>1637.6737999999996</v>
      </c>
      <c r="P5" s="4">
        <f t="shared" si="0"/>
        <v>3330.8268000000003</v>
      </c>
      <c r="Q5" s="4">
        <f t="shared" si="0"/>
        <v>0</v>
      </c>
      <c r="R5" s="1"/>
      <c r="S5" s="1"/>
      <c r="T5" s="1"/>
      <c r="U5" s="4">
        <f t="shared" ref="U5:AD5" si="1">SUM(U6:U492)</f>
        <v>1891.6339999999996</v>
      </c>
      <c r="V5" s="4">
        <f t="shared" si="1"/>
        <v>1976.8332000000003</v>
      </c>
      <c r="W5" s="4">
        <f t="shared" si="1"/>
        <v>1876.6225999999997</v>
      </c>
      <c r="X5" s="4">
        <f t="shared" si="1"/>
        <v>2555.3734000000013</v>
      </c>
      <c r="Y5" s="4">
        <f t="shared" si="1"/>
        <v>2257.0326</v>
      </c>
      <c r="Z5" s="4">
        <f t="shared" si="1"/>
        <v>2231.4821999999995</v>
      </c>
      <c r="AA5" s="4">
        <f t="shared" si="1"/>
        <v>2169.5980000000004</v>
      </c>
      <c r="AB5" s="4">
        <f t="shared" si="1"/>
        <v>2523.4018000000015</v>
      </c>
      <c r="AC5" s="4">
        <f t="shared" si="1"/>
        <v>2126.1909999999993</v>
      </c>
      <c r="AD5" s="4">
        <f t="shared" si="1"/>
        <v>3377.578</v>
      </c>
      <c r="AE5" s="1"/>
      <c r="AF5" s="4">
        <f>SUM(AF6:AF492)</f>
        <v>1644.4387999999999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25" t="s">
        <v>35</v>
      </c>
      <c r="B6" s="26" t="s">
        <v>36</v>
      </c>
      <c r="C6" s="26">
        <v>16.288</v>
      </c>
      <c r="D6" s="26"/>
      <c r="E6" s="26">
        <v>1.365</v>
      </c>
      <c r="F6" s="27">
        <v>14.923</v>
      </c>
      <c r="G6" s="13">
        <v>0</v>
      </c>
      <c r="H6" s="12">
        <v>60</v>
      </c>
      <c r="I6" s="12" t="s">
        <v>37</v>
      </c>
      <c r="J6" s="12">
        <v>1.3</v>
      </c>
      <c r="K6" s="12">
        <f t="shared" ref="K6:K40" si="2">E6-J6</f>
        <v>6.4999999999999947E-2</v>
      </c>
      <c r="L6" s="12"/>
      <c r="M6" s="12"/>
      <c r="N6" s="12">
        <v>0</v>
      </c>
      <c r="O6" s="12">
        <f>E6/5</f>
        <v>0.27300000000000002</v>
      </c>
      <c r="P6" s="14"/>
      <c r="Q6" s="14"/>
      <c r="R6" s="12"/>
      <c r="S6" s="12">
        <f>(F6+N6+P6)/O6</f>
        <v>54.663003663003657</v>
      </c>
      <c r="T6" s="12">
        <f>(F6+N6)/O6</f>
        <v>54.663003663003657</v>
      </c>
      <c r="U6" s="12">
        <v>0</v>
      </c>
      <c r="V6" s="12">
        <v>4.8862000000000014</v>
      </c>
      <c r="W6" s="12">
        <v>1.8992</v>
      </c>
      <c r="X6" s="12">
        <v>0.27079999999999999</v>
      </c>
      <c r="Y6" s="12">
        <v>0.54120000000000001</v>
      </c>
      <c r="Z6" s="12">
        <v>0.80979999999999996</v>
      </c>
      <c r="AA6" s="12">
        <v>0.54139999999999999</v>
      </c>
      <c r="AB6" s="12">
        <v>0</v>
      </c>
      <c r="AC6" s="12">
        <v>0</v>
      </c>
      <c r="AD6" s="12">
        <v>0</v>
      </c>
      <c r="AE6" s="16" t="s">
        <v>186</v>
      </c>
      <c r="AF6" s="1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5.75" thickBot="1" x14ac:dyDescent="0.3">
      <c r="A7" s="31" t="s">
        <v>138</v>
      </c>
      <c r="B7" s="29" t="s">
        <v>39</v>
      </c>
      <c r="C7" s="29"/>
      <c r="D7" s="29">
        <v>32</v>
      </c>
      <c r="E7" s="29">
        <v>1</v>
      </c>
      <c r="F7" s="30">
        <v>31</v>
      </c>
      <c r="G7" s="7">
        <v>0.4</v>
      </c>
      <c r="H7" s="1">
        <v>30</v>
      </c>
      <c r="I7" s="1" t="s">
        <v>40</v>
      </c>
      <c r="J7" s="1">
        <v>1</v>
      </c>
      <c r="K7" s="1">
        <f>E7-J7</f>
        <v>0</v>
      </c>
      <c r="L7" s="1"/>
      <c r="M7" s="1"/>
      <c r="N7" s="1">
        <v>0</v>
      </c>
      <c r="O7" s="1">
        <f t="shared" ref="O7:O70" si="3">E7/5</f>
        <v>0.2</v>
      </c>
      <c r="P7" s="5"/>
      <c r="Q7" s="5"/>
      <c r="R7" s="1"/>
      <c r="S7" s="1">
        <f t="shared" ref="S7:S70" si="4">(F7+N7+P7)/O7</f>
        <v>155</v>
      </c>
      <c r="T7" s="1">
        <f t="shared" ref="T7:T70" si="5">(F7+N7)/O7</f>
        <v>155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0" t="s">
        <v>183</v>
      </c>
      <c r="AF7" s="1">
        <f t="shared" ref="AF7:AF15" si="6">G7*P7</f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38</v>
      </c>
      <c r="B8" s="1" t="s">
        <v>39</v>
      </c>
      <c r="C8" s="1">
        <v>378</v>
      </c>
      <c r="D8" s="1">
        <v>166</v>
      </c>
      <c r="E8" s="1">
        <v>155</v>
      </c>
      <c r="F8" s="1">
        <v>320</v>
      </c>
      <c r="G8" s="7">
        <v>0.4</v>
      </c>
      <c r="H8" s="1">
        <v>60</v>
      </c>
      <c r="I8" s="1" t="s">
        <v>40</v>
      </c>
      <c r="J8" s="1">
        <v>165</v>
      </c>
      <c r="K8" s="1">
        <f t="shared" si="2"/>
        <v>-10</v>
      </c>
      <c r="L8" s="1"/>
      <c r="M8" s="1"/>
      <c r="N8" s="1">
        <v>210</v>
      </c>
      <c r="O8" s="1">
        <f t="shared" si="3"/>
        <v>31</v>
      </c>
      <c r="P8" s="5"/>
      <c r="Q8" s="5"/>
      <c r="R8" s="1"/>
      <c r="S8" s="1">
        <f t="shared" si="4"/>
        <v>17.096774193548388</v>
      </c>
      <c r="T8" s="1">
        <f t="shared" si="5"/>
        <v>17.096774193548388</v>
      </c>
      <c r="U8" s="1">
        <v>46.2</v>
      </c>
      <c r="V8" s="1">
        <v>47.4</v>
      </c>
      <c r="W8" s="1">
        <v>22.6</v>
      </c>
      <c r="X8" s="1">
        <v>61.6</v>
      </c>
      <c r="Y8" s="1">
        <v>70.599999999999994</v>
      </c>
      <c r="Z8" s="1">
        <v>44.6</v>
      </c>
      <c r="AA8" s="1">
        <v>45.8</v>
      </c>
      <c r="AB8" s="1">
        <v>58.2</v>
      </c>
      <c r="AC8" s="1">
        <v>47.6</v>
      </c>
      <c r="AD8" s="1">
        <v>104.6</v>
      </c>
      <c r="AE8" s="40" t="s">
        <v>59</v>
      </c>
      <c r="AF8" s="1">
        <f t="shared" si="6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42</v>
      </c>
      <c r="B9" s="1" t="s">
        <v>36</v>
      </c>
      <c r="C9" s="1">
        <v>27.117999999999999</v>
      </c>
      <c r="D9" s="1"/>
      <c r="E9" s="1">
        <v>8.048</v>
      </c>
      <c r="F9" s="1">
        <v>18.581</v>
      </c>
      <c r="G9" s="7">
        <v>1</v>
      </c>
      <c r="H9" s="1">
        <v>120</v>
      </c>
      <c r="I9" s="1" t="s">
        <v>40</v>
      </c>
      <c r="J9" s="1">
        <v>8.5</v>
      </c>
      <c r="K9" s="1">
        <f t="shared" si="2"/>
        <v>-0.45199999999999996</v>
      </c>
      <c r="L9" s="1"/>
      <c r="M9" s="1"/>
      <c r="N9" s="1">
        <v>16</v>
      </c>
      <c r="O9" s="1">
        <f t="shared" si="3"/>
        <v>1.6095999999999999</v>
      </c>
      <c r="P9" s="5"/>
      <c r="Q9" s="5"/>
      <c r="R9" s="1"/>
      <c r="S9" s="1">
        <f t="shared" si="4"/>
        <v>21.484219681908552</v>
      </c>
      <c r="T9" s="1">
        <f t="shared" si="5"/>
        <v>21.484219681908552</v>
      </c>
      <c r="U9" s="1">
        <v>2.847</v>
      </c>
      <c r="V9" s="1">
        <v>1.3116000000000001</v>
      </c>
      <c r="W9" s="1">
        <v>2.4594</v>
      </c>
      <c r="X9" s="1">
        <v>3.4626000000000001</v>
      </c>
      <c r="Y9" s="1">
        <v>4.7127999999999997</v>
      </c>
      <c r="Z9" s="1">
        <v>0.14960000000000001</v>
      </c>
      <c r="AA9" s="1">
        <v>1.9912000000000001</v>
      </c>
      <c r="AB9" s="1">
        <v>2.1791999999999998</v>
      </c>
      <c r="AC9" s="1">
        <v>2.6886000000000001</v>
      </c>
      <c r="AD9" s="1">
        <v>9.8881999999999994</v>
      </c>
      <c r="AE9" s="40" t="s">
        <v>59</v>
      </c>
      <c r="AF9" s="1">
        <f t="shared" si="6"/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43</v>
      </c>
      <c r="B10" s="1" t="s">
        <v>36</v>
      </c>
      <c r="C10" s="1">
        <v>474.625</v>
      </c>
      <c r="D10" s="1">
        <v>205.23099999999999</v>
      </c>
      <c r="E10" s="1">
        <v>257.21800000000002</v>
      </c>
      <c r="F10" s="1">
        <v>360.28</v>
      </c>
      <c r="G10" s="7">
        <v>1</v>
      </c>
      <c r="H10" s="1">
        <v>60</v>
      </c>
      <c r="I10" s="1" t="s">
        <v>44</v>
      </c>
      <c r="J10" s="1">
        <v>250.3</v>
      </c>
      <c r="K10" s="1">
        <f t="shared" si="2"/>
        <v>6.9180000000000064</v>
      </c>
      <c r="L10" s="1"/>
      <c r="M10" s="1"/>
      <c r="N10" s="1">
        <v>228</v>
      </c>
      <c r="O10" s="1">
        <f t="shared" si="3"/>
        <v>51.443600000000004</v>
      </c>
      <c r="P10" s="5">
        <f t="shared" ref="P10:P15" si="7">14*O10-N10-F10</f>
        <v>131.93040000000008</v>
      </c>
      <c r="Q10" s="5"/>
      <c r="R10" s="1"/>
      <c r="S10" s="1">
        <f t="shared" si="4"/>
        <v>14</v>
      </c>
      <c r="T10" s="1">
        <f t="shared" si="5"/>
        <v>11.4354360892317</v>
      </c>
      <c r="U10" s="1">
        <v>55.666800000000002</v>
      </c>
      <c r="V10" s="1">
        <v>50.328000000000003</v>
      </c>
      <c r="W10" s="1">
        <v>62.470799999999997</v>
      </c>
      <c r="X10" s="1">
        <v>72.469200000000001</v>
      </c>
      <c r="Y10" s="1">
        <v>75.645399999999995</v>
      </c>
      <c r="Z10" s="1">
        <v>64.590999999999994</v>
      </c>
      <c r="AA10" s="1">
        <v>74.022199999999998</v>
      </c>
      <c r="AB10" s="1">
        <v>80.785600000000002</v>
      </c>
      <c r="AC10" s="1">
        <v>75.278199999999998</v>
      </c>
      <c r="AD10" s="1">
        <v>125.67059999999999</v>
      </c>
      <c r="AE10" s="1"/>
      <c r="AF10" s="1">
        <f t="shared" si="6"/>
        <v>131.93040000000008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45</v>
      </c>
      <c r="B11" s="1" t="s">
        <v>36</v>
      </c>
      <c r="C11" s="1">
        <v>2.4590000000000001</v>
      </c>
      <c r="D11" s="1">
        <v>19.724</v>
      </c>
      <c r="E11" s="1">
        <v>6.48</v>
      </c>
      <c r="F11" s="1">
        <v>15.205</v>
      </c>
      <c r="G11" s="7">
        <v>1</v>
      </c>
      <c r="H11" s="1">
        <v>120</v>
      </c>
      <c r="I11" s="1" t="s">
        <v>40</v>
      </c>
      <c r="J11" s="1">
        <v>9</v>
      </c>
      <c r="K11" s="1">
        <f t="shared" si="2"/>
        <v>-2.5199999999999996</v>
      </c>
      <c r="L11" s="1"/>
      <c r="M11" s="1"/>
      <c r="N11" s="1">
        <v>9</v>
      </c>
      <c r="O11" s="1">
        <f t="shared" si="3"/>
        <v>1.296</v>
      </c>
      <c r="P11" s="5"/>
      <c r="Q11" s="5"/>
      <c r="R11" s="1"/>
      <c r="S11" s="1">
        <f t="shared" si="4"/>
        <v>18.676697530864196</v>
      </c>
      <c r="T11" s="1">
        <f t="shared" si="5"/>
        <v>18.676697530864196</v>
      </c>
      <c r="U11" s="1">
        <v>2.0371999999999999</v>
      </c>
      <c r="V11" s="1">
        <v>1.9301999999999999</v>
      </c>
      <c r="W11" s="1">
        <v>1.5391999999999999</v>
      </c>
      <c r="X11" s="1">
        <v>0.91259999999999997</v>
      </c>
      <c r="Y11" s="1">
        <v>0.60760000000000003</v>
      </c>
      <c r="Z11" s="1">
        <v>1.0144</v>
      </c>
      <c r="AA11" s="1">
        <v>3.0314000000000001</v>
      </c>
      <c r="AB11" s="1">
        <v>0.86339999999999995</v>
      </c>
      <c r="AC11" s="1">
        <v>0.90480000000000005</v>
      </c>
      <c r="AD11" s="1">
        <v>6.3323999999999998</v>
      </c>
      <c r="AE11" s="1"/>
      <c r="AF11" s="1">
        <f t="shared" si="6"/>
        <v>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46</v>
      </c>
      <c r="B12" s="1" t="s">
        <v>36</v>
      </c>
      <c r="C12" s="1">
        <v>10.984</v>
      </c>
      <c r="D12" s="1">
        <v>129.96199999999999</v>
      </c>
      <c r="E12" s="1">
        <v>25.774999999999999</v>
      </c>
      <c r="F12" s="1">
        <v>112.45099999999999</v>
      </c>
      <c r="G12" s="7">
        <v>1</v>
      </c>
      <c r="H12" s="1">
        <v>60</v>
      </c>
      <c r="I12" s="1" t="s">
        <v>40</v>
      </c>
      <c r="J12" s="1">
        <v>30.4</v>
      </c>
      <c r="K12" s="1">
        <f t="shared" si="2"/>
        <v>-4.625</v>
      </c>
      <c r="L12" s="1"/>
      <c r="M12" s="1"/>
      <c r="N12" s="1">
        <v>0</v>
      </c>
      <c r="O12" s="1">
        <f t="shared" si="3"/>
        <v>5.1549999999999994</v>
      </c>
      <c r="P12" s="5"/>
      <c r="Q12" s="5"/>
      <c r="R12" s="1"/>
      <c r="S12" s="1">
        <f t="shared" si="4"/>
        <v>21.813967022308439</v>
      </c>
      <c r="T12" s="1">
        <f t="shared" si="5"/>
        <v>21.813967022308439</v>
      </c>
      <c r="U12" s="1">
        <v>6.5242000000000004</v>
      </c>
      <c r="V12" s="1">
        <v>11.0448</v>
      </c>
      <c r="W12" s="1">
        <v>5.9560000000000004</v>
      </c>
      <c r="X12" s="1">
        <v>7.3003999999999998</v>
      </c>
      <c r="Y12" s="1">
        <v>5.1710000000000003</v>
      </c>
      <c r="Z12" s="1">
        <v>6.6776</v>
      </c>
      <c r="AA12" s="1">
        <v>12.372400000000001</v>
      </c>
      <c r="AB12" s="1">
        <v>7.0167999999999999</v>
      </c>
      <c r="AC12" s="1">
        <v>8.8716000000000008</v>
      </c>
      <c r="AD12" s="1">
        <v>19.973199999999999</v>
      </c>
      <c r="AE12" s="1" t="s">
        <v>47</v>
      </c>
      <c r="AF12" s="1">
        <f t="shared" si="6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48</v>
      </c>
      <c r="B13" s="1" t="s">
        <v>36</v>
      </c>
      <c r="C13" s="1">
        <v>22.891999999999999</v>
      </c>
      <c r="D13" s="1">
        <v>101.617</v>
      </c>
      <c r="E13" s="1">
        <v>48.896000000000001</v>
      </c>
      <c r="F13" s="1">
        <v>72.888000000000005</v>
      </c>
      <c r="G13" s="7">
        <v>1</v>
      </c>
      <c r="H13" s="1">
        <v>60</v>
      </c>
      <c r="I13" s="1" t="s">
        <v>44</v>
      </c>
      <c r="J13" s="1">
        <v>45.8</v>
      </c>
      <c r="K13" s="1">
        <f t="shared" si="2"/>
        <v>3.0960000000000036</v>
      </c>
      <c r="L13" s="1"/>
      <c r="M13" s="1"/>
      <c r="N13" s="1">
        <v>21</v>
      </c>
      <c r="O13" s="1">
        <f t="shared" si="3"/>
        <v>9.7791999999999994</v>
      </c>
      <c r="P13" s="5">
        <f t="shared" si="7"/>
        <v>43.02079999999998</v>
      </c>
      <c r="Q13" s="5"/>
      <c r="R13" s="1"/>
      <c r="S13" s="1">
        <f t="shared" si="4"/>
        <v>14</v>
      </c>
      <c r="T13" s="1">
        <f t="shared" si="5"/>
        <v>9.6007853403141379</v>
      </c>
      <c r="U13" s="1">
        <v>9.391</v>
      </c>
      <c r="V13" s="1">
        <v>11.115600000000001</v>
      </c>
      <c r="W13" s="1">
        <v>7.07</v>
      </c>
      <c r="X13" s="1">
        <v>10.542</v>
      </c>
      <c r="Y13" s="1">
        <v>10.760999999999999</v>
      </c>
      <c r="Z13" s="1">
        <v>12.0718</v>
      </c>
      <c r="AA13" s="1">
        <v>8.5952000000000002</v>
      </c>
      <c r="AB13" s="1">
        <v>11.296200000000001</v>
      </c>
      <c r="AC13" s="1">
        <v>6.7359999999999998</v>
      </c>
      <c r="AD13" s="1">
        <v>17.332599999999999</v>
      </c>
      <c r="AE13" s="1"/>
      <c r="AF13" s="1">
        <f t="shared" si="6"/>
        <v>43.02079999999998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49</v>
      </c>
      <c r="B14" s="1" t="s">
        <v>36</v>
      </c>
      <c r="C14" s="1">
        <v>402.52499999999998</v>
      </c>
      <c r="D14" s="1">
        <v>89.195999999999998</v>
      </c>
      <c r="E14" s="1">
        <v>203.601</v>
      </c>
      <c r="F14" s="1">
        <v>252.03399999999999</v>
      </c>
      <c r="G14" s="7">
        <v>1</v>
      </c>
      <c r="H14" s="1">
        <v>60</v>
      </c>
      <c r="I14" s="1" t="s">
        <v>44</v>
      </c>
      <c r="J14" s="1">
        <v>191.33699999999999</v>
      </c>
      <c r="K14" s="1">
        <f t="shared" si="2"/>
        <v>12.26400000000001</v>
      </c>
      <c r="L14" s="1"/>
      <c r="M14" s="1"/>
      <c r="N14" s="1">
        <v>129</v>
      </c>
      <c r="O14" s="1">
        <f t="shared" si="3"/>
        <v>40.720199999999998</v>
      </c>
      <c r="P14" s="5">
        <f t="shared" si="7"/>
        <v>189.04880000000003</v>
      </c>
      <c r="Q14" s="5"/>
      <c r="R14" s="1"/>
      <c r="S14" s="1">
        <f t="shared" si="4"/>
        <v>14.000000000000002</v>
      </c>
      <c r="T14" s="1">
        <f t="shared" si="5"/>
        <v>9.3573705433666827</v>
      </c>
      <c r="U14" s="1">
        <v>39.2532</v>
      </c>
      <c r="V14" s="1">
        <v>40.152200000000001</v>
      </c>
      <c r="W14" s="1">
        <v>50.855400000000003</v>
      </c>
      <c r="X14" s="1">
        <v>64.571600000000004</v>
      </c>
      <c r="Y14" s="1">
        <v>67.319000000000003</v>
      </c>
      <c r="Z14" s="1">
        <v>59.887599999999999</v>
      </c>
      <c r="AA14" s="1">
        <v>62.381799999999998</v>
      </c>
      <c r="AB14" s="1">
        <v>77.633200000000002</v>
      </c>
      <c r="AC14" s="1">
        <v>67.313400000000001</v>
      </c>
      <c r="AD14" s="1">
        <v>100.63679999999999</v>
      </c>
      <c r="AE14" s="1"/>
      <c r="AF14" s="1">
        <f t="shared" si="6"/>
        <v>189.04880000000003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5.75" thickBot="1" x14ac:dyDescent="0.3">
      <c r="A15" s="1" t="s">
        <v>50</v>
      </c>
      <c r="B15" s="1" t="s">
        <v>39</v>
      </c>
      <c r="C15" s="1">
        <v>331</v>
      </c>
      <c r="D15" s="1"/>
      <c r="E15" s="1">
        <v>117</v>
      </c>
      <c r="F15" s="1">
        <v>193</v>
      </c>
      <c r="G15" s="7">
        <v>0.25</v>
      </c>
      <c r="H15" s="1">
        <v>120</v>
      </c>
      <c r="I15" s="1" t="s">
        <v>40</v>
      </c>
      <c r="J15" s="1">
        <v>122</v>
      </c>
      <c r="K15" s="1">
        <f t="shared" si="2"/>
        <v>-5</v>
      </c>
      <c r="L15" s="1"/>
      <c r="M15" s="1"/>
      <c r="N15" s="1">
        <v>39</v>
      </c>
      <c r="O15" s="1">
        <f t="shared" si="3"/>
        <v>23.4</v>
      </c>
      <c r="P15" s="5">
        <f t="shared" si="7"/>
        <v>95.599999999999966</v>
      </c>
      <c r="Q15" s="5"/>
      <c r="R15" s="1"/>
      <c r="S15" s="1">
        <f t="shared" si="4"/>
        <v>14</v>
      </c>
      <c r="T15" s="1">
        <f t="shared" si="5"/>
        <v>9.9145299145299148</v>
      </c>
      <c r="U15" s="1">
        <v>23.6</v>
      </c>
      <c r="V15" s="1">
        <v>24.4</v>
      </c>
      <c r="W15" s="1">
        <v>19</v>
      </c>
      <c r="X15" s="1">
        <v>43.6</v>
      </c>
      <c r="Y15" s="1">
        <v>18.2</v>
      </c>
      <c r="Z15" s="1">
        <v>24</v>
      </c>
      <c r="AA15" s="1">
        <v>30.2</v>
      </c>
      <c r="AB15" s="1">
        <v>23.8</v>
      </c>
      <c r="AC15" s="1">
        <v>17.399999999999999</v>
      </c>
      <c r="AD15" s="1">
        <v>49</v>
      </c>
      <c r="AE15" s="1"/>
      <c r="AF15" s="1">
        <f t="shared" si="6"/>
        <v>23.899999999999991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25" t="s">
        <v>51</v>
      </c>
      <c r="B16" s="26" t="s">
        <v>36</v>
      </c>
      <c r="C16" s="26">
        <v>284.40800000000002</v>
      </c>
      <c r="D16" s="26"/>
      <c r="E16" s="26">
        <v>139.96799999999999</v>
      </c>
      <c r="F16" s="27">
        <v>100.988</v>
      </c>
      <c r="G16" s="13">
        <v>0</v>
      </c>
      <c r="H16" s="12">
        <v>45</v>
      </c>
      <c r="I16" s="12" t="s">
        <v>37</v>
      </c>
      <c r="J16" s="12">
        <v>143.30000000000001</v>
      </c>
      <c r="K16" s="12">
        <f t="shared" si="2"/>
        <v>-3.3320000000000221</v>
      </c>
      <c r="L16" s="12"/>
      <c r="M16" s="12"/>
      <c r="N16" s="12">
        <v>0</v>
      </c>
      <c r="O16" s="12">
        <f t="shared" si="3"/>
        <v>27.993599999999997</v>
      </c>
      <c r="P16" s="14"/>
      <c r="Q16" s="14"/>
      <c r="R16" s="12"/>
      <c r="S16" s="12">
        <f t="shared" si="4"/>
        <v>3.6075388660265206</v>
      </c>
      <c r="T16" s="12">
        <f t="shared" si="5"/>
        <v>3.6075388660265206</v>
      </c>
      <c r="U16" s="12">
        <v>32.3414</v>
      </c>
      <c r="V16" s="12">
        <v>34.580599999999997</v>
      </c>
      <c r="W16" s="12">
        <v>39.198999999999998</v>
      </c>
      <c r="X16" s="12">
        <v>45.8994</v>
      </c>
      <c r="Y16" s="12">
        <v>41.453000000000003</v>
      </c>
      <c r="Z16" s="12">
        <v>36.670999999999999</v>
      </c>
      <c r="AA16" s="12">
        <v>35.869</v>
      </c>
      <c r="AB16" s="12">
        <v>47.574399999999997</v>
      </c>
      <c r="AC16" s="12">
        <v>49.789400000000001</v>
      </c>
      <c r="AD16" s="12">
        <v>59.988799999999998</v>
      </c>
      <c r="AE16" s="39" t="s">
        <v>52</v>
      </c>
      <c r="AF16" s="1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.75" thickBot="1" x14ac:dyDescent="0.3">
      <c r="A17" s="28" t="s">
        <v>178</v>
      </c>
      <c r="B17" s="29" t="s">
        <v>36</v>
      </c>
      <c r="C17" s="29"/>
      <c r="D17" s="29">
        <v>95.293999999999997</v>
      </c>
      <c r="E17" s="29">
        <v>0.69899999999999995</v>
      </c>
      <c r="F17" s="30">
        <v>94.594999999999999</v>
      </c>
      <c r="G17" s="7">
        <v>1</v>
      </c>
      <c r="H17" s="1">
        <v>50</v>
      </c>
      <c r="I17" s="1" t="s">
        <v>40</v>
      </c>
      <c r="J17" s="1">
        <v>0.8</v>
      </c>
      <c r="K17" s="1">
        <f>E17-J17</f>
        <v>-0.10100000000000009</v>
      </c>
      <c r="L17" s="1"/>
      <c r="M17" s="1"/>
      <c r="N17" s="1">
        <v>120</v>
      </c>
      <c r="O17" s="1">
        <f t="shared" si="3"/>
        <v>0.13979999999999998</v>
      </c>
      <c r="P17" s="5">
        <v>50</v>
      </c>
      <c r="Q17" s="5"/>
      <c r="R17" s="1"/>
      <c r="S17" s="1">
        <f t="shared" si="4"/>
        <v>1892.6680972818317</v>
      </c>
      <c r="T17" s="1">
        <f t="shared" si="5"/>
        <v>1535.0143061516453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0" t="s">
        <v>195</v>
      </c>
      <c r="AF17" s="1">
        <f t="shared" ref="AF17:AF27" si="8">G17*P17</f>
        <v>50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53</v>
      </c>
      <c r="B18" s="1" t="s">
        <v>36</v>
      </c>
      <c r="C18" s="1">
        <v>143.82499999999999</v>
      </c>
      <c r="D18" s="1">
        <v>36.698</v>
      </c>
      <c r="E18" s="1">
        <v>64.039000000000001</v>
      </c>
      <c r="F18" s="1">
        <v>109.51300000000001</v>
      </c>
      <c r="G18" s="7">
        <v>1</v>
      </c>
      <c r="H18" s="1">
        <v>60</v>
      </c>
      <c r="I18" s="1" t="s">
        <v>40</v>
      </c>
      <c r="J18" s="1">
        <v>57</v>
      </c>
      <c r="K18" s="1">
        <f t="shared" si="2"/>
        <v>7.0390000000000015</v>
      </c>
      <c r="L18" s="1"/>
      <c r="M18" s="1"/>
      <c r="N18" s="1">
        <v>55</v>
      </c>
      <c r="O18" s="1">
        <f t="shared" si="3"/>
        <v>12.8078</v>
      </c>
      <c r="P18" s="5">
        <f t="shared" ref="P18:P26" si="9">14*O18-N18-F18</f>
        <v>14.796199999999999</v>
      </c>
      <c r="Q18" s="5"/>
      <c r="R18" s="1"/>
      <c r="S18" s="1">
        <f t="shared" si="4"/>
        <v>14</v>
      </c>
      <c r="T18" s="1">
        <f t="shared" si="5"/>
        <v>12.844750854947767</v>
      </c>
      <c r="U18" s="1">
        <v>14.9536</v>
      </c>
      <c r="V18" s="1">
        <v>16.395600000000002</v>
      </c>
      <c r="W18" s="1">
        <v>20.316600000000001</v>
      </c>
      <c r="X18" s="1">
        <v>26.010999999999999</v>
      </c>
      <c r="Y18" s="1">
        <v>23.256599999999999</v>
      </c>
      <c r="Z18" s="1">
        <v>25.481400000000001</v>
      </c>
      <c r="AA18" s="1">
        <v>26.898199999999999</v>
      </c>
      <c r="AB18" s="1">
        <v>25.352399999999999</v>
      </c>
      <c r="AC18" s="1">
        <v>21.286200000000001</v>
      </c>
      <c r="AD18" s="1">
        <v>46.414999999999999</v>
      </c>
      <c r="AE18" s="1"/>
      <c r="AF18" s="1">
        <f t="shared" si="8"/>
        <v>14.796199999999999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54</v>
      </c>
      <c r="B19" s="1" t="s">
        <v>39</v>
      </c>
      <c r="C19" s="1">
        <v>233</v>
      </c>
      <c r="D19" s="1">
        <v>128</v>
      </c>
      <c r="E19" s="1">
        <v>115</v>
      </c>
      <c r="F19" s="1">
        <v>207</v>
      </c>
      <c r="G19" s="7">
        <v>0.25</v>
      </c>
      <c r="H19" s="1">
        <v>120</v>
      </c>
      <c r="I19" s="1" t="s">
        <v>40</v>
      </c>
      <c r="J19" s="1">
        <v>116</v>
      </c>
      <c r="K19" s="1">
        <f t="shared" si="2"/>
        <v>-1</v>
      </c>
      <c r="L19" s="1"/>
      <c r="M19" s="1"/>
      <c r="N19" s="1">
        <v>20</v>
      </c>
      <c r="O19" s="1">
        <f t="shared" si="3"/>
        <v>23</v>
      </c>
      <c r="P19" s="5">
        <f t="shared" si="9"/>
        <v>95</v>
      </c>
      <c r="Q19" s="5"/>
      <c r="R19" s="1"/>
      <c r="S19" s="1">
        <f t="shared" si="4"/>
        <v>14</v>
      </c>
      <c r="T19" s="1">
        <f t="shared" si="5"/>
        <v>9.8695652173913047</v>
      </c>
      <c r="U19" s="1">
        <v>23.2</v>
      </c>
      <c r="V19" s="1">
        <v>29.6</v>
      </c>
      <c r="W19" s="1">
        <v>23.4</v>
      </c>
      <c r="X19" s="1">
        <v>39.4</v>
      </c>
      <c r="Y19" s="1">
        <v>31.6</v>
      </c>
      <c r="Z19" s="1">
        <v>29.8</v>
      </c>
      <c r="AA19" s="1">
        <v>33.6</v>
      </c>
      <c r="AB19" s="1">
        <v>31.8</v>
      </c>
      <c r="AC19" s="1">
        <v>42</v>
      </c>
      <c r="AD19" s="1">
        <v>65</v>
      </c>
      <c r="AE19" s="1"/>
      <c r="AF19" s="1">
        <f t="shared" si="8"/>
        <v>23.75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55</v>
      </c>
      <c r="B20" s="1" t="s">
        <v>39</v>
      </c>
      <c r="C20" s="1">
        <v>18</v>
      </c>
      <c r="D20" s="1">
        <v>157</v>
      </c>
      <c r="E20" s="1">
        <v>51</v>
      </c>
      <c r="F20" s="1">
        <v>115</v>
      </c>
      <c r="G20" s="7">
        <v>0.4</v>
      </c>
      <c r="H20" s="1">
        <v>60</v>
      </c>
      <c r="I20" s="1" t="s">
        <v>40</v>
      </c>
      <c r="J20" s="1">
        <v>51</v>
      </c>
      <c r="K20" s="1">
        <f t="shared" si="2"/>
        <v>0</v>
      </c>
      <c r="L20" s="1"/>
      <c r="M20" s="1"/>
      <c r="N20" s="1">
        <v>0</v>
      </c>
      <c r="O20" s="1">
        <f t="shared" si="3"/>
        <v>10.199999999999999</v>
      </c>
      <c r="P20" s="5">
        <f t="shared" si="9"/>
        <v>27.799999999999983</v>
      </c>
      <c r="Q20" s="5"/>
      <c r="R20" s="1"/>
      <c r="S20" s="1">
        <f t="shared" si="4"/>
        <v>14</v>
      </c>
      <c r="T20" s="1">
        <f t="shared" si="5"/>
        <v>11.274509803921569</v>
      </c>
      <c r="U20" s="1">
        <v>9.4</v>
      </c>
      <c r="V20" s="1">
        <v>15.6</v>
      </c>
      <c r="W20" s="1">
        <v>9.6</v>
      </c>
      <c r="X20" s="1">
        <v>9</v>
      </c>
      <c r="Y20" s="1">
        <v>6.6</v>
      </c>
      <c r="Z20" s="1">
        <v>12.2</v>
      </c>
      <c r="AA20" s="1">
        <v>7.8</v>
      </c>
      <c r="AB20" s="1">
        <v>7.4</v>
      </c>
      <c r="AC20" s="1">
        <v>2.2000000000000002</v>
      </c>
      <c r="AD20" s="1">
        <v>12.8</v>
      </c>
      <c r="AE20" s="1"/>
      <c r="AF20" s="1">
        <f t="shared" si="8"/>
        <v>11.119999999999994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56</v>
      </c>
      <c r="B21" s="1" t="s">
        <v>36</v>
      </c>
      <c r="C21" s="1">
        <v>234.816</v>
      </c>
      <c r="D21" s="1">
        <v>105.812</v>
      </c>
      <c r="E21" s="1">
        <v>133.17400000000001</v>
      </c>
      <c r="F21" s="1">
        <v>193.042</v>
      </c>
      <c r="G21" s="7">
        <v>1</v>
      </c>
      <c r="H21" s="1">
        <v>45</v>
      </c>
      <c r="I21" s="1" t="s">
        <v>57</v>
      </c>
      <c r="J21" s="1">
        <v>124.5</v>
      </c>
      <c r="K21" s="1">
        <f t="shared" si="2"/>
        <v>8.6740000000000066</v>
      </c>
      <c r="L21" s="1"/>
      <c r="M21" s="1"/>
      <c r="N21" s="1">
        <v>156</v>
      </c>
      <c r="O21" s="1">
        <f t="shared" si="3"/>
        <v>26.634800000000002</v>
      </c>
      <c r="P21" s="5">
        <f t="shared" si="9"/>
        <v>23.845200000000006</v>
      </c>
      <c r="Q21" s="5"/>
      <c r="R21" s="1"/>
      <c r="S21" s="1">
        <f t="shared" si="4"/>
        <v>14</v>
      </c>
      <c r="T21" s="1">
        <f t="shared" si="5"/>
        <v>13.104735158514424</v>
      </c>
      <c r="U21" s="1">
        <v>31.790600000000001</v>
      </c>
      <c r="V21" s="1">
        <v>29.563800000000001</v>
      </c>
      <c r="W21" s="1">
        <v>32.681800000000003</v>
      </c>
      <c r="X21" s="1">
        <v>44.713000000000001</v>
      </c>
      <c r="Y21" s="1">
        <v>40.500599999999999</v>
      </c>
      <c r="Z21" s="1">
        <v>38.136200000000002</v>
      </c>
      <c r="AA21" s="1">
        <v>49.073599999999999</v>
      </c>
      <c r="AB21" s="1">
        <v>51.197800000000001</v>
      </c>
      <c r="AC21" s="1">
        <v>54.876800000000003</v>
      </c>
      <c r="AD21" s="1">
        <v>68.430599999999998</v>
      </c>
      <c r="AE21" s="1" t="s">
        <v>47</v>
      </c>
      <c r="AF21" s="1">
        <f t="shared" si="8"/>
        <v>23.845200000000006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58</v>
      </c>
      <c r="B22" s="1" t="s">
        <v>39</v>
      </c>
      <c r="C22" s="1">
        <v>168</v>
      </c>
      <c r="D22" s="1"/>
      <c r="E22" s="1">
        <v>61</v>
      </c>
      <c r="F22" s="1">
        <v>77</v>
      </c>
      <c r="G22" s="7">
        <v>0.12</v>
      </c>
      <c r="H22" s="1">
        <v>60</v>
      </c>
      <c r="I22" s="1" t="s">
        <v>40</v>
      </c>
      <c r="J22" s="1">
        <v>63</v>
      </c>
      <c r="K22" s="1">
        <f t="shared" si="2"/>
        <v>-2</v>
      </c>
      <c r="L22" s="1"/>
      <c r="M22" s="1"/>
      <c r="N22" s="1">
        <v>50</v>
      </c>
      <c r="O22" s="1">
        <f t="shared" si="3"/>
        <v>12.2</v>
      </c>
      <c r="P22" s="5">
        <f t="shared" si="9"/>
        <v>43.799999999999983</v>
      </c>
      <c r="Q22" s="5"/>
      <c r="R22" s="1"/>
      <c r="S22" s="1">
        <f t="shared" si="4"/>
        <v>14</v>
      </c>
      <c r="T22" s="1">
        <f t="shared" si="5"/>
        <v>10.409836065573771</v>
      </c>
      <c r="U22" s="1">
        <v>12.4</v>
      </c>
      <c r="V22" s="1">
        <v>10.199999999999999</v>
      </c>
      <c r="W22" s="1">
        <v>10.199999999999999</v>
      </c>
      <c r="X22" s="1">
        <v>17.2</v>
      </c>
      <c r="Y22" s="1">
        <v>28</v>
      </c>
      <c r="Z22" s="1">
        <v>21.6</v>
      </c>
      <c r="AA22" s="1">
        <v>6.6</v>
      </c>
      <c r="AB22" s="1">
        <v>24.2</v>
      </c>
      <c r="AC22" s="1">
        <v>11</v>
      </c>
      <c r="AD22" s="1">
        <v>43.4</v>
      </c>
      <c r="AE22" s="39" t="s">
        <v>41</v>
      </c>
      <c r="AF22" s="1">
        <f t="shared" si="8"/>
        <v>5.2559999999999976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60</v>
      </c>
      <c r="B23" s="1" t="s">
        <v>39</v>
      </c>
      <c r="C23" s="1">
        <v>171</v>
      </c>
      <c r="D23" s="1">
        <v>232</v>
      </c>
      <c r="E23" s="1">
        <v>118</v>
      </c>
      <c r="F23" s="1">
        <v>243</v>
      </c>
      <c r="G23" s="7">
        <v>0.25</v>
      </c>
      <c r="H23" s="1">
        <v>120</v>
      </c>
      <c r="I23" s="1" t="s">
        <v>40</v>
      </c>
      <c r="J23" s="1">
        <v>119</v>
      </c>
      <c r="K23" s="1">
        <f t="shared" si="2"/>
        <v>-1</v>
      </c>
      <c r="L23" s="1"/>
      <c r="M23" s="1"/>
      <c r="N23" s="1">
        <v>80</v>
      </c>
      <c r="O23" s="1">
        <f t="shared" si="3"/>
        <v>23.6</v>
      </c>
      <c r="P23" s="5">
        <f t="shared" si="9"/>
        <v>7.4000000000000341</v>
      </c>
      <c r="Q23" s="5"/>
      <c r="R23" s="1"/>
      <c r="S23" s="1">
        <f t="shared" si="4"/>
        <v>14</v>
      </c>
      <c r="T23" s="1">
        <f t="shared" si="5"/>
        <v>13.6864406779661</v>
      </c>
      <c r="U23" s="1">
        <v>30</v>
      </c>
      <c r="V23" s="1">
        <v>35.200000000000003</v>
      </c>
      <c r="W23" s="1">
        <v>32</v>
      </c>
      <c r="X23" s="1">
        <v>39.200000000000003</v>
      </c>
      <c r="Y23" s="1">
        <v>49.4</v>
      </c>
      <c r="Z23" s="1">
        <v>39</v>
      </c>
      <c r="AA23" s="1">
        <v>56.6</v>
      </c>
      <c r="AB23" s="1">
        <v>47.2</v>
      </c>
      <c r="AC23" s="1">
        <v>39</v>
      </c>
      <c r="AD23" s="1">
        <v>97.4</v>
      </c>
      <c r="AE23" s="1"/>
      <c r="AF23" s="1">
        <f t="shared" si="8"/>
        <v>1.8500000000000085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61</v>
      </c>
      <c r="B24" s="1" t="s">
        <v>36</v>
      </c>
      <c r="C24" s="1">
        <v>20.074000000000002</v>
      </c>
      <c r="D24" s="1"/>
      <c r="E24" s="1">
        <v>9.1329999999999991</v>
      </c>
      <c r="F24" s="1">
        <v>10.44</v>
      </c>
      <c r="G24" s="7">
        <v>1</v>
      </c>
      <c r="H24" s="1">
        <v>120</v>
      </c>
      <c r="I24" s="1" t="s">
        <v>40</v>
      </c>
      <c r="J24" s="1">
        <v>9</v>
      </c>
      <c r="K24" s="1">
        <f t="shared" si="2"/>
        <v>0.13299999999999912</v>
      </c>
      <c r="L24" s="1"/>
      <c r="M24" s="1"/>
      <c r="N24" s="1">
        <v>9</v>
      </c>
      <c r="O24" s="1">
        <f t="shared" si="3"/>
        <v>1.8265999999999998</v>
      </c>
      <c r="P24" s="5">
        <f t="shared" si="9"/>
        <v>6.1323999999999987</v>
      </c>
      <c r="Q24" s="5"/>
      <c r="R24" s="1"/>
      <c r="S24" s="1">
        <f t="shared" si="4"/>
        <v>13.999999999999998</v>
      </c>
      <c r="T24" s="1">
        <f t="shared" si="5"/>
        <v>10.642724187014124</v>
      </c>
      <c r="U24" s="1">
        <v>1.92</v>
      </c>
      <c r="V24" s="1">
        <v>1.0094000000000001</v>
      </c>
      <c r="W24" s="1">
        <v>1.41</v>
      </c>
      <c r="X24" s="1">
        <v>2.5802</v>
      </c>
      <c r="Y24" s="1">
        <v>1.0871999999999999</v>
      </c>
      <c r="Z24" s="1">
        <v>2.431</v>
      </c>
      <c r="AA24" s="1">
        <v>1.0176000000000001</v>
      </c>
      <c r="AB24" s="1">
        <v>5.3284000000000002</v>
      </c>
      <c r="AC24" s="1">
        <v>4.7644000000000002</v>
      </c>
      <c r="AD24" s="1">
        <v>7.8532000000000002</v>
      </c>
      <c r="AE24" s="1"/>
      <c r="AF24" s="1">
        <f t="shared" si="8"/>
        <v>6.1323999999999987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62</v>
      </c>
      <c r="B25" s="1" t="s">
        <v>39</v>
      </c>
      <c r="C25" s="1">
        <v>115</v>
      </c>
      <c r="D25" s="1">
        <v>180</v>
      </c>
      <c r="E25" s="1">
        <v>152</v>
      </c>
      <c r="F25" s="1">
        <v>109</v>
      </c>
      <c r="G25" s="7">
        <v>0.4</v>
      </c>
      <c r="H25" s="1">
        <v>45</v>
      </c>
      <c r="I25" s="1" t="s">
        <v>40</v>
      </c>
      <c r="J25" s="1">
        <v>162</v>
      </c>
      <c r="K25" s="1">
        <f t="shared" si="2"/>
        <v>-10</v>
      </c>
      <c r="L25" s="1"/>
      <c r="M25" s="1"/>
      <c r="N25" s="1">
        <v>168</v>
      </c>
      <c r="O25" s="1">
        <f t="shared" si="3"/>
        <v>30.4</v>
      </c>
      <c r="P25" s="5">
        <f t="shared" si="9"/>
        <v>148.59999999999997</v>
      </c>
      <c r="Q25" s="5"/>
      <c r="R25" s="1"/>
      <c r="S25" s="1">
        <f t="shared" si="4"/>
        <v>14</v>
      </c>
      <c r="T25" s="1">
        <f t="shared" si="5"/>
        <v>9.1118421052631575</v>
      </c>
      <c r="U25" s="1">
        <v>28.8</v>
      </c>
      <c r="V25" s="1">
        <v>26.8</v>
      </c>
      <c r="W25" s="1">
        <v>25.2</v>
      </c>
      <c r="X25" s="1">
        <v>25.8</v>
      </c>
      <c r="Y25" s="1">
        <v>31.6</v>
      </c>
      <c r="Z25" s="1">
        <v>25</v>
      </c>
      <c r="AA25" s="1">
        <v>19.600000000000001</v>
      </c>
      <c r="AB25" s="1">
        <v>23.2</v>
      </c>
      <c r="AC25" s="1">
        <v>14.6</v>
      </c>
      <c r="AD25" s="1">
        <v>11.8</v>
      </c>
      <c r="AE25" s="1" t="s">
        <v>47</v>
      </c>
      <c r="AF25" s="1">
        <f t="shared" si="8"/>
        <v>59.439999999999991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63</v>
      </c>
      <c r="B26" s="1" t="s">
        <v>36</v>
      </c>
      <c r="C26" s="1">
        <v>257.15600000000001</v>
      </c>
      <c r="D26" s="1"/>
      <c r="E26" s="1">
        <v>112.458</v>
      </c>
      <c r="F26" s="1">
        <v>125.79900000000001</v>
      </c>
      <c r="G26" s="7">
        <v>1</v>
      </c>
      <c r="H26" s="1">
        <v>60</v>
      </c>
      <c r="I26" s="1" t="s">
        <v>44</v>
      </c>
      <c r="J26" s="1">
        <v>113.7</v>
      </c>
      <c r="K26" s="1">
        <f t="shared" si="2"/>
        <v>-1.2420000000000044</v>
      </c>
      <c r="L26" s="1"/>
      <c r="M26" s="1"/>
      <c r="N26" s="1">
        <v>131</v>
      </c>
      <c r="O26" s="1">
        <f t="shared" si="3"/>
        <v>22.491599999999998</v>
      </c>
      <c r="P26" s="5">
        <f t="shared" si="9"/>
        <v>58.083399999999955</v>
      </c>
      <c r="Q26" s="5"/>
      <c r="R26" s="1"/>
      <c r="S26" s="1">
        <f t="shared" si="4"/>
        <v>14</v>
      </c>
      <c r="T26" s="1">
        <f t="shared" si="5"/>
        <v>11.417551441427021</v>
      </c>
      <c r="U26" s="1">
        <v>24.372599999999998</v>
      </c>
      <c r="V26" s="1">
        <v>22.797599999999999</v>
      </c>
      <c r="W26" s="1">
        <v>31.8872</v>
      </c>
      <c r="X26" s="1">
        <v>31.7988</v>
      </c>
      <c r="Y26" s="1">
        <v>32.8504</v>
      </c>
      <c r="Z26" s="1">
        <v>27.967600000000001</v>
      </c>
      <c r="AA26" s="1">
        <v>32.769799999999996</v>
      </c>
      <c r="AB26" s="1">
        <v>37.084000000000003</v>
      </c>
      <c r="AC26" s="1">
        <v>34.355400000000003</v>
      </c>
      <c r="AD26" s="1">
        <v>68.521199999999993</v>
      </c>
      <c r="AE26" s="39" t="s">
        <v>41</v>
      </c>
      <c r="AF26" s="1">
        <f t="shared" si="8"/>
        <v>58.083399999999955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64</v>
      </c>
      <c r="B27" s="1" t="s">
        <v>39</v>
      </c>
      <c r="C27" s="1">
        <v>186</v>
      </c>
      <c r="D27" s="1">
        <v>16</v>
      </c>
      <c r="E27" s="1">
        <v>72</v>
      </c>
      <c r="F27" s="1">
        <v>106</v>
      </c>
      <c r="G27" s="7">
        <v>0.22</v>
      </c>
      <c r="H27" s="1">
        <v>120</v>
      </c>
      <c r="I27" s="1" t="s">
        <v>40</v>
      </c>
      <c r="J27" s="1">
        <v>72</v>
      </c>
      <c r="K27" s="1">
        <f t="shared" si="2"/>
        <v>0</v>
      </c>
      <c r="L27" s="1"/>
      <c r="M27" s="1"/>
      <c r="N27" s="1">
        <v>147</v>
      </c>
      <c r="O27" s="1">
        <f t="shared" si="3"/>
        <v>14.4</v>
      </c>
      <c r="P27" s="5"/>
      <c r="Q27" s="5"/>
      <c r="R27" s="1"/>
      <c r="S27" s="1">
        <f t="shared" si="4"/>
        <v>17.569444444444443</v>
      </c>
      <c r="T27" s="1">
        <f t="shared" si="5"/>
        <v>17.569444444444443</v>
      </c>
      <c r="U27" s="1">
        <v>22</v>
      </c>
      <c r="V27" s="1">
        <v>19.8</v>
      </c>
      <c r="W27" s="1">
        <v>16.399999999999999</v>
      </c>
      <c r="X27" s="1">
        <v>18.2</v>
      </c>
      <c r="Y27" s="1">
        <v>29.4</v>
      </c>
      <c r="Z27" s="1">
        <v>45.8</v>
      </c>
      <c r="AA27" s="1">
        <v>37</v>
      </c>
      <c r="AB27" s="1">
        <v>43.2</v>
      </c>
      <c r="AC27" s="1">
        <v>43.8</v>
      </c>
      <c r="AD27" s="1">
        <v>67.8</v>
      </c>
      <c r="AE27" s="40" t="s">
        <v>59</v>
      </c>
      <c r="AF27" s="1">
        <f t="shared" si="8"/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5.75" thickBot="1" x14ac:dyDescent="0.3">
      <c r="A28" s="19" t="s">
        <v>65</v>
      </c>
      <c r="B28" s="19" t="s">
        <v>39</v>
      </c>
      <c r="C28" s="19"/>
      <c r="D28" s="19"/>
      <c r="E28" s="19"/>
      <c r="F28" s="19"/>
      <c r="G28" s="20">
        <v>0</v>
      </c>
      <c r="H28" s="19">
        <v>45</v>
      </c>
      <c r="I28" s="19" t="s">
        <v>40</v>
      </c>
      <c r="J28" s="19"/>
      <c r="K28" s="19">
        <f t="shared" si="2"/>
        <v>0</v>
      </c>
      <c r="L28" s="19"/>
      <c r="M28" s="19"/>
      <c r="N28" s="19">
        <v>0</v>
      </c>
      <c r="O28" s="19">
        <f t="shared" si="3"/>
        <v>0</v>
      </c>
      <c r="P28" s="21"/>
      <c r="Q28" s="21"/>
      <c r="R28" s="19"/>
      <c r="S28" s="19" t="e">
        <f t="shared" si="4"/>
        <v>#DIV/0!</v>
      </c>
      <c r="T28" s="19" t="e">
        <f t="shared" si="5"/>
        <v>#DIV/0!</v>
      </c>
      <c r="U28" s="19">
        <v>0</v>
      </c>
      <c r="V28" s="19">
        <v>0</v>
      </c>
      <c r="W28" s="19">
        <v>1.8</v>
      </c>
      <c r="X28" s="19">
        <v>3.2</v>
      </c>
      <c r="Y28" s="19">
        <v>1.8</v>
      </c>
      <c r="Z28" s="19">
        <v>2.4</v>
      </c>
      <c r="AA28" s="19">
        <v>1.4</v>
      </c>
      <c r="AB28" s="19">
        <v>-0.8</v>
      </c>
      <c r="AC28" s="19">
        <v>0.4</v>
      </c>
      <c r="AD28" s="19">
        <v>4.4000000000000004</v>
      </c>
      <c r="AE28" s="19" t="s">
        <v>66</v>
      </c>
      <c r="AF28" s="19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25" t="s">
        <v>67</v>
      </c>
      <c r="B29" s="26" t="s">
        <v>39</v>
      </c>
      <c r="C29" s="26">
        <v>-12</v>
      </c>
      <c r="D29" s="26">
        <v>12</v>
      </c>
      <c r="E29" s="26">
        <v>-6</v>
      </c>
      <c r="F29" s="27"/>
      <c r="G29" s="13">
        <v>0</v>
      </c>
      <c r="H29" s="12">
        <v>45</v>
      </c>
      <c r="I29" s="12" t="s">
        <v>37</v>
      </c>
      <c r="J29" s="12"/>
      <c r="K29" s="12">
        <f t="shared" si="2"/>
        <v>-6</v>
      </c>
      <c r="L29" s="12"/>
      <c r="M29" s="12"/>
      <c r="N29" s="12">
        <v>0</v>
      </c>
      <c r="O29" s="12">
        <f t="shared" si="3"/>
        <v>-1.2</v>
      </c>
      <c r="P29" s="14"/>
      <c r="Q29" s="14"/>
      <c r="R29" s="12"/>
      <c r="S29" s="12">
        <f t="shared" si="4"/>
        <v>0</v>
      </c>
      <c r="T29" s="12">
        <f t="shared" si="5"/>
        <v>0</v>
      </c>
      <c r="U29" s="12">
        <v>0.2</v>
      </c>
      <c r="V29" s="12">
        <v>1.6</v>
      </c>
      <c r="W29" s="12">
        <v>2.8</v>
      </c>
      <c r="X29" s="12">
        <v>0.2</v>
      </c>
      <c r="Y29" s="12">
        <v>1.4</v>
      </c>
      <c r="Z29" s="12">
        <v>13.2</v>
      </c>
      <c r="AA29" s="12">
        <v>9.8000000000000007</v>
      </c>
      <c r="AB29" s="12">
        <v>15.6</v>
      </c>
      <c r="AC29" s="12">
        <v>20.2</v>
      </c>
      <c r="AD29" s="12">
        <v>15</v>
      </c>
      <c r="AE29" s="18" t="s">
        <v>68</v>
      </c>
      <c r="AF29" s="12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5.75" thickBot="1" x14ac:dyDescent="0.3">
      <c r="A30" s="28" t="s">
        <v>158</v>
      </c>
      <c r="B30" s="29" t="s">
        <v>39</v>
      </c>
      <c r="C30" s="29">
        <v>12</v>
      </c>
      <c r="D30" s="29">
        <v>72</v>
      </c>
      <c r="E30" s="29">
        <v>18</v>
      </c>
      <c r="F30" s="30">
        <v>54</v>
      </c>
      <c r="G30" s="7">
        <v>0.3</v>
      </c>
      <c r="H30" s="1">
        <v>50</v>
      </c>
      <c r="I30" s="1" t="s">
        <v>40</v>
      </c>
      <c r="J30" s="1">
        <v>24</v>
      </c>
      <c r="K30" s="1">
        <f>E30-J30</f>
        <v>-6</v>
      </c>
      <c r="L30" s="1"/>
      <c r="M30" s="1"/>
      <c r="N30" s="1">
        <v>10</v>
      </c>
      <c r="O30" s="1">
        <f t="shared" si="3"/>
        <v>3.6</v>
      </c>
      <c r="P30" s="5"/>
      <c r="Q30" s="5"/>
      <c r="R30" s="1"/>
      <c r="S30" s="1">
        <f t="shared" si="4"/>
        <v>17.777777777777779</v>
      </c>
      <c r="T30" s="1">
        <f t="shared" si="5"/>
        <v>17.777777777777779</v>
      </c>
      <c r="U30" s="1">
        <v>4.8</v>
      </c>
      <c r="V30" s="1">
        <v>7.6</v>
      </c>
      <c r="W30" s="1">
        <v>5.8</v>
      </c>
      <c r="X30" s="1">
        <v>2.2000000000000002</v>
      </c>
      <c r="Y30" s="1">
        <v>0.2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159</v>
      </c>
      <c r="AF30" s="1">
        <f t="shared" ref="AF30:AF37" si="10">G30*P30</f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69</v>
      </c>
      <c r="B31" s="1" t="s">
        <v>39</v>
      </c>
      <c r="C31" s="1">
        <v>92</v>
      </c>
      <c r="D31" s="1"/>
      <c r="E31" s="1">
        <v>24</v>
      </c>
      <c r="F31" s="1">
        <v>58</v>
      </c>
      <c r="G31" s="7">
        <v>0.09</v>
      </c>
      <c r="H31" s="1">
        <v>45</v>
      </c>
      <c r="I31" s="1" t="s">
        <v>40</v>
      </c>
      <c r="J31" s="1">
        <v>24</v>
      </c>
      <c r="K31" s="1">
        <f t="shared" si="2"/>
        <v>0</v>
      </c>
      <c r="L31" s="1"/>
      <c r="M31" s="1"/>
      <c r="N31" s="1">
        <v>0</v>
      </c>
      <c r="O31" s="1">
        <f t="shared" si="3"/>
        <v>4.8</v>
      </c>
      <c r="P31" s="5">
        <f t="shared" ref="P31:P37" si="11">14*O31-N31-F31</f>
        <v>9.2000000000000028</v>
      </c>
      <c r="Q31" s="5"/>
      <c r="R31" s="1"/>
      <c r="S31" s="1">
        <f t="shared" si="4"/>
        <v>14.000000000000002</v>
      </c>
      <c r="T31" s="1">
        <f t="shared" si="5"/>
        <v>12.083333333333334</v>
      </c>
      <c r="U31" s="1">
        <v>4</v>
      </c>
      <c r="V31" s="1">
        <v>3.2</v>
      </c>
      <c r="W31" s="1">
        <v>8.6</v>
      </c>
      <c r="X31" s="1">
        <v>7.6</v>
      </c>
      <c r="Y31" s="1">
        <v>3</v>
      </c>
      <c r="Z31" s="1">
        <v>9.4</v>
      </c>
      <c r="AA31" s="1">
        <v>1.8</v>
      </c>
      <c r="AB31" s="1">
        <v>7.2</v>
      </c>
      <c r="AC31" s="1">
        <v>3.4</v>
      </c>
      <c r="AD31" s="1">
        <v>8.6</v>
      </c>
      <c r="AE31" s="39" t="s">
        <v>41</v>
      </c>
      <c r="AF31" s="1">
        <f t="shared" si="10"/>
        <v>0.82800000000000018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70</v>
      </c>
      <c r="B32" s="1" t="s">
        <v>36</v>
      </c>
      <c r="C32" s="1">
        <v>176.542</v>
      </c>
      <c r="D32" s="1">
        <v>301.34199999999998</v>
      </c>
      <c r="E32" s="1">
        <v>121.86</v>
      </c>
      <c r="F32" s="1">
        <v>297.50700000000001</v>
      </c>
      <c r="G32" s="7">
        <v>1</v>
      </c>
      <c r="H32" s="1">
        <v>45</v>
      </c>
      <c r="I32" s="1" t="s">
        <v>57</v>
      </c>
      <c r="J32" s="1">
        <v>120</v>
      </c>
      <c r="K32" s="1">
        <f t="shared" si="2"/>
        <v>1.8599999999999994</v>
      </c>
      <c r="L32" s="1"/>
      <c r="M32" s="1"/>
      <c r="N32" s="1">
        <v>0</v>
      </c>
      <c r="O32" s="1">
        <f t="shared" si="3"/>
        <v>24.372</v>
      </c>
      <c r="P32" s="5">
        <f t="shared" si="11"/>
        <v>43.700999999999965</v>
      </c>
      <c r="Q32" s="5"/>
      <c r="R32" s="1"/>
      <c r="S32" s="1">
        <f t="shared" si="4"/>
        <v>13.999999999999998</v>
      </c>
      <c r="T32" s="1">
        <f t="shared" si="5"/>
        <v>12.206917774495322</v>
      </c>
      <c r="U32" s="1">
        <v>25.355599999999999</v>
      </c>
      <c r="V32" s="1">
        <v>35.0578</v>
      </c>
      <c r="W32" s="1">
        <v>27.365200000000002</v>
      </c>
      <c r="X32" s="1">
        <v>37.180999999999997</v>
      </c>
      <c r="Y32" s="1">
        <v>31.005199999999999</v>
      </c>
      <c r="Z32" s="1">
        <v>36.662599999999998</v>
      </c>
      <c r="AA32" s="1">
        <v>36.970599999999997</v>
      </c>
      <c r="AB32" s="1">
        <v>36.199800000000003</v>
      </c>
      <c r="AC32" s="1">
        <v>50.689</v>
      </c>
      <c r="AD32" s="1">
        <v>29.7316</v>
      </c>
      <c r="AE32" s="1"/>
      <c r="AF32" s="1">
        <f t="shared" si="10"/>
        <v>43.700999999999965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71</v>
      </c>
      <c r="B33" s="1" t="s">
        <v>39</v>
      </c>
      <c r="C33" s="1">
        <v>60</v>
      </c>
      <c r="D33" s="1">
        <v>256</v>
      </c>
      <c r="E33" s="1">
        <v>96</v>
      </c>
      <c r="F33" s="1">
        <v>188</v>
      </c>
      <c r="G33" s="7">
        <v>0.4</v>
      </c>
      <c r="H33" s="1">
        <v>60</v>
      </c>
      <c r="I33" s="1" t="s">
        <v>40</v>
      </c>
      <c r="J33" s="1">
        <v>96</v>
      </c>
      <c r="K33" s="1">
        <f t="shared" si="2"/>
        <v>0</v>
      </c>
      <c r="L33" s="1"/>
      <c r="M33" s="1"/>
      <c r="N33" s="1">
        <v>0</v>
      </c>
      <c r="O33" s="1">
        <f t="shared" si="3"/>
        <v>19.2</v>
      </c>
      <c r="P33" s="5">
        <f t="shared" si="11"/>
        <v>80.800000000000011</v>
      </c>
      <c r="Q33" s="5"/>
      <c r="R33" s="1"/>
      <c r="S33" s="1">
        <f t="shared" si="4"/>
        <v>14.000000000000002</v>
      </c>
      <c r="T33" s="1">
        <f t="shared" si="5"/>
        <v>9.7916666666666679</v>
      </c>
      <c r="U33" s="1">
        <v>20.399999999999999</v>
      </c>
      <c r="V33" s="1">
        <v>25.2</v>
      </c>
      <c r="W33" s="1">
        <v>18.8</v>
      </c>
      <c r="X33" s="1">
        <v>19.399999999999999</v>
      </c>
      <c r="Y33" s="1">
        <v>20.399999999999999</v>
      </c>
      <c r="Z33" s="1">
        <v>20.2</v>
      </c>
      <c r="AA33" s="1">
        <v>17.2</v>
      </c>
      <c r="AB33" s="1">
        <v>22.6</v>
      </c>
      <c r="AC33" s="1">
        <v>17.2</v>
      </c>
      <c r="AD33" s="1">
        <v>23</v>
      </c>
      <c r="AE33" s="1" t="s">
        <v>47</v>
      </c>
      <c r="AF33" s="1">
        <f t="shared" si="10"/>
        <v>32.320000000000007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72</v>
      </c>
      <c r="B34" s="1" t="s">
        <v>39</v>
      </c>
      <c r="C34" s="1">
        <v>496</v>
      </c>
      <c r="D34" s="1">
        <v>265</v>
      </c>
      <c r="E34" s="1">
        <v>321</v>
      </c>
      <c r="F34" s="1">
        <v>368</v>
      </c>
      <c r="G34" s="7">
        <v>0.4</v>
      </c>
      <c r="H34" s="1">
        <v>60</v>
      </c>
      <c r="I34" s="1" t="s">
        <v>44</v>
      </c>
      <c r="J34" s="1">
        <v>321</v>
      </c>
      <c r="K34" s="1">
        <f t="shared" si="2"/>
        <v>0</v>
      </c>
      <c r="L34" s="1"/>
      <c r="M34" s="1"/>
      <c r="N34" s="1">
        <v>161</v>
      </c>
      <c r="O34" s="1">
        <f t="shared" si="3"/>
        <v>64.2</v>
      </c>
      <c r="P34" s="5">
        <f t="shared" si="11"/>
        <v>369.80000000000007</v>
      </c>
      <c r="Q34" s="5"/>
      <c r="R34" s="1"/>
      <c r="S34" s="1">
        <f t="shared" si="4"/>
        <v>14</v>
      </c>
      <c r="T34" s="1">
        <f t="shared" si="5"/>
        <v>8.2398753894081</v>
      </c>
      <c r="U34" s="1">
        <v>56.130800000000001</v>
      </c>
      <c r="V34" s="1">
        <v>62</v>
      </c>
      <c r="W34" s="1">
        <v>72.400000000000006</v>
      </c>
      <c r="X34" s="1">
        <v>93.2</v>
      </c>
      <c r="Y34" s="1">
        <v>110.2</v>
      </c>
      <c r="Z34" s="1">
        <v>79.599999999999994</v>
      </c>
      <c r="AA34" s="1">
        <v>83.545000000000002</v>
      </c>
      <c r="AB34" s="1">
        <v>100.2</v>
      </c>
      <c r="AC34" s="1">
        <v>85.4</v>
      </c>
      <c r="AD34" s="1">
        <v>161.4</v>
      </c>
      <c r="AE34" s="1"/>
      <c r="AF34" s="1">
        <f t="shared" si="10"/>
        <v>147.92000000000004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73</v>
      </c>
      <c r="B35" s="1" t="s">
        <v>39</v>
      </c>
      <c r="C35" s="1">
        <v>30</v>
      </c>
      <c r="D35" s="1"/>
      <c r="E35" s="1">
        <v>11</v>
      </c>
      <c r="F35" s="1">
        <v>18</v>
      </c>
      <c r="G35" s="7">
        <v>0.5</v>
      </c>
      <c r="H35" s="1">
        <v>60</v>
      </c>
      <c r="I35" s="1" t="s">
        <v>40</v>
      </c>
      <c r="J35" s="1">
        <v>12</v>
      </c>
      <c r="K35" s="1">
        <f t="shared" si="2"/>
        <v>-1</v>
      </c>
      <c r="L35" s="1"/>
      <c r="M35" s="1"/>
      <c r="N35" s="1">
        <v>0</v>
      </c>
      <c r="O35" s="1">
        <f t="shared" si="3"/>
        <v>2.2000000000000002</v>
      </c>
      <c r="P35" s="5">
        <f t="shared" si="11"/>
        <v>12.800000000000004</v>
      </c>
      <c r="Q35" s="5"/>
      <c r="R35" s="1"/>
      <c r="S35" s="1">
        <f t="shared" si="4"/>
        <v>14</v>
      </c>
      <c r="T35" s="1">
        <f t="shared" si="5"/>
        <v>8.1818181818181817</v>
      </c>
      <c r="U35" s="1">
        <v>2.2000000000000002</v>
      </c>
      <c r="V35" s="1">
        <v>2.2000000000000002</v>
      </c>
      <c r="W35" s="1">
        <v>-0.6</v>
      </c>
      <c r="X35" s="1">
        <v>3.8</v>
      </c>
      <c r="Y35" s="1">
        <v>1.4</v>
      </c>
      <c r="Z35" s="1">
        <v>6.6</v>
      </c>
      <c r="AA35" s="1">
        <v>1.4</v>
      </c>
      <c r="AB35" s="1">
        <v>3.8</v>
      </c>
      <c r="AC35" s="1">
        <v>3</v>
      </c>
      <c r="AD35" s="1">
        <v>3.8</v>
      </c>
      <c r="AE35" s="39" t="s">
        <v>41</v>
      </c>
      <c r="AF35" s="1">
        <f t="shared" si="10"/>
        <v>6.4000000000000021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74</v>
      </c>
      <c r="B36" s="1" t="s">
        <v>39</v>
      </c>
      <c r="C36" s="1">
        <v>11</v>
      </c>
      <c r="D36" s="1"/>
      <c r="E36" s="1">
        <v>1</v>
      </c>
      <c r="F36" s="1">
        <v>8</v>
      </c>
      <c r="G36" s="7">
        <v>0.5</v>
      </c>
      <c r="H36" s="1">
        <v>60</v>
      </c>
      <c r="I36" s="1" t="s">
        <v>40</v>
      </c>
      <c r="J36" s="1">
        <v>3</v>
      </c>
      <c r="K36" s="1">
        <f t="shared" si="2"/>
        <v>-2</v>
      </c>
      <c r="L36" s="1"/>
      <c r="M36" s="1"/>
      <c r="N36" s="1">
        <v>0</v>
      </c>
      <c r="O36" s="1">
        <f t="shared" si="3"/>
        <v>0.2</v>
      </c>
      <c r="P36" s="5"/>
      <c r="Q36" s="5"/>
      <c r="R36" s="1"/>
      <c r="S36" s="1">
        <f t="shared" si="4"/>
        <v>40</v>
      </c>
      <c r="T36" s="1">
        <f t="shared" si="5"/>
        <v>40</v>
      </c>
      <c r="U36" s="1">
        <v>0.8</v>
      </c>
      <c r="V36" s="1">
        <v>0.8</v>
      </c>
      <c r="W36" s="1">
        <v>-0.2</v>
      </c>
      <c r="X36" s="1">
        <v>0.4</v>
      </c>
      <c r="Y36" s="1">
        <v>1.6</v>
      </c>
      <c r="Z36" s="1">
        <v>1.2</v>
      </c>
      <c r="AA36" s="1">
        <v>1.2</v>
      </c>
      <c r="AB36" s="1">
        <v>1.6</v>
      </c>
      <c r="AC36" s="1">
        <v>1.6</v>
      </c>
      <c r="AD36" s="1">
        <v>2.6</v>
      </c>
      <c r="AE36" s="40" t="s">
        <v>59</v>
      </c>
      <c r="AF36" s="1">
        <f t="shared" si="10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75</v>
      </c>
      <c r="B37" s="1" t="s">
        <v>39</v>
      </c>
      <c r="C37" s="1">
        <v>483</v>
      </c>
      <c r="D37" s="1">
        <v>472</v>
      </c>
      <c r="E37" s="1">
        <v>285</v>
      </c>
      <c r="F37" s="1">
        <v>591</v>
      </c>
      <c r="G37" s="7">
        <v>0.4</v>
      </c>
      <c r="H37" s="1">
        <v>60</v>
      </c>
      <c r="I37" s="1" t="s">
        <v>44</v>
      </c>
      <c r="J37" s="1">
        <v>285</v>
      </c>
      <c r="K37" s="1">
        <f t="shared" si="2"/>
        <v>0</v>
      </c>
      <c r="L37" s="1"/>
      <c r="M37" s="1"/>
      <c r="N37" s="1">
        <v>170</v>
      </c>
      <c r="O37" s="1">
        <f t="shared" si="3"/>
        <v>57</v>
      </c>
      <c r="P37" s="5">
        <f t="shared" si="11"/>
        <v>37</v>
      </c>
      <c r="Q37" s="5"/>
      <c r="R37" s="1"/>
      <c r="S37" s="1">
        <f t="shared" si="4"/>
        <v>14</v>
      </c>
      <c r="T37" s="1">
        <f t="shared" si="5"/>
        <v>13.350877192982455</v>
      </c>
      <c r="U37" s="1">
        <v>69.2</v>
      </c>
      <c r="V37" s="1">
        <v>80.599999999999994</v>
      </c>
      <c r="W37" s="1">
        <v>75.599999999999994</v>
      </c>
      <c r="X37" s="1">
        <v>73</v>
      </c>
      <c r="Y37" s="1">
        <v>88</v>
      </c>
      <c r="Z37" s="1">
        <v>68.599999999999994</v>
      </c>
      <c r="AA37" s="1">
        <v>73.8</v>
      </c>
      <c r="AB37" s="1">
        <v>89.4</v>
      </c>
      <c r="AC37" s="1">
        <v>59</v>
      </c>
      <c r="AD37" s="1">
        <v>131.19999999999999</v>
      </c>
      <c r="AE37" s="1" t="s">
        <v>47</v>
      </c>
      <c r="AF37" s="1">
        <f t="shared" si="10"/>
        <v>14.8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5" t="s">
        <v>76</v>
      </c>
      <c r="B38" s="12" t="s">
        <v>39</v>
      </c>
      <c r="C38" s="12">
        <v>-6</v>
      </c>
      <c r="D38" s="12"/>
      <c r="E38" s="12"/>
      <c r="F38" s="34">
        <v>-6</v>
      </c>
      <c r="G38" s="13">
        <v>0</v>
      </c>
      <c r="H38" s="12" t="e">
        <v>#N/A</v>
      </c>
      <c r="I38" s="12" t="s">
        <v>37</v>
      </c>
      <c r="J38" s="12"/>
      <c r="K38" s="12">
        <f t="shared" si="2"/>
        <v>0</v>
      </c>
      <c r="L38" s="12"/>
      <c r="M38" s="12"/>
      <c r="N38" s="12">
        <v>0</v>
      </c>
      <c r="O38" s="12">
        <f t="shared" si="3"/>
        <v>0</v>
      </c>
      <c r="P38" s="14"/>
      <c r="Q38" s="14"/>
      <c r="R38" s="12"/>
      <c r="S38" s="12" t="e">
        <f t="shared" si="4"/>
        <v>#DIV/0!</v>
      </c>
      <c r="T38" s="12" t="e">
        <f t="shared" si="5"/>
        <v>#DIV/0!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 t="s">
        <v>77</v>
      </c>
      <c r="AF38" s="12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5" t="s">
        <v>78</v>
      </c>
      <c r="B39" s="12" t="s">
        <v>39</v>
      </c>
      <c r="C39" s="12"/>
      <c r="D39" s="12"/>
      <c r="E39" s="34">
        <v>2</v>
      </c>
      <c r="F39" s="34">
        <v>-2</v>
      </c>
      <c r="G39" s="13">
        <v>0</v>
      </c>
      <c r="H39" s="12" t="e">
        <v>#N/A</v>
      </c>
      <c r="I39" s="12" t="s">
        <v>37</v>
      </c>
      <c r="J39" s="12">
        <v>2</v>
      </c>
      <c r="K39" s="12">
        <f t="shared" si="2"/>
        <v>0</v>
      </c>
      <c r="L39" s="12"/>
      <c r="M39" s="12"/>
      <c r="N39" s="12"/>
      <c r="O39" s="12">
        <f t="shared" si="3"/>
        <v>0.4</v>
      </c>
      <c r="P39" s="14"/>
      <c r="Q39" s="14"/>
      <c r="R39" s="12"/>
      <c r="S39" s="12">
        <f t="shared" si="4"/>
        <v>-5</v>
      </c>
      <c r="T39" s="12">
        <f t="shared" si="5"/>
        <v>-5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5" t="s">
        <v>184</v>
      </c>
      <c r="AF39" s="12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5.75" thickBot="1" x14ac:dyDescent="0.3">
      <c r="A40" s="1" t="s">
        <v>79</v>
      </c>
      <c r="B40" s="1" t="s">
        <v>39</v>
      </c>
      <c r="C40" s="1">
        <v>333</v>
      </c>
      <c r="D40" s="1">
        <v>495</v>
      </c>
      <c r="E40" s="1">
        <v>311</v>
      </c>
      <c r="F40" s="1">
        <v>434</v>
      </c>
      <c r="G40" s="7">
        <v>0.4</v>
      </c>
      <c r="H40" s="1">
        <v>60</v>
      </c>
      <c r="I40" s="1" t="s">
        <v>40</v>
      </c>
      <c r="J40" s="1">
        <v>330</v>
      </c>
      <c r="K40" s="1">
        <f t="shared" si="2"/>
        <v>-19</v>
      </c>
      <c r="L40" s="1"/>
      <c r="M40" s="1"/>
      <c r="N40" s="1">
        <v>340</v>
      </c>
      <c r="O40" s="1">
        <f t="shared" si="3"/>
        <v>62.2</v>
      </c>
      <c r="P40" s="5">
        <f>14*O40-N40-F40</f>
        <v>96.800000000000068</v>
      </c>
      <c r="Q40" s="5"/>
      <c r="R40" s="1"/>
      <c r="S40" s="1">
        <f t="shared" si="4"/>
        <v>14</v>
      </c>
      <c r="T40" s="1">
        <f t="shared" si="5"/>
        <v>12.443729903536976</v>
      </c>
      <c r="U40" s="1">
        <v>71.8</v>
      </c>
      <c r="V40" s="1">
        <v>70.8</v>
      </c>
      <c r="W40" s="1">
        <v>67.2</v>
      </c>
      <c r="X40" s="1">
        <v>75.400000000000006</v>
      </c>
      <c r="Y40" s="1">
        <v>87.8</v>
      </c>
      <c r="Z40" s="1">
        <v>78.2</v>
      </c>
      <c r="AA40" s="1">
        <v>77</v>
      </c>
      <c r="AB40" s="1">
        <v>102.2</v>
      </c>
      <c r="AC40" s="1">
        <v>67</v>
      </c>
      <c r="AD40" s="1">
        <v>155</v>
      </c>
      <c r="AE40" s="1" t="s">
        <v>47</v>
      </c>
      <c r="AF40" s="1">
        <f>G40*P40</f>
        <v>38.720000000000027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25" t="s">
        <v>80</v>
      </c>
      <c r="B41" s="26" t="s">
        <v>39</v>
      </c>
      <c r="C41" s="26">
        <v>19</v>
      </c>
      <c r="D41" s="26"/>
      <c r="E41" s="26"/>
      <c r="F41" s="27">
        <v>18</v>
      </c>
      <c r="G41" s="13">
        <v>0</v>
      </c>
      <c r="H41" s="12">
        <v>45</v>
      </c>
      <c r="I41" s="12" t="s">
        <v>37</v>
      </c>
      <c r="J41" s="12">
        <v>1</v>
      </c>
      <c r="K41" s="12">
        <f t="shared" ref="K41:K78" si="12">E41-J41</f>
        <v>-1</v>
      </c>
      <c r="L41" s="12"/>
      <c r="M41" s="12"/>
      <c r="N41" s="12">
        <v>0</v>
      </c>
      <c r="O41" s="12">
        <f t="shared" si="3"/>
        <v>0</v>
      </c>
      <c r="P41" s="14"/>
      <c r="Q41" s="14"/>
      <c r="R41" s="12"/>
      <c r="S41" s="12" t="e">
        <f t="shared" si="4"/>
        <v>#DIV/0!</v>
      </c>
      <c r="T41" s="12" t="e">
        <f t="shared" si="5"/>
        <v>#DIV/0!</v>
      </c>
      <c r="U41" s="12">
        <v>0</v>
      </c>
      <c r="V41" s="12">
        <v>0.8</v>
      </c>
      <c r="W41" s="12">
        <v>6.4</v>
      </c>
      <c r="X41" s="12">
        <v>4.2</v>
      </c>
      <c r="Y41" s="12">
        <v>2.2000000000000002</v>
      </c>
      <c r="Z41" s="12">
        <v>2.2000000000000002</v>
      </c>
      <c r="AA41" s="12">
        <v>4.2</v>
      </c>
      <c r="AB41" s="12">
        <v>6.6</v>
      </c>
      <c r="AC41" s="12">
        <v>0</v>
      </c>
      <c r="AD41" s="12">
        <v>0</v>
      </c>
      <c r="AE41" s="16" t="s">
        <v>187</v>
      </c>
      <c r="AF41" s="1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5.75" thickBot="1" x14ac:dyDescent="0.3">
      <c r="A42" s="28" t="s">
        <v>176</v>
      </c>
      <c r="B42" s="29" t="s">
        <v>39</v>
      </c>
      <c r="C42" s="29">
        <v>48</v>
      </c>
      <c r="D42" s="29"/>
      <c r="E42" s="29">
        <v>5</v>
      </c>
      <c r="F42" s="30">
        <v>43</v>
      </c>
      <c r="G42" s="7">
        <v>0.84</v>
      </c>
      <c r="H42" s="1">
        <v>50</v>
      </c>
      <c r="I42" s="1" t="s">
        <v>40</v>
      </c>
      <c r="J42" s="1">
        <v>5</v>
      </c>
      <c r="K42" s="1">
        <f>E42-J42</f>
        <v>0</v>
      </c>
      <c r="L42" s="1"/>
      <c r="M42" s="1"/>
      <c r="N42" s="1">
        <v>0</v>
      </c>
      <c r="O42" s="1">
        <f t="shared" si="3"/>
        <v>1</v>
      </c>
      <c r="P42" s="5"/>
      <c r="Q42" s="5"/>
      <c r="R42" s="1"/>
      <c r="S42" s="1">
        <f t="shared" si="4"/>
        <v>43</v>
      </c>
      <c r="T42" s="1">
        <f t="shared" si="5"/>
        <v>43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6" t="s">
        <v>188</v>
      </c>
      <c r="AF42" s="1">
        <f t="shared" ref="AF42:AF54" si="13">G42*P42</f>
        <v>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81</v>
      </c>
      <c r="B43" s="1" t="s">
        <v>39</v>
      </c>
      <c r="C43" s="1">
        <v>191</v>
      </c>
      <c r="D43" s="1">
        <v>1</v>
      </c>
      <c r="E43" s="1">
        <v>79</v>
      </c>
      <c r="F43" s="1">
        <v>82</v>
      </c>
      <c r="G43" s="7">
        <v>0.1</v>
      </c>
      <c r="H43" s="1">
        <v>45</v>
      </c>
      <c r="I43" s="1" t="s">
        <v>40</v>
      </c>
      <c r="J43" s="1">
        <v>109</v>
      </c>
      <c r="K43" s="1">
        <f t="shared" si="12"/>
        <v>-30</v>
      </c>
      <c r="L43" s="1"/>
      <c r="M43" s="1"/>
      <c r="N43" s="1">
        <v>150</v>
      </c>
      <c r="O43" s="1">
        <f t="shared" si="3"/>
        <v>15.8</v>
      </c>
      <c r="P43" s="5"/>
      <c r="Q43" s="5"/>
      <c r="R43" s="1"/>
      <c r="S43" s="1">
        <f t="shared" si="4"/>
        <v>14.683544303797468</v>
      </c>
      <c r="T43" s="1">
        <f t="shared" si="5"/>
        <v>14.683544303797468</v>
      </c>
      <c r="U43" s="1">
        <v>20.8</v>
      </c>
      <c r="V43" s="1">
        <v>16.8</v>
      </c>
      <c r="W43" s="1">
        <v>10.4</v>
      </c>
      <c r="X43" s="1">
        <v>25.2</v>
      </c>
      <c r="Y43" s="1">
        <v>9.1999999999999993</v>
      </c>
      <c r="Z43" s="1">
        <v>24</v>
      </c>
      <c r="AA43" s="1">
        <v>17</v>
      </c>
      <c r="AB43" s="1">
        <v>27.8</v>
      </c>
      <c r="AC43" s="1">
        <v>21.6</v>
      </c>
      <c r="AD43" s="1">
        <v>6.6</v>
      </c>
      <c r="AE43" s="16" t="s">
        <v>41</v>
      </c>
      <c r="AF43" s="1">
        <f t="shared" si="13"/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82</v>
      </c>
      <c r="B44" s="1" t="s">
        <v>39</v>
      </c>
      <c r="C44" s="1">
        <v>115</v>
      </c>
      <c r="D44" s="1">
        <v>30</v>
      </c>
      <c r="E44" s="1">
        <v>57</v>
      </c>
      <c r="F44" s="1">
        <v>53</v>
      </c>
      <c r="G44" s="7">
        <v>0.1</v>
      </c>
      <c r="H44" s="1">
        <v>60</v>
      </c>
      <c r="I44" s="1" t="s">
        <v>40</v>
      </c>
      <c r="J44" s="1">
        <v>58</v>
      </c>
      <c r="K44" s="1">
        <f t="shared" si="12"/>
        <v>-1</v>
      </c>
      <c r="L44" s="1"/>
      <c r="M44" s="1"/>
      <c r="N44" s="1">
        <v>95</v>
      </c>
      <c r="O44" s="1">
        <f t="shared" si="3"/>
        <v>11.4</v>
      </c>
      <c r="P44" s="5">
        <f t="shared" ref="P44:P48" si="14">14*O44-N44-F44</f>
        <v>11.599999999999994</v>
      </c>
      <c r="Q44" s="5"/>
      <c r="R44" s="1"/>
      <c r="S44" s="1">
        <f t="shared" si="4"/>
        <v>13.999999999999998</v>
      </c>
      <c r="T44" s="1">
        <f t="shared" si="5"/>
        <v>12.982456140350877</v>
      </c>
      <c r="U44" s="1">
        <v>13.6</v>
      </c>
      <c r="V44" s="1">
        <v>12.2</v>
      </c>
      <c r="W44" s="1">
        <v>9.8000000000000007</v>
      </c>
      <c r="X44" s="1">
        <v>17.8</v>
      </c>
      <c r="Y44" s="1">
        <v>17.600000000000001</v>
      </c>
      <c r="Z44" s="1">
        <v>19.8</v>
      </c>
      <c r="AA44" s="1">
        <v>24.2</v>
      </c>
      <c r="AB44" s="1">
        <v>21</v>
      </c>
      <c r="AC44" s="1">
        <v>27.2</v>
      </c>
      <c r="AD44" s="1">
        <v>42.2</v>
      </c>
      <c r="AE44" s="1" t="s">
        <v>47</v>
      </c>
      <c r="AF44" s="1">
        <f t="shared" si="13"/>
        <v>1.1599999999999995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83</v>
      </c>
      <c r="B45" s="1" t="s">
        <v>39</v>
      </c>
      <c r="C45" s="1">
        <v>189</v>
      </c>
      <c r="D45" s="1">
        <v>50</v>
      </c>
      <c r="E45" s="1">
        <v>51</v>
      </c>
      <c r="F45" s="1">
        <v>156</v>
      </c>
      <c r="G45" s="7">
        <v>0.1</v>
      </c>
      <c r="H45" s="1">
        <v>60</v>
      </c>
      <c r="I45" s="1" t="s">
        <v>40</v>
      </c>
      <c r="J45" s="1">
        <v>56</v>
      </c>
      <c r="K45" s="1">
        <f t="shared" si="12"/>
        <v>-5</v>
      </c>
      <c r="L45" s="1"/>
      <c r="M45" s="1"/>
      <c r="N45" s="1">
        <v>0</v>
      </c>
      <c r="O45" s="1">
        <f t="shared" si="3"/>
        <v>10.199999999999999</v>
      </c>
      <c r="P45" s="5"/>
      <c r="Q45" s="5"/>
      <c r="R45" s="1"/>
      <c r="S45" s="1">
        <f t="shared" si="4"/>
        <v>15.294117647058824</v>
      </c>
      <c r="T45" s="1">
        <f t="shared" si="5"/>
        <v>15.294117647058824</v>
      </c>
      <c r="U45" s="1">
        <v>8.8000000000000007</v>
      </c>
      <c r="V45" s="1">
        <v>16.399999999999999</v>
      </c>
      <c r="W45" s="1">
        <v>11.6</v>
      </c>
      <c r="X45" s="1">
        <v>17.2</v>
      </c>
      <c r="Y45" s="1">
        <v>26</v>
      </c>
      <c r="Z45" s="1">
        <v>32.799999999999997</v>
      </c>
      <c r="AA45" s="1">
        <v>48</v>
      </c>
      <c r="AB45" s="1">
        <v>28.6</v>
      </c>
      <c r="AC45" s="1">
        <v>44.8</v>
      </c>
      <c r="AD45" s="1">
        <v>57.2</v>
      </c>
      <c r="AE45" s="40" t="s">
        <v>59</v>
      </c>
      <c r="AF45" s="1">
        <f t="shared" si="13"/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84</v>
      </c>
      <c r="B46" s="1" t="s">
        <v>39</v>
      </c>
      <c r="C46" s="1">
        <v>101</v>
      </c>
      <c r="D46" s="1">
        <v>256</v>
      </c>
      <c r="E46" s="1">
        <v>103</v>
      </c>
      <c r="F46" s="1">
        <v>221</v>
      </c>
      <c r="G46" s="7">
        <v>0.4</v>
      </c>
      <c r="H46" s="1">
        <v>45</v>
      </c>
      <c r="I46" s="1" t="s">
        <v>40</v>
      </c>
      <c r="J46" s="1">
        <v>109</v>
      </c>
      <c r="K46" s="1">
        <f t="shared" si="12"/>
        <v>-6</v>
      </c>
      <c r="L46" s="1"/>
      <c r="M46" s="1"/>
      <c r="N46" s="1">
        <v>290</v>
      </c>
      <c r="O46" s="1">
        <f t="shared" si="3"/>
        <v>20.6</v>
      </c>
      <c r="P46" s="5"/>
      <c r="Q46" s="5"/>
      <c r="R46" s="1"/>
      <c r="S46" s="1">
        <f t="shared" si="4"/>
        <v>24.805825242718445</v>
      </c>
      <c r="T46" s="1">
        <f t="shared" si="5"/>
        <v>24.805825242718445</v>
      </c>
      <c r="U46" s="1">
        <v>41</v>
      </c>
      <c r="V46" s="1">
        <v>34</v>
      </c>
      <c r="W46" s="1">
        <v>24.8</v>
      </c>
      <c r="X46" s="1">
        <v>44.6</v>
      </c>
      <c r="Y46" s="1">
        <v>41</v>
      </c>
      <c r="Z46" s="1">
        <v>40</v>
      </c>
      <c r="AA46" s="1">
        <v>37.200000000000003</v>
      </c>
      <c r="AB46" s="1">
        <v>38</v>
      </c>
      <c r="AC46" s="1">
        <v>29.2</v>
      </c>
      <c r="AD46" s="1">
        <v>38</v>
      </c>
      <c r="AE46" s="16" t="s">
        <v>41</v>
      </c>
      <c r="AF46" s="1">
        <f t="shared" si="13"/>
        <v>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85</v>
      </c>
      <c r="B47" s="1" t="s">
        <v>39</v>
      </c>
      <c r="C47" s="1">
        <v>36</v>
      </c>
      <c r="D47" s="1">
        <v>186</v>
      </c>
      <c r="E47" s="1">
        <v>24</v>
      </c>
      <c r="F47" s="1">
        <v>188</v>
      </c>
      <c r="G47" s="7">
        <v>0.3</v>
      </c>
      <c r="H47" s="1">
        <v>45</v>
      </c>
      <c r="I47" s="1" t="s">
        <v>40</v>
      </c>
      <c r="J47" s="1">
        <v>28</v>
      </c>
      <c r="K47" s="1">
        <f t="shared" si="12"/>
        <v>-4</v>
      </c>
      <c r="L47" s="1"/>
      <c r="M47" s="1"/>
      <c r="N47" s="1">
        <v>30</v>
      </c>
      <c r="O47" s="1">
        <f t="shared" si="3"/>
        <v>4.8</v>
      </c>
      <c r="P47" s="5"/>
      <c r="Q47" s="5"/>
      <c r="R47" s="1"/>
      <c r="S47" s="1">
        <f t="shared" si="4"/>
        <v>45.416666666666671</v>
      </c>
      <c r="T47" s="1">
        <f t="shared" si="5"/>
        <v>45.416666666666671</v>
      </c>
      <c r="U47" s="1">
        <v>3.4</v>
      </c>
      <c r="V47" s="1">
        <v>7.8</v>
      </c>
      <c r="W47" s="1">
        <v>6</v>
      </c>
      <c r="X47" s="1">
        <v>3.2</v>
      </c>
      <c r="Y47" s="1">
        <v>1</v>
      </c>
      <c r="Z47" s="1">
        <v>5</v>
      </c>
      <c r="AA47" s="1">
        <v>3.6</v>
      </c>
      <c r="AB47" s="1">
        <v>6.2</v>
      </c>
      <c r="AC47" s="1">
        <v>3.8</v>
      </c>
      <c r="AD47" s="1">
        <v>7.6</v>
      </c>
      <c r="AE47" s="40" t="s">
        <v>59</v>
      </c>
      <c r="AF47" s="1">
        <f t="shared" si="13"/>
        <v>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86</v>
      </c>
      <c r="B48" s="1" t="s">
        <v>36</v>
      </c>
      <c r="C48" s="1">
        <v>206.988</v>
      </c>
      <c r="D48" s="1">
        <v>92.275000000000006</v>
      </c>
      <c r="E48" s="1">
        <v>85.989000000000004</v>
      </c>
      <c r="F48" s="1">
        <v>208.29599999999999</v>
      </c>
      <c r="G48" s="7">
        <v>1</v>
      </c>
      <c r="H48" s="1">
        <v>60</v>
      </c>
      <c r="I48" s="1" t="s">
        <v>44</v>
      </c>
      <c r="J48" s="1">
        <v>97.1</v>
      </c>
      <c r="K48" s="1">
        <f t="shared" si="12"/>
        <v>-11.11099999999999</v>
      </c>
      <c r="L48" s="1"/>
      <c r="M48" s="1"/>
      <c r="N48" s="1">
        <v>20</v>
      </c>
      <c r="O48" s="1">
        <f t="shared" si="3"/>
        <v>17.197800000000001</v>
      </c>
      <c r="P48" s="5">
        <f t="shared" si="14"/>
        <v>12.47320000000002</v>
      </c>
      <c r="Q48" s="5"/>
      <c r="R48" s="1"/>
      <c r="S48" s="1">
        <f t="shared" si="4"/>
        <v>14</v>
      </c>
      <c r="T48" s="1">
        <f t="shared" si="5"/>
        <v>13.274721185267882</v>
      </c>
      <c r="U48" s="1">
        <v>20.586400000000001</v>
      </c>
      <c r="V48" s="1">
        <v>25.902799999999999</v>
      </c>
      <c r="W48" s="1">
        <v>28.18</v>
      </c>
      <c r="X48" s="1">
        <v>34.930399999999999</v>
      </c>
      <c r="Y48" s="1">
        <v>29.554600000000001</v>
      </c>
      <c r="Z48" s="1">
        <v>30.1328</v>
      </c>
      <c r="AA48" s="1">
        <v>32.658200000000001</v>
      </c>
      <c r="AB48" s="1">
        <v>35.065800000000003</v>
      </c>
      <c r="AC48" s="1">
        <v>28.678999999999998</v>
      </c>
      <c r="AD48" s="1">
        <v>61.335000000000001</v>
      </c>
      <c r="AE48" s="1"/>
      <c r="AF48" s="1">
        <f t="shared" si="13"/>
        <v>12.47320000000002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87</v>
      </c>
      <c r="B49" s="1" t="s">
        <v>36</v>
      </c>
      <c r="C49" s="1">
        <v>79.33</v>
      </c>
      <c r="D49" s="1">
        <v>99.736000000000004</v>
      </c>
      <c r="E49" s="1">
        <v>46.713000000000001</v>
      </c>
      <c r="F49" s="1">
        <v>120.49</v>
      </c>
      <c r="G49" s="7">
        <v>1</v>
      </c>
      <c r="H49" s="1">
        <v>45</v>
      </c>
      <c r="I49" s="1" t="s">
        <v>40</v>
      </c>
      <c r="J49" s="1">
        <v>47</v>
      </c>
      <c r="K49" s="1">
        <f t="shared" si="12"/>
        <v>-0.28699999999999903</v>
      </c>
      <c r="L49" s="1"/>
      <c r="M49" s="1"/>
      <c r="N49" s="1">
        <v>90</v>
      </c>
      <c r="O49" s="1">
        <f t="shared" si="3"/>
        <v>9.3426000000000009</v>
      </c>
      <c r="P49" s="5"/>
      <c r="Q49" s="5"/>
      <c r="R49" s="1"/>
      <c r="S49" s="1">
        <f t="shared" si="4"/>
        <v>22.530130798706995</v>
      </c>
      <c r="T49" s="1">
        <f t="shared" si="5"/>
        <v>22.530130798706995</v>
      </c>
      <c r="U49" s="1">
        <v>16.982800000000001</v>
      </c>
      <c r="V49" s="1">
        <v>16.170200000000001</v>
      </c>
      <c r="W49" s="1">
        <v>16.384799999999998</v>
      </c>
      <c r="X49" s="1">
        <v>17.9224</v>
      </c>
      <c r="Y49" s="1">
        <v>16.170999999999999</v>
      </c>
      <c r="Z49" s="1">
        <v>11.614800000000001</v>
      </c>
      <c r="AA49" s="1">
        <v>18.559999999999999</v>
      </c>
      <c r="AB49" s="1">
        <v>18.555</v>
      </c>
      <c r="AC49" s="1">
        <v>16.613800000000001</v>
      </c>
      <c r="AD49" s="1">
        <v>14.61</v>
      </c>
      <c r="AE49" s="40" t="s">
        <v>59</v>
      </c>
      <c r="AF49" s="1">
        <f t="shared" si="13"/>
        <v>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88</v>
      </c>
      <c r="B50" s="1" t="s">
        <v>36</v>
      </c>
      <c r="C50" s="1">
        <v>27.934999999999999</v>
      </c>
      <c r="D50" s="1">
        <v>133.91200000000001</v>
      </c>
      <c r="E50" s="1">
        <v>42.456000000000003</v>
      </c>
      <c r="F50" s="1">
        <v>115.619</v>
      </c>
      <c r="G50" s="7">
        <v>1</v>
      </c>
      <c r="H50" s="1">
        <v>45</v>
      </c>
      <c r="I50" s="1" t="s">
        <v>40</v>
      </c>
      <c r="J50" s="1">
        <v>49</v>
      </c>
      <c r="K50" s="1">
        <f t="shared" si="12"/>
        <v>-6.5439999999999969</v>
      </c>
      <c r="L50" s="1"/>
      <c r="M50" s="1"/>
      <c r="N50" s="1">
        <v>0</v>
      </c>
      <c r="O50" s="1">
        <f t="shared" si="3"/>
        <v>8.491200000000001</v>
      </c>
      <c r="P50" s="5"/>
      <c r="Q50" s="5"/>
      <c r="R50" s="1"/>
      <c r="S50" s="1">
        <f t="shared" si="4"/>
        <v>13.616332202751082</v>
      </c>
      <c r="T50" s="1">
        <f t="shared" si="5"/>
        <v>13.616332202751082</v>
      </c>
      <c r="U50" s="1">
        <v>7.7602000000000002</v>
      </c>
      <c r="V50" s="1">
        <v>12.914199999999999</v>
      </c>
      <c r="W50" s="1">
        <v>8.0538000000000007</v>
      </c>
      <c r="X50" s="1">
        <v>11.744199999999999</v>
      </c>
      <c r="Y50" s="1">
        <v>12.489599999999999</v>
      </c>
      <c r="Z50" s="1">
        <v>8.0313999999999997</v>
      </c>
      <c r="AA50" s="1">
        <v>8.9474</v>
      </c>
      <c r="AB50" s="1">
        <v>15.192600000000001</v>
      </c>
      <c r="AC50" s="1">
        <v>7.9729999999999999</v>
      </c>
      <c r="AD50" s="1">
        <v>6.9558</v>
      </c>
      <c r="AE50" s="1"/>
      <c r="AF50" s="1">
        <f t="shared" si="13"/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89</v>
      </c>
      <c r="B51" s="1" t="s">
        <v>39</v>
      </c>
      <c r="C51" s="1"/>
      <c r="D51" s="1">
        <v>50</v>
      </c>
      <c r="E51" s="1">
        <v>4</v>
      </c>
      <c r="F51" s="1">
        <v>46</v>
      </c>
      <c r="G51" s="7">
        <v>0.09</v>
      </c>
      <c r="H51" s="1">
        <v>45</v>
      </c>
      <c r="I51" s="1" t="s">
        <v>40</v>
      </c>
      <c r="J51" s="1">
        <v>4</v>
      </c>
      <c r="K51" s="1">
        <f t="shared" si="12"/>
        <v>0</v>
      </c>
      <c r="L51" s="1"/>
      <c r="M51" s="1"/>
      <c r="N51" s="1">
        <v>0</v>
      </c>
      <c r="O51" s="1">
        <f t="shared" si="3"/>
        <v>0.8</v>
      </c>
      <c r="P51" s="5"/>
      <c r="Q51" s="5"/>
      <c r="R51" s="1"/>
      <c r="S51" s="1">
        <f t="shared" si="4"/>
        <v>57.5</v>
      </c>
      <c r="T51" s="1">
        <f t="shared" si="5"/>
        <v>57.5</v>
      </c>
      <c r="U51" s="1">
        <v>0</v>
      </c>
      <c r="V51" s="1">
        <v>0.8</v>
      </c>
      <c r="W51" s="1">
        <v>1.8</v>
      </c>
      <c r="X51" s="1">
        <v>2.4</v>
      </c>
      <c r="Y51" s="1">
        <v>0.2</v>
      </c>
      <c r="Z51" s="1">
        <v>1.2</v>
      </c>
      <c r="AA51" s="1">
        <v>0.4</v>
      </c>
      <c r="AB51" s="1">
        <v>0.6</v>
      </c>
      <c r="AC51" s="1">
        <v>0.2</v>
      </c>
      <c r="AD51" s="1">
        <v>0.2</v>
      </c>
      <c r="AE51" s="1" t="s">
        <v>90</v>
      </c>
      <c r="AF51" s="1">
        <f t="shared" si="13"/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91</v>
      </c>
      <c r="B52" s="1" t="s">
        <v>39</v>
      </c>
      <c r="C52" s="1">
        <v>21</v>
      </c>
      <c r="D52" s="1">
        <v>144</v>
      </c>
      <c r="E52" s="1">
        <v>52</v>
      </c>
      <c r="F52" s="1">
        <v>92</v>
      </c>
      <c r="G52" s="7">
        <v>0.35</v>
      </c>
      <c r="H52" s="1">
        <v>45</v>
      </c>
      <c r="I52" s="1" t="s">
        <v>40</v>
      </c>
      <c r="J52" s="1">
        <v>53</v>
      </c>
      <c r="K52" s="1">
        <f t="shared" si="12"/>
        <v>-1</v>
      </c>
      <c r="L52" s="1"/>
      <c r="M52" s="1"/>
      <c r="N52" s="1">
        <v>80</v>
      </c>
      <c r="O52" s="1">
        <f t="shared" si="3"/>
        <v>10.4</v>
      </c>
      <c r="P52" s="5"/>
      <c r="Q52" s="5"/>
      <c r="R52" s="1"/>
      <c r="S52" s="1">
        <f t="shared" si="4"/>
        <v>16.538461538461537</v>
      </c>
      <c r="T52" s="1">
        <f t="shared" si="5"/>
        <v>16.538461538461537</v>
      </c>
      <c r="U52" s="1">
        <v>15.2</v>
      </c>
      <c r="V52" s="1">
        <v>15.8</v>
      </c>
      <c r="W52" s="1">
        <v>6.2</v>
      </c>
      <c r="X52" s="1">
        <v>13.8</v>
      </c>
      <c r="Y52" s="1">
        <v>8.4</v>
      </c>
      <c r="Z52" s="1">
        <v>9.4</v>
      </c>
      <c r="AA52" s="1">
        <v>4.8</v>
      </c>
      <c r="AB52" s="1">
        <v>8.4</v>
      </c>
      <c r="AC52" s="1">
        <v>0</v>
      </c>
      <c r="AD52" s="1">
        <v>11.2</v>
      </c>
      <c r="AE52" s="1" t="s">
        <v>47</v>
      </c>
      <c r="AF52" s="1">
        <f t="shared" si="13"/>
        <v>0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92</v>
      </c>
      <c r="B53" s="1" t="s">
        <v>36</v>
      </c>
      <c r="C53" s="1">
        <v>54.08</v>
      </c>
      <c r="D53" s="1">
        <v>75.400000000000006</v>
      </c>
      <c r="E53" s="1">
        <v>24.495000000000001</v>
      </c>
      <c r="F53" s="1">
        <v>101.024</v>
      </c>
      <c r="G53" s="7">
        <v>1</v>
      </c>
      <c r="H53" s="1">
        <v>45</v>
      </c>
      <c r="I53" s="1" t="s">
        <v>40</v>
      </c>
      <c r="J53" s="1">
        <v>27</v>
      </c>
      <c r="K53" s="1">
        <f t="shared" si="12"/>
        <v>-2.504999999999999</v>
      </c>
      <c r="L53" s="1"/>
      <c r="M53" s="1"/>
      <c r="N53" s="1">
        <v>0</v>
      </c>
      <c r="O53" s="1">
        <f t="shared" si="3"/>
        <v>4.899</v>
      </c>
      <c r="P53" s="5"/>
      <c r="Q53" s="5"/>
      <c r="R53" s="1"/>
      <c r="S53" s="1">
        <f t="shared" si="4"/>
        <v>20.621351296182894</v>
      </c>
      <c r="T53" s="1">
        <f t="shared" si="5"/>
        <v>20.621351296182894</v>
      </c>
      <c r="U53" s="1">
        <v>5.6894</v>
      </c>
      <c r="V53" s="1">
        <v>9.7148000000000003</v>
      </c>
      <c r="W53" s="1">
        <v>9.3689999999999998</v>
      </c>
      <c r="X53" s="1">
        <v>11.949400000000001</v>
      </c>
      <c r="Y53" s="1">
        <v>9.6075999999999997</v>
      </c>
      <c r="Z53" s="1">
        <v>12.6662</v>
      </c>
      <c r="AA53" s="1">
        <v>14.685</v>
      </c>
      <c r="AB53" s="1">
        <v>8.5221999999999998</v>
      </c>
      <c r="AC53" s="1">
        <v>21.524799999999999</v>
      </c>
      <c r="AD53" s="1">
        <v>10.6076</v>
      </c>
      <c r="AE53" s="16" t="s">
        <v>196</v>
      </c>
      <c r="AF53" s="1">
        <f t="shared" si="13"/>
        <v>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5.75" thickBot="1" x14ac:dyDescent="0.3">
      <c r="A54" s="1" t="s">
        <v>93</v>
      </c>
      <c r="B54" s="1" t="s">
        <v>36</v>
      </c>
      <c r="C54" s="1">
        <v>96.15</v>
      </c>
      <c r="D54" s="1">
        <v>1.3220000000000001</v>
      </c>
      <c r="E54" s="1">
        <v>20.484000000000002</v>
      </c>
      <c r="F54" s="1">
        <v>72.254000000000005</v>
      </c>
      <c r="G54" s="7">
        <v>1</v>
      </c>
      <c r="H54" s="1">
        <v>45</v>
      </c>
      <c r="I54" s="1" t="s">
        <v>40</v>
      </c>
      <c r="J54" s="1">
        <v>19.5</v>
      </c>
      <c r="K54" s="1">
        <f t="shared" si="12"/>
        <v>0.98400000000000176</v>
      </c>
      <c r="L54" s="1"/>
      <c r="M54" s="1"/>
      <c r="N54" s="1">
        <v>0</v>
      </c>
      <c r="O54" s="1">
        <f t="shared" si="3"/>
        <v>4.0968</v>
      </c>
      <c r="P54" s="5"/>
      <c r="Q54" s="5"/>
      <c r="R54" s="1"/>
      <c r="S54" s="1">
        <f t="shared" si="4"/>
        <v>17.63669205233353</v>
      </c>
      <c r="T54" s="1">
        <f t="shared" si="5"/>
        <v>17.63669205233353</v>
      </c>
      <c r="U54" s="1">
        <v>1.9004000000000001</v>
      </c>
      <c r="V54" s="1">
        <v>5.0186000000000002</v>
      </c>
      <c r="W54" s="1">
        <v>2.8441999999999998</v>
      </c>
      <c r="X54" s="1">
        <v>10.327</v>
      </c>
      <c r="Y54" s="1">
        <v>12.494</v>
      </c>
      <c r="Z54" s="1">
        <v>12.305999999999999</v>
      </c>
      <c r="AA54" s="1">
        <v>11.0198</v>
      </c>
      <c r="AB54" s="1">
        <v>16.297599999999999</v>
      </c>
      <c r="AC54" s="1">
        <v>9.3238000000000003</v>
      </c>
      <c r="AD54" s="1">
        <v>17.052399999999999</v>
      </c>
      <c r="AE54" s="40" t="s">
        <v>59</v>
      </c>
      <c r="AF54" s="1">
        <f t="shared" si="13"/>
        <v>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25" t="s">
        <v>94</v>
      </c>
      <c r="B55" s="26" t="s">
        <v>39</v>
      </c>
      <c r="C55" s="26">
        <v>271</v>
      </c>
      <c r="D55" s="26"/>
      <c r="E55" s="26">
        <v>195</v>
      </c>
      <c r="F55" s="27">
        <v>16</v>
      </c>
      <c r="G55" s="13">
        <v>0</v>
      </c>
      <c r="H55" s="12">
        <v>45</v>
      </c>
      <c r="I55" s="12" t="s">
        <v>37</v>
      </c>
      <c r="J55" s="12">
        <v>214</v>
      </c>
      <c r="K55" s="12">
        <f t="shared" si="12"/>
        <v>-19</v>
      </c>
      <c r="L55" s="12"/>
      <c r="M55" s="12"/>
      <c r="N55" s="12">
        <v>0</v>
      </c>
      <c r="O55" s="12">
        <f t="shared" si="3"/>
        <v>39</v>
      </c>
      <c r="P55" s="14"/>
      <c r="Q55" s="14"/>
      <c r="R55" s="12"/>
      <c r="S55" s="12">
        <f t="shared" si="4"/>
        <v>0.41025641025641024</v>
      </c>
      <c r="T55" s="12">
        <f t="shared" si="5"/>
        <v>0.41025641025641024</v>
      </c>
      <c r="U55" s="12">
        <v>47.4</v>
      </c>
      <c r="V55" s="12">
        <v>57.6</v>
      </c>
      <c r="W55" s="12">
        <v>58.8</v>
      </c>
      <c r="X55" s="12">
        <v>61.4</v>
      </c>
      <c r="Y55" s="12">
        <v>90.2</v>
      </c>
      <c r="Z55" s="12">
        <v>67.2</v>
      </c>
      <c r="AA55" s="12">
        <v>67.2</v>
      </c>
      <c r="AB55" s="12">
        <v>74.2</v>
      </c>
      <c r="AC55" s="12">
        <v>63.6</v>
      </c>
      <c r="AD55" s="12">
        <v>114</v>
      </c>
      <c r="AE55" s="18" t="s">
        <v>191</v>
      </c>
      <c r="AF55" s="12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5.75" thickBot="1" x14ac:dyDescent="0.3">
      <c r="A56" s="28" t="s">
        <v>181</v>
      </c>
      <c r="B56" s="29" t="s">
        <v>39</v>
      </c>
      <c r="C56" s="29"/>
      <c r="D56" s="29">
        <v>304</v>
      </c>
      <c r="E56" s="29">
        <v>7</v>
      </c>
      <c r="F56" s="30">
        <v>297</v>
      </c>
      <c r="G56" s="7">
        <v>0.28000000000000003</v>
      </c>
      <c r="H56" s="1">
        <v>50</v>
      </c>
      <c r="I56" s="1" t="s">
        <v>40</v>
      </c>
      <c r="J56" s="1">
        <v>8</v>
      </c>
      <c r="K56" s="1">
        <f>E56-J56</f>
        <v>-1</v>
      </c>
      <c r="L56" s="1"/>
      <c r="M56" s="1"/>
      <c r="N56" s="1">
        <v>150</v>
      </c>
      <c r="O56" s="1">
        <f t="shared" si="3"/>
        <v>1.4</v>
      </c>
      <c r="P56" s="5">
        <v>100</v>
      </c>
      <c r="Q56" s="5"/>
      <c r="R56" s="1"/>
      <c r="S56" s="1">
        <f t="shared" si="4"/>
        <v>390.71428571428572</v>
      </c>
      <c r="T56" s="1">
        <f t="shared" si="5"/>
        <v>319.28571428571428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0" t="s">
        <v>197</v>
      </c>
      <c r="AF56" s="1">
        <f>G56*P56</f>
        <v>28.000000000000004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25" t="s">
        <v>95</v>
      </c>
      <c r="B57" s="26" t="s">
        <v>39</v>
      </c>
      <c r="C57" s="26">
        <v>334</v>
      </c>
      <c r="D57" s="26"/>
      <c r="E57" s="26">
        <v>256</v>
      </c>
      <c r="F57" s="35">
        <f>-127+F38</f>
        <v>-133</v>
      </c>
      <c r="G57" s="13">
        <v>0</v>
      </c>
      <c r="H57" s="12">
        <v>45</v>
      </c>
      <c r="I57" s="12" t="s">
        <v>37</v>
      </c>
      <c r="J57" s="12">
        <v>259</v>
      </c>
      <c r="K57" s="12">
        <f t="shared" si="12"/>
        <v>-3</v>
      </c>
      <c r="L57" s="12"/>
      <c r="M57" s="12"/>
      <c r="N57" s="12">
        <v>0</v>
      </c>
      <c r="O57" s="12">
        <f t="shared" si="3"/>
        <v>51.2</v>
      </c>
      <c r="P57" s="14"/>
      <c r="Q57" s="14"/>
      <c r="R57" s="12"/>
      <c r="S57" s="12">
        <f t="shared" si="4"/>
        <v>-2.59765625</v>
      </c>
      <c r="T57" s="12">
        <f t="shared" si="5"/>
        <v>-2.59765625</v>
      </c>
      <c r="U57" s="12">
        <v>85.6</v>
      </c>
      <c r="V57" s="12">
        <v>71.599999999999994</v>
      </c>
      <c r="W57" s="12">
        <v>65</v>
      </c>
      <c r="X57" s="12">
        <v>103.8</v>
      </c>
      <c r="Y57" s="12">
        <v>120.2</v>
      </c>
      <c r="Z57" s="12">
        <v>85.6</v>
      </c>
      <c r="AA57" s="12">
        <v>94.6</v>
      </c>
      <c r="AB57" s="12">
        <v>99.2</v>
      </c>
      <c r="AC57" s="12">
        <v>78.8</v>
      </c>
      <c r="AD57" s="12">
        <v>165.6</v>
      </c>
      <c r="AE57" s="18" t="s">
        <v>96</v>
      </c>
      <c r="AF57" s="12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5.75" thickBot="1" x14ac:dyDescent="0.3">
      <c r="A58" s="31" t="s">
        <v>177</v>
      </c>
      <c r="B58" s="29" t="s">
        <v>39</v>
      </c>
      <c r="C58" s="29"/>
      <c r="D58" s="29">
        <v>498</v>
      </c>
      <c r="E58" s="38">
        <f>77-F57</f>
        <v>210</v>
      </c>
      <c r="F58" s="37">
        <f>421+F57</f>
        <v>288</v>
      </c>
      <c r="G58" s="7">
        <v>0.35</v>
      </c>
      <c r="H58" s="1">
        <v>50</v>
      </c>
      <c r="I58" s="1" t="s">
        <v>40</v>
      </c>
      <c r="J58" s="1">
        <v>77</v>
      </c>
      <c r="K58" s="1">
        <f>E58-J58</f>
        <v>133</v>
      </c>
      <c r="L58" s="1"/>
      <c r="M58" s="1"/>
      <c r="N58" s="1">
        <v>350</v>
      </c>
      <c r="O58" s="1">
        <f t="shared" si="3"/>
        <v>42</v>
      </c>
      <c r="P58" s="5">
        <v>100</v>
      </c>
      <c r="Q58" s="5"/>
      <c r="R58" s="1"/>
      <c r="S58" s="1">
        <f t="shared" si="4"/>
        <v>17.571428571428573</v>
      </c>
      <c r="T58" s="1">
        <f t="shared" si="5"/>
        <v>15.19047619047619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0" t="s">
        <v>198</v>
      </c>
      <c r="AF58" s="1">
        <f>G58*P58</f>
        <v>35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5.75" thickBot="1" x14ac:dyDescent="0.3">
      <c r="A59" s="1" t="s">
        <v>97</v>
      </c>
      <c r="B59" s="1" t="s">
        <v>39</v>
      </c>
      <c r="C59" s="1">
        <v>385</v>
      </c>
      <c r="D59" s="1">
        <v>296</v>
      </c>
      <c r="E59" s="1">
        <v>280</v>
      </c>
      <c r="F59" s="1">
        <v>289</v>
      </c>
      <c r="G59" s="7">
        <v>0.28000000000000003</v>
      </c>
      <c r="H59" s="1">
        <v>45</v>
      </c>
      <c r="I59" s="1" t="s">
        <v>40</v>
      </c>
      <c r="J59" s="1">
        <v>296</v>
      </c>
      <c r="K59" s="1">
        <f t="shared" si="12"/>
        <v>-16</v>
      </c>
      <c r="L59" s="1"/>
      <c r="M59" s="1"/>
      <c r="N59" s="1">
        <v>460</v>
      </c>
      <c r="O59" s="1">
        <f t="shared" si="3"/>
        <v>56</v>
      </c>
      <c r="P59" s="5">
        <f t="shared" ref="P59" si="15">14*O59-N59-F59</f>
        <v>35</v>
      </c>
      <c r="Q59" s="5"/>
      <c r="R59" s="1"/>
      <c r="S59" s="1">
        <f t="shared" si="4"/>
        <v>14</v>
      </c>
      <c r="T59" s="1">
        <f t="shared" si="5"/>
        <v>13.375</v>
      </c>
      <c r="U59" s="1">
        <v>70.400000000000006</v>
      </c>
      <c r="V59" s="1">
        <v>62.8</v>
      </c>
      <c r="W59" s="1">
        <v>64.2</v>
      </c>
      <c r="X59" s="1">
        <v>87</v>
      </c>
      <c r="Y59" s="1">
        <v>91.6</v>
      </c>
      <c r="Z59" s="1">
        <v>73.400000000000006</v>
      </c>
      <c r="AA59" s="1">
        <v>76.2</v>
      </c>
      <c r="AB59" s="1">
        <v>95.4</v>
      </c>
      <c r="AC59" s="1">
        <v>68</v>
      </c>
      <c r="AD59" s="1">
        <v>105.4</v>
      </c>
      <c r="AE59" s="1" t="s">
        <v>47</v>
      </c>
      <c r="AF59" s="1">
        <f>G59*P59</f>
        <v>9.8000000000000007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25" t="s">
        <v>98</v>
      </c>
      <c r="B60" s="26" t="s">
        <v>39</v>
      </c>
      <c r="C60" s="26">
        <v>325</v>
      </c>
      <c r="D60" s="26">
        <v>278</v>
      </c>
      <c r="E60" s="36">
        <f>216+E39</f>
        <v>218</v>
      </c>
      <c r="F60" s="35">
        <f>287+F39</f>
        <v>285</v>
      </c>
      <c r="G60" s="13">
        <v>0</v>
      </c>
      <c r="H60" s="12">
        <v>45</v>
      </c>
      <c r="I60" s="12" t="s">
        <v>37</v>
      </c>
      <c r="J60" s="12">
        <v>219</v>
      </c>
      <c r="K60" s="12">
        <f t="shared" si="12"/>
        <v>-1</v>
      </c>
      <c r="L60" s="12"/>
      <c r="M60" s="12"/>
      <c r="N60" s="12">
        <v>0</v>
      </c>
      <c r="O60" s="12">
        <f t="shared" si="3"/>
        <v>43.6</v>
      </c>
      <c r="P60" s="14"/>
      <c r="Q60" s="14"/>
      <c r="R60" s="12"/>
      <c r="S60" s="12">
        <f t="shared" si="4"/>
        <v>6.5366972477064218</v>
      </c>
      <c r="T60" s="12">
        <f t="shared" si="5"/>
        <v>6.5366972477064218</v>
      </c>
      <c r="U60" s="12">
        <v>86.2</v>
      </c>
      <c r="V60" s="12">
        <v>66.2</v>
      </c>
      <c r="W60" s="12">
        <v>76.2</v>
      </c>
      <c r="X60" s="12">
        <v>104.4</v>
      </c>
      <c r="Y60" s="12">
        <v>44.6</v>
      </c>
      <c r="Z60" s="12">
        <v>97.4</v>
      </c>
      <c r="AA60" s="12">
        <v>95.6</v>
      </c>
      <c r="AB60" s="12">
        <v>115.2</v>
      </c>
      <c r="AC60" s="12">
        <v>79.2</v>
      </c>
      <c r="AD60" s="12">
        <v>134.80000000000001</v>
      </c>
      <c r="AE60" s="16" t="s">
        <v>185</v>
      </c>
      <c r="AF60" s="12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5.75" thickBot="1" x14ac:dyDescent="0.3">
      <c r="A61" s="28" t="s">
        <v>179</v>
      </c>
      <c r="B61" s="29" t="s">
        <v>39</v>
      </c>
      <c r="C61" s="29">
        <v>144</v>
      </c>
      <c r="D61" s="29">
        <v>272</v>
      </c>
      <c r="E61" s="38">
        <f>E60</f>
        <v>218</v>
      </c>
      <c r="F61" s="37">
        <f>96+F60</f>
        <v>381</v>
      </c>
      <c r="G61" s="7">
        <v>0.35</v>
      </c>
      <c r="H61" s="1">
        <v>50</v>
      </c>
      <c r="I61" s="1" t="s">
        <v>40</v>
      </c>
      <c r="J61" s="1"/>
      <c r="K61" s="1">
        <f>E61-J61</f>
        <v>218</v>
      </c>
      <c r="L61" s="1"/>
      <c r="M61" s="1"/>
      <c r="N61" s="1">
        <v>200</v>
      </c>
      <c r="O61" s="1">
        <f t="shared" si="3"/>
        <v>43.6</v>
      </c>
      <c r="P61" s="5">
        <f t="shared" ref="P61:P64" si="16">14*O61-N61-F61</f>
        <v>29.399999999999977</v>
      </c>
      <c r="Q61" s="5"/>
      <c r="R61" s="1"/>
      <c r="S61" s="1">
        <f t="shared" si="4"/>
        <v>13.999999999999998</v>
      </c>
      <c r="T61" s="1">
        <f t="shared" si="5"/>
        <v>13.325688073394495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180</v>
      </c>
      <c r="AF61" s="1">
        <f>G61*P61</f>
        <v>10.289999999999992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99</v>
      </c>
      <c r="B62" s="1" t="s">
        <v>39</v>
      </c>
      <c r="C62" s="1">
        <v>441</v>
      </c>
      <c r="D62" s="1">
        <v>360</v>
      </c>
      <c r="E62" s="1">
        <v>361</v>
      </c>
      <c r="F62" s="1">
        <v>342</v>
      </c>
      <c r="G62" s="7">
        <v>0.35</v>
      </c>
      <c r="H62" s="1">
        <v>45</v>
      </c>
      <c r="I62" s="1" t="s">
        <v>57</v>
      </c>
      <c r="J62" s="1">
        <v>367</v>
      </c>
      <c r="K62" s="1">
        <f t="shared" si="12"/>
        <v>-6</v>
      </c>
      <c r="L62" s="1"/>
      <c r="M62" s="1"/>
      <c r="N62" s="1">
        <v>617</v>
      </c>
      <c r="O62" s="1">
        <f t="shared" si="3"/>
        <v>72.2</v>
      </c>
      <c r="P62" s="5">
        <f t="shared" si="16"/>
        <v>51.800000000000068</v>
      </c>
      <c r="Q62" s="5"/>
      <c r="R62" s="1"/>
      <c r="S62" s="1">
        <f t="shared" si="4"/>
        <v>14</v>
      </c>
      <c r="T62" s="1">
        <f t="shared" si="5"/>
        <v>13.282548476454293</v>
      </c>
      <c r="U62" s="1">
        <v>88</v>
      </c>
      <c r="V62" s="1">
        <v>76.599999999999994</v>
      </c>
      <c r="W62" s="1">
        <v>80.599999999999994</v>
      </c>
      <c r="X62" s="1">
        <v>92.6</v>
      </c>
      <c r="Y62" s="1">
        <v>105.4</v>
      </c>
      <c r="Z62" s="1">
        <v>92.4</v>
      </c>
      <c r="AA62" s="1">
        <v>95.4</v>
      </c>
      <c r="AB62" s="1">
        <v>106.4</v>
      </c>
      <c r="AC62" s="1">
        <v>91</v>
      </c>
      <c r="AD62" s="1">
        <v>215</v>
      </c>
      <c r="AE62" s="1" t="s">
        <v>47</v>
      </c>
      <c r="AF62" s="1">
        <f>G62*P62</f>
        <v>18.130000000000024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100</v>
      </c>
      <c r="B63" s="1" t="s">
        <v>39</v>
      </c>
      <c r="C63" s="1">
        <v>119</v>
      </c>
      <c r="D63" s="1">
        <v>248</v>
      </c>
      <c r="E63" s="1">
        <v>130</v>
      </c>
      <c r="F63" s="1">
        <v>209</v>
      </c>
      <c r="G63" s="7">
        <v>0.28000000000000003</v>
      </c>
      <c r="H63" s="1">
        <v>45</v>
      </c>
      <c r="I63" s="1" t="s">
        <v>40</v>
      </c>
      <c r="J63" s="1">
        <v>135</v>
      </c>
      <c r="K63" s="1">
        <f t="shared" si="12"/>
        <v>-5</v>
      </c>
      <c r="L63" s="1"/>
      <c r="M63" s="1"/>
      <c r="N63" s="1">
        <v>24</v>
      </c>
      <c r="O63" s="1">
        <f t="shared" si="3"/>
        <v>26</v>
      </c>
      <c r="P63" s="5">
        <f t="shared" si="16"/>
        <v>131</v>
      </c>
      <c r="Q63" s="5"/>
      <c r="R63" s="1"/>
      <c r="S63" s="1">
        <f t="shared" si="4"/>
        <v>14</v>
      </c>
      <c r="T63" s="1">
        <f t="shared" si="5"/>
        <v>8.9615384615384617</v>
      </c>
      <c r="U63" s="1">
        <v>24.6</v>
      </c>
      <c r="V63" s="1">
        <v>31.2</v>
      </c>
      <c r="W63" s="1">
        <v>26.4</v>
      </c>
      <c r="X63" s="1">
        <v>28.8</v>
      </c>
      <c r="Y63" s="1">
        <v>23.8</v>
      </c>
      <c r="Z63" s="1">
        <v>24.8</v>
      </c>
      <c r="AA63" s="1">
        <v>25</v>
      </c>
      <c r="AB63" s="1">
        <v>19.2</v>
      </c>
      <c r="AC63" s="1">
        <v>14.8</v>
      </c>
      <c r="AD63" s="1">
        <v>21.4</v>
      </c>
      <c r="AE63" s="1" t="s">
        <v>47</v>
      </c>
      <c r="AF63" s="1">
        <f>G63*P63</f>
        <v>36.680000000000007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15.75" thickBot="1" x14ac:dyDescent="0.3">
      <c r="A64" s="1" t="s">
        <v>101</v>
      </c>
      <c r="B64" s="1" t="s">
        <v>39</v>
      </c>
      <c r="C64" s="1">
        <v>457</v>
      </c>
      <c r="D64" s="1">
        <v>896</v>
      </c>
      <c r="E64" s="1">
        <v>466</v>
      </c>
      <c r="F64" s="1">
        <v>672</v>
      </c>
      <c r="G64" s="7">
        <v>0.41</v>
      </c>
      <c r="H64" s="1">
        <v>45</v>
      </c>
      <c r="I64" s="1" t="s">
        <v>40</v>
      </c>
      <c r="J64" s="1">
        <v>482</v>
      </c>
      <c r="K64" s="1">
        <f t="shared" si="12"/>
        <v>-16</v>
      </c>
      <c r="L64" s="1"/>
      <c r="M64" s="1"/>
      <c r="N64" s="1">
        <v>115</v>
      </c>
      <c r="O64" s="1">
        <f t="shared" si="3"/>
        <v>93.2</v>
      </c>
      <c r="P64" s="5">
        <f t="shared" si="16"/>
        <v>517.79999999999995</v>
      </c>
      <c r="Q64" s="5"/>
      <c r="R64" s="1"/>
      <c r="S64" s="1">
        <f t="shared" si="4"/>
        <v>13.999999999999998</v>
      </c>
      <c r="T64" s="1">
        <f t="shared" si="5"/>
        <v>8.4442060085836914</v>
      </c>
      <c r="U64" s="1">
        <v>94.4</v>
      </c>
      <c r="V64" s="1">
        <v>112.6</v>
      </c>
      <c r="W64" s="1">
        <v>94.8</v>
      </c>
      <c r="X64" s="1">
        <v>125.8</v>
      </c>
      <c r="Y64" s="1">
        <v>146.80000000000001</v>
      </c>
      <c r="Z64" s="1">
        <v>139.19999999999999</v>
      </c>
      <c r="AA64" s="1">
        <v>117</v>
      </c>
      <c r="AB64" s="1">
        <v>151.80000000000001</v>
      </c>
      <c r="AC64" s="1">
        <v>129</v>
      </c>
      <c r="AD64" s="1">
        <v>133</v>
      </c>
      <c r="AE64" s="1"/>
      <c r="AF64" s="1">
        <f>G64*P64</f>
        <v>212.29799999999997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25" t="s">
        <v>102</v>
      </c>
      <c r="B65" s="26" t="s">
        <v>39</v>
      </c>
      <c r="C65" s="26">
        <v>-18</v>
      </c>
      <c r="D65" s="26">
        <v>32</v>
      </c>
      <c r="E65" s="36">
        <v>47</v>
      </c>
      <c r="F65" s="35">
        <v>-40</v>
      </c>
      <c r="G65" s="13">
        <v>0</v>
      </c>
      <c r="H65" s="12">
        <v>45</v>
      </c>
      <c r="I65" s="12" t="s">
        <v>37</v>
      </c>
      <c r="J65" s="12">
        <v>52</v>
      </c>
      <c r="K65" s="12">
        <f t="shared" si="12"/>
        <v>-5</v>
      </c>
      <c r="L65" s="12"/>
      <c r="M65" s="12"/>
      <c r="N65" s="12">
        <v>0</v>
      </c>
      <c r="O65" s="12">
        <f t="shared" si="3"/>
        <v>9.4</v>
      </c>
      <c r="P65" s="14"/>
      <c r="Q65" s="14"/>
      <c r="R65" s="12"/>
      <c r="S65" s="12">
        <f t="shared" si="4"/>
        <v>-4.2553191489361701</v>
      </c>
      <c r="T65" s="12">
        <f t="shared" si="5"/>
        <v>-4.2553191489361701</v>
      </c>
      <c r="U65" s="12">
        <v>7.6</v>
      </c>
      <c r="V65" s="12">
        <v>15.4</v>
      </c>
      <c r="W65" s="12">
        <v>9.1999999999999993</v>
      </c>
      <c r="X65" s="12">
        <v>83.4</v>
      </c>
      <c r="Y65" s="12">
        <v>104.8</v>
      </c>
      <c r="Z65" s="12">
        <v>119</v>
      </c>
      <c r="AA65" s="12">
        <v>105.8</v>
      </c>
      <c r="AB65" s="12">
        <v>128</v>
      </c>
      <c r="AC65" s="12">
        <v>90.8</v>
      </c>
      <c r="AD65" s="12">
        <v>112.8</v>
      </c>
      <c r="AE65" s="18" t="s">
        <v>103</v>
      </c>
      <c r="AF65" s="12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5.75" thickBot="1" x14ac:dyDescent="0.3">
      <c r="A66" s="28" t="s">
        <v>146</v>
      </c>
      <c r="B66" s="29" t="s">
        <v>39</v>
      </c>
      <c r="C66" s="29">
        <v>36</v>
      </c>
      <c r="D66" s="29">
        <v>870</v>
      </c>
      <c r="E66" s="38">
        <f>305+E65</f>
        <v>352</v>
      </c>
      <c r="F66" s="37">
        <f>562+F65</f>
        <v>522</v>
      </c>
      <c r="G66" s="7">
        <v>0.41</v>
      </c>
      <c r="H66" s="1">
        <v>50</v>
      </c>
      <c r="I66" s="1" t="s">
        <v>40</v>
      </c>
      <c r="J66" s="1">
        <v>306</v>
      </c>
      <c r="K66" s="1">
        <f>E66-J66</f>
        <v>46</v>
      </c>
      <c r="L66" s="1"/>
      <c r="M66" s="1"/>
      <c r="N66" s="1">
        <v>130</v>
      </c>
      <c r="O66" s="1">
        <f t="shared" si="3"/>
        <v>70.400000000000006</v>
      </c>
      <c r="P66" s="5">
        <f>14*O66-N66-F66</f>
        <v>333.60000000000014</v>
      </c>
      <c r="Q66" s="5"/>
      <c r="R66" s="1"/>
      <c r="S66" s="1">
        <f t="shared" si="4"/>
        <v>14</v>
      </c>
      <c r="T66" s="1">
        <f t="shared" si="5"/>
        <v>9.2613636363636349</v>
      </c>
      <c r="U66" s="1">
        <v>66.8</v>
      </c>
      <c r="V66" s="1">
        <v>80</v>
      </c>
      <c r="W66" s="1">
        <v>83.6</v>
      </c>
      <c r="X66" s="1">
        <v>107.8</v>
      </c>
      <c r="Y66" s="1">
        <v>0.2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147</v>
      </c>
      <c r="AF66" s="1">
        <f>G66*P66</f>
        <v>136.77600000000004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25" t="s">
        <v>104</v>
      </c>
      <c r="B67" s="26" t="s">
        <v>39</v>
      </c>
      <c r="C67" s="26">
        <v>-19</v>
      </c>
      <c r="D67" s="26">
        <v>56</v>
      </c>
      <c r="E67" s="36">
        <v>35</v>
      </c>
      <c r="F67" s="35">
        <v>-29</v>
      </c>
      <c r="G67" s="13">
        <v>0</v>
      </c>
      <c r="H67" s="12">
        <v>45</v>
      </c>
      <c r="I67" s="12" t="s">
        <v>37</v>
      </c>
      <c r="J67" s="12">
        <v>40</v>
      </c>
      <c r="K67" s="12">
        <f t="shared" si="12"/>
        <v>-5</v>
      </c>
      <c r="L67" s="12"/>
      <c r="M67" s="12"/>
      <c r="N67" s="12">
        <v>0</v>
      </c>
      <c r="O67" s="12">
        <f t="shared" si="3"/>
        <v>7</v>
      </c>
      <c r="P67" s="14"/>
      <c r="Q67" s="14"/>
      <c r="R67" s="12"/>
      <c r="S67" s="12">
        <f t="shared" si="4"/>
        <v>-4.1428571428571432</v>
      </c>
      <c r="T67" s="12">
        <f t="shared" si="5"/>
        <v>-4.1428571428571432</v>
      </c>
      <c r="U67" s="12">
        <v>12.2</v>
      </c>
      <c r="V67" s="12">
        <v>12.2</v>
      </c>
      <c r="W67" s="12">
        <v>7</v>
      </c>
      <c r="X67" s="12">
        <v>50</v>
      </c>
      <c r="Y67" s="12">
        <v>94.2</v>
      </c>
      <c r="Z67" s="12">
        <v>84.4</v>
      </c>
      <c r="AA67" s="12">
        <v>70</v>
      </c>
      <c r="AB67" s="12">
        <v>104.2</v>
      </c>
      <c r="AC67" s="12">
        <v>76.400000000000006</v>
      </c>
      <c r="AD67" s="12">
        <v>103.2</v>
      </c>
      <c r="AE67" s="18" t="s">
        <v>105</v>
      </c>
      <c r="AF67" s="12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5.75" thickBot="1" x14ac:dyDescent="0.3">
      <c r="A68" s="28" t="s">
        <v>155</v>
      </c>
      <c r="B68" s="29" t="s">
        <v>39</v>
      </c>
      <c r="C68" s="29">
        <v>219</v>
      </c>
      <c r="D68" s="29">
        <v>620</v>
      </c>
      <c r="E68" s="38">
        <f>268+E67</f>
        <v>303</v>
      </c>
      <c r="F68" s="37">
        <f>438+F67</f>
        <v>409</v>
      </c>
      <c r="G68" s="7">
        <v>0.41</v>
      </c>
      <c r="H68" s="1">
        <v>50</v>
      </c>
      <c r="I68" s="1" t="s">
        <v>40</v>
      </c>
      <c r="J68" s="1">
        <v>269</v>
      </c>
      <c r="K68" s="1">
        <f>E68-J68</f>
        <v>34</v>
      </c>
      <c r="L68" s="1"/>
      <c r="M68" s="1"/>
      <c r="N68" s="1">
        <v>420</v>
      </c>
      <c r="O68" s="1">
        <f t="shared" si="3"/>
        <v>60.6</v>
      </c>
      <c r="P68" s="5">
        <f t="shared" ref="P68" si="17">14*O68-N68-F68</f>
        <v>19.399999999999977</v>
      </c>
      <c r="Q68" s="5"/>
      <c r="R68" s="1"/>
      <c r="S68" s="1">
        <f t="shared" si="4"/>
        <v>14</v>
      </c>
      <c r="T68" s="1">
        <f t="shared" si="5"/>
        <v>13.67986798679868</v>
      </c>
      <c r="U68" s="1">
        <v>76.2</v>
      </c>
      <c r="V68" s="1">
        <v>73.400000000000006</v>
      </c>
      <c r="W68" s="1">
        <v>41.4</v>
      </c>
      <c r="X68" s="1">
        <v>75.8</v>
      </c>
      <c r="Y68" s="1">
        <v>0.2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 t="s">
        <v>156</v>
      </c>
      <c r="AF68" s="1">
        <f>G68*P68</f>
        <v>7.95399999999999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106</v>
      </c>
      <c r="B69" s="1" t="s">
        <v>39</v>
      </c>
      <c r="C69" s="1">
        <v>26</v>
      </c>
      <c r="D69" s="1"/>
      <c r="E69" s="1">
        <v>-3</v>
      </c>
      <c r="F69" s="1">
        <v>19</v>
      </c>
      <c r="G69" s="7">
        <v>0.4</v>
      </c>
      <c r="H69" s="1">
        <v>30</v>
      </c>
      <c r="I69" s="1" t="s">
        <v>40</v>
      </c>
      <c r="J69" s="1">
        <v>5</v>
      </c>
      <c r="K69" s="1">
        <f t="shared" si="12"/>
        <v>-8</v>
      </c>
      <c r="L69" s="1"/>
      <c r="M69" s="1"/>
      <c r="N69" s="1">
        <v>0</v>
      </c>
      <c r="O69" s="1">
        <f t="shared" si="3"/>
        <v>-0.6</v>
      </c>
      <c r="P69" s="5"/>
      <c r="Q69" s="5"/>
      <c r="R69" s="1"/>
      <c r="S69" s="1">
        <f t="shared" si="4"/>
        <v>-31.666666666666668</v>
      </c>
      <c r="T69" s="1">
        <f t="shared" si="5"/>
        <v>-31.666666666666668</v>
      </c>
      <c r="U69" s="1">
        <v>1.8</v>
      </c>
      <c r="V69" s="1">
        <v>2.4</v>
      </c>
      <c r="W69" s="1">
        <v>4.2</v>
      </c>
      <c r="X69" s="1">
        <v>4.2</v>
      </c>
      <c r="Y69" s="1">
        <v>3.4</v>
      </c>
      <c r="Z69" s="1">
        <v>4</v>
      </c>
      <c r="AA69" s="1">
        <v>0.2</v>
      </c>
      <c r="AB69" s="1">
        <v>6.2</v>
      </c>
      <c r="AC69" s="1">
        <v>2</v>
      </c>
      <c r="AD69" s="1">
        <v>1</v>
      </c>
      <c r="AE69" s="16" t="s">
        <v>196</v>
      </c>
      <c r="AF69" s="1">
        <f>G69*P69</f>
        <v>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107</v>
      </c>
      <c r="B70" s="1" t="s">
        <v>36</v>
      </c>
      <c r="C70" s="1">
        <v>15.337999999999999</v>
      </c>
      <c r="D70" s="1"/>
      <c r="E70" s="1"/>
      <c r="F70" s="1">
        <v>15.337999999999999</v>
      </c>
      <c r="G70" s="7">
        <v>1</v>
      </c>
      <c r="H70" s="1">
        <v>30</v>
      </c>
      <c r="I70" s="1" t="s">
        <v>40</v>
      </c>
      <c r="J70" s="1"/>
      <c r="K70" s="1">
        <f t="shared" si="12"/>
        <v>0</v>
      </c>
      <c r="L70" s="1"/>
      <c r="M70" s="1"/>
      <c r="N70" s="1">
        <v>0</v>
      </c>
      <c r="O70" s="1">
        <f t="shared" si="3"/>
        <v>0</v>
      </c>
      <c r="P70" s="5"/>
      <c r="Q70" s="5"/>
      <c r="R70" s="1"/>
      <c r="S70" s="1" t="e">
        <f t="shared" si="4"/>
        <v>#DIV/0!</v>
      </c>
      <c r="T70" s="1" t="e">
        <f t="shared" si="5"/>
        <v>#DIV/0!</v>
      </c>
      <c r="U70" s="1">
        <v>0.2064</v>
      </c>
      <c r="V70" s="1">
        <v>0.21579999999999999</v>
      </c>
      <c r="W70" s="1">
        <v>1.7367999999999999</v>
      </c>
      <c r="X70" s="1">
        <v>0.21540000000000001</v>
      </c>
      <c r="Y70" s="1">
        <v>0</v>
      </c>
      <c r="Z70" s="1">
        <v>0</v>
      </c>
      <c r="AA70" s="1">
        <v>1.9076</v>
      </c>
      <c r="AB70" s="1">
        <v>0.20380000000000001</v>
      </c>
      <c r="AC70" s="1">
        <v>0</v>
      </c>
      <c r="AD70" s="1">
        <v>0</v>
      </c>
      <c r="AE70" s="16" t="s">
        <v>196</v>
      </c>
      <c r="AF70" s="1">
        <f>G70*P70</f>
        <v>0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108</v>
      </c>
      <c r="B71" s="1" t="s">
        <v>39</v>
      </c>
      <c r="C71" s="1">
        <v>90</v>
      </c>
      <c r="D71" s="1"/>
      <c r="E71" s="1">
        <v>7</v>
      </c>
      <c r="F71" s="1">
        <v>82</v>
      </c>
      <c r="G71" s="7">
        <v>0.41</v>
      </c>
      <c r="H71" s="1">
        <v>45</v>
      </c>
      <c r="I71" s="1" t="s">
        <v>40</v>
      </c>
      <c r="J71" s="1">
        <v>7</v>
      </c>
      <c r="K71" s="1">
        <f t="shared" si="12"/>
        <v>0</v>
      </c>
      <c r="L71" s="1"/>
      <c r="M71" s="1"/>
      <c r="N71" s="1">
        <v>0</v>
      </c>
      <c r="O71" s="1">
        <f t="shared" ref="O71:O114" si="18">E71/5</f>
        <v>1.4</v>
      </c>
      <c r="P71" s="5"/>
      <c r="Q71" s="5"/>
      <c r="R71" s="1"/>
      <c r="S71" s="1">
        <f t="shared" ref="S71:S114" si="19">(F71+N71+P71)/O71</f>
        <v>58.571428571428577</v>
      </c>
      <c r="T71" s="1">
        <f t="shared" ref="T71:T114" si="20">(F71+N71)/O71</f>
        <v>58.571428571428577</v>
      </c>
      <c r="U71" s="1">
        <v>3</v>
      </c>
      <c r="V71" s="1">
        <v>4</v>
      </c>
      <c r="W71" s="1">
        <v>2.8</v>
      </c>
      <c r="X71" s="1">
        <v>16.8</v>
      </c>
      <c r="Y71" s="1">
        <v>5</v>
      </c>
      <c r="Z71" s="1">
        <v>8.6</v>
      </c>
      <c r="AA71" s="1">
        <v>11.4</v>
      </c>
      <c r="AB71" s="1">
        <v>7.4</v>
      </c>
      <c r="AC71" s="1">
        <v>7.6</v>
      </c>
      <c r="AD71" s="1">
        <v>12.4</v>
      </c>
      <c r="AE71" s="16" t="s">
        <v>196</v>
      </c>
      <c r="AF71" s="1">
        <f>G71*P71</f>
        <v>0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9" t="s">
        <v>109</v>
      </c>
      <c r="B72" s="19" t="s">
        <v>36</v>
      </c>
      <c r="C72" s="19"/>
      <c r="D72" s="19"/>
      <c r="E72" s="19"/>
      <c r="F72" s="19"/>
      <c r="G72" s="20">
        <v>0</v>
      </c>
      <c r="H72" s="19">
        <v>45</v>
      </c>
      <c r="I72" s="19" t="s">
        <v>40</v>
      </c>
      <c r="J72" s="19"/>
      <c r="K72" s="19">
        <f t="shared" si="12"/>
        <v>0</v>
      </c>
      <c r="L72" s="19"/>
      <c r="M72" s="19"/>
      <c r="N72" s="19">
        <v>0</v>
      </c>
      <c r="O72" s="19">
        <f t="shared" si="18"/>
        <v>0</v>
      </c>
      <c r="P72" s="21"/>
      <c r="Q72" s="21"/>
      <c r="R72" s="19"/>
      <c r="S72" s="19" t="e">
        <f t="shared" si="19"/>
        <v>#DIV/0!</v>
      </c>
      <c r="T72" s="19" t="e">
        <f t="shared" si="20"/>
        <v>#DIV/0!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 t="s">
        <v>110</v>
      </c>
      <c r="AF72" s="19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111</v>
      </c>
      <c r="B73" s="1" t="s">
        <v>39</v>
      </c>
      <c r="C73" s="1">
        <v>100</v>
      </c>
      <c r="D73" s="1">
        <v>181</v>
      </c>
      <c r="E73" s="1">
        <v>104</v>
      </c>
      <c r="F73" s="1">
        <v>150</v>
      </c>
      <c r="G73" s="7">
        <v>0.36</v>
      </c>
      <c r="H73" s="1">
        <v>45</v>
      </c>
      <c r="I73" s="1" t="s">
        <v>40</v>
      </c>
      <c r="J73" s="1">
        <v>109</v>
      </c>
      <c r="K73" s="1">
        <f t="shared" si="12"/>
        <v>-5</v>
      </c>
      <c r="L73" s="1"/>
      <c r="M73" s="1"/>
      <c r="N73" s="1">
        <v>320</v>
      </c>
      <c r="O73" s="1">
        <f t="shared" si="18"/>
        <v>20.8</v>
      </c>
      <c r="P73" s="5"/>
      <c r="Q73" s="5"/>
      <c r="R73" s="1"/>
      <c r="S73" s="1">
        <f t="shared" si="19"/>
        <v>22.596153846153847</v>
      </c>
      <c r="T73" s="1">
        <f t="shared" si="20"/>
        <v>22.596153846153847</v>
      </c>
      <c r="U73" s="1">
        <v>38.6</v>
      </c>
      <c r="V73" s="1">
        <v>29.2</v>
      </c>
      <c r="W73" s="1">
        <v>28.8</v>
      </c>
      <c r="X73" s="1">
        <v>31</v>
      </c>
      <c r="Y73" s="1">
        <v>37.200000000000003</v>
      </c>
      <c r="Z73" s="1">
        <v>34.799999999999997</v>
      </c>
      <c r="AA73" s="1">
        <v>26.2</v>
      </c>
      <c r="AB73" s="1">
        <v>36</v>
      </c>
      <c r="AC73" s="1">
        <v>21.6</v>
      </c>
      <c r="AD73" s="1">
        <v>28.8</v>
      </c>
      <c r="AE73" s="1" t="s">
        <v>47</v>
      </c>
      <c r="AF73" s="1">
        <f>G73*P73</f>
        <v>0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112</v>
      </c>
      <c r="B74" s="1" t="s">
        <v>36</v>
      </c>
      <c r="C74" s="1">
        <v>62.279000000000003</v>
      </c>
      <c r="D74" s="1"/>
      <c r="E74" s="1">
        <v>6.694</v>
      </c>
      <c r="F74" s="1">
        <v>54.720999999999997</v>
      </c>
      <c r="G74" s="7">
        <v>1</v>
      </c>
      <c r="H74" s="1">
        <v>45</v>
      </c>
      <c r="I74" s="1" t="s">
        <v>40</v>
      </c>
      <c r="J74" s="1">
        <v>8</v>
      </c>
      <c r="K74" s="1">
        <f t="shared" si="12"/>
        <v>-1.306</v>
      </c>
      <c r="L74" s="1"/>
      <c r="M74" s="1"/>
      <c r="N74" s="1">
        <v>0</v>
      </c>
      <c r="O74" s="1">
        <f t="shared" si="18"/>
        <v>1.3388</v>
      </c>
      <c r="P74" s="5"/>
      <c r="Q74" s="5"/>
      <c r="R74" s="1"/>
      <c r="S74" s="1">
        <f t="shared" si="19"/>
        <v>40.873170002987749</v>
      </c>
      <c r="T74" s="1">
        <f t="shared" si="20"/>
        <v>40.873170002987749</v>
      </c>
      <c r="U74" s="1">
        <v>1.94</v>
      </c>
      <c r="V74" s="1">
        <v>4.3334000000000001</v>
      </c>
      <c r="W74" s="1">
        <v>0.76919999999999999</v>
      </c>
      <c r="X74" s="1">
        <v>7.8583999999999996</v>
      </c>
      <c r="Y74" s="1">
        <v>0.81840000000000002</v>
      </c>
      <c r="Z74" s="1">
        <v>4.75</v>
      </c>
      <c r="AA74" s="1">
        <v>3.0411999999999999</v>
      </c>
      <c r="AB74" s="1">
        <v>4.3049999999999997</v>
      </c>
      <c r="AC74" s="1">
        <v>0.85060000000000002</v>
      </c>
      <c r="AD74" s="1">
        <v>2.5409999999999999</v>
      </c>
      <c r="AE74" s="16" t="s">
        <v>196</v>
      </c>
      <c r="AF74" s="1">
        <f>G74*P74</f>
        <v>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113</v>
      </c>
      <c r="B75" s="1" t="s">
        <v>39</v>
      </c>
      <c r="C75" s="1">
        <v>41</v>
      </c>
      <c r="D75" s="1"/>
      <c r="E75" s="1">
        <v>18</v>
      </c>
      <c r="F75" s="1">
        <v>22</v>
      </c>
      <c r="G75" s="7">
        <v>0.41</v>
      </c>
      <c r="H75" s="1">
        <v>45</v>
      </c>
      <c r="I75" s="1" t="s">
        <v>40</v>
      </c>
      <c r="J75" s="1">
        <v>18</v>
      </c>
      <c r="K75" s="1">
        <f t="shared" si="12"/>
        <v>0</v>
      </c>
      <c r="L75" s="1"/>
      <c r="M75" s="1"/>
      <c r="N75" s="1">
        <v>38</v>
      </c>
      <c r="O75" s="1">
        <f t="shared" si="18"/>
        <v>3.6</v>
      </c>
      <c r="P75" s="5"/>
      <c r="Q75" s="5"/>
      <c r="R75" s="1"/>
      <c r="S75" s="1">
        <f t="shared" si="19"/>
        <v>16.666666666666668</v>
      </c>
      <c r="T75" s="1">
        <f t="shared" si="20"/>
        <v>16.666666666666668</v>
      </c>
      <c r="U75" s="1">
        <v>5.6</v>
      </c>
      <c r="V75" s="1">
        <v>5</v>
      </c>
      <c r="W75" s="1">
        <v>7.2</v>
      </c>
      <c r="X75" s="1">
        <v>6.8</v>
      </c>
      <c r="Y75" s="1">
        <v>3.2</v>
      </c>
      <c r="Z75" s="1">
        <v>9.1999999999999993</v>
      </c>
      <c r="AA75" s="1">
        <v>6</v>
      </c>
      <c r="AB75" s="1">
        <v>5.6</v>
      </c>
      <c r="AC75" s="1">
        <v>4</v>
      </c>
      <c r="AD75" s="1">
        <v>3.6</v>
      </c>
      <c r="AE75" s="16" t="s">
        <v>41</v>
      </c>
      <c r="AF75" s="1">
        <f>G75*P75</f>
        <v>0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114</v>
      </c>
      <c r="B76" s="1" t="s">
        <v>39</v>
      </c>
      <c r="C76" s="1">
        <v>24</v>
      </c>
      <c r="D76" s="1"/>
      <c r="E76" s="1">
        <v>8</v>
      </c>
      <c r="F76" s="1">
        <v>16</v>
      </c>
      <c r="G76" s="7">
        <v>0.41</v>
      </c>
      <c r="H76" s="1">
        <v>45</v>
      </c>
      <c r="I76" s="1" t="s">
        <v>40</v>
      </c>
      <c r="J76" s="1">
        <v>8</v>
      </c>
      <c r="K76" s="1">
        <f t="shared" si="12"/>
        <v>0</v>
      </c>
      <c r="L76" s="1"/>
      <c r="M76" s="1"/>
      <c r="N76" s="1">
        <v>46</v>
      </c>
      <c r="O76" s="1">
        <f t="shared" si="18"/>
        <v>1.6</v>
      </c>
      <c r="P76" s="5"/>
      <c r="Q76" s="5"/>
      <c r="R76" s="1"/>
      <c r="S76" s="1">
        <f t="shared" si="19"/>
        <v>38.75</v>
      </c>
      <c r="T76" s="1">
        <f t="shared" si="20"/>
        <v>38.75</v>
      </c>
      <c r="U76" s="1">
        <v>5</v>
      </c>
      <c r="V76" s="1">
        <v>3.2</v>
      </c>
      <c r="W76" s="1">
        <v>4.5999999999999996</v>
      </c>
      <c r="X76" s="1">
        <v>5</v>
      </c>
      <c r="Y76" s="1">
        <v>-0.4</v>
      </c>
      <c r="Z76" s="1">
        <v>5.4</v>
      </c>
      <c r="AA76" s="1">
        <v>-0.2</v>
      </c>
      <c r="AB76" s="1">
        <v>-1.6</v>
      </c>
      <c r="AC76" s="1">
        <v>0.8</v>
      </c>
      <c r="AD76" s="1">
        <v>-1.6</v>
      </c>
      <c r="AE76" s="16" t="s">
        <v>199</v>
      </c>
      <c r="AF76" s="1">
        <f>G76*P76</f>
        <v>0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15.75" thickBot="1" x14ac:dyDescent="0.3">
      <c r="A77" s="1" t="s">
        <v>115</v>
      </c>
      <c r="B77" s="1" t="s">
        <v>39</v>
      </c>
      <c r="C77" s="1">
        <v>128</v>
      </c>
      <c r="D77" s="1">
        <v>192</v>
      </c>
      <c r="E77" s="1">
        <v>139</v>
      </c>
      <c r="F77" s="1">
        <v>134</v>
      </c>
      <c r="G77" s="7">
        <v>0.28000000000000003</v>
      </c>
      <c r="H77" s="1">
        <v>45</v>
      </c>
      <c r="I77" s="1" t="s">
        <v>40</v>
      </c>
      <c r="J77" s="1">
        <v>142</v>
      </c>
      <c r="K77" s="1">
        <f t="shared" si="12"/>
        <v>-3</v>
      </c>
      <c r="L77" s="1"/>
      <c r="M77" s="1"/>
      <c r="N77" s="1">
        <v>220</v>
      </c>
      <c r="O77" s="1">
        <f t="shared" si="18"/>
        <v>27.8</v>
      </c>
      <c r="P77" s="5">
        <f t="shared" ref="P77" si="21">14*O77-N77-F77</f>
        <v>35.199999999999989</v>
      </c>
      <c r="Q77" s="5"/>
      <c r="R77" s="1"/>
      <c r="S77" s="1">
        <f t="shared" si="19"/>
        <v>14</v>
      </c>
      <c r="T77" s="1">
        <f t="shared" si="20"/>
        <v>12.733812949640287</v>
      </c>
      <c r="U77" s="1">
        <v>33</v>
      </c>
      <c r="V77" s="1">
        <v>29.8</v>
      </c>
      <c r="W77" s="1">
        <v>28.4</v>
      </c>
      <c r="X77" s="1">
        <v>29</v>
      </c>
      <c r="Y77" s="1">
        <v>20.6</v>
      </c>
      <c r="Z77" s="1">
        <v>23.6</v>
      </c>
      <c r="AA77" s="1">
        <v>22</v>
      </c>
      <c r="AB77" s="1">
        <v>12.4</v>
      </c>
      <c r="AC77" s="1">
        <v>23.2</v>
      </c>
      <c r="AD77" s="1">
        <v>37.200000000000003</v>
      </c>
      <c r="AE77" s="1"/>
      <c r="AF77" s="1">
        <f>G77*P77</f>
        <v>9.8559999999999981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25" t="s">
        <v>116</v>
      </c>
      <c r="B78" s="26" t="s">
        <v>39</v>
      </c>
      <c r="C78" s="26">
        <v>-12</v>
      </c>
      <c r="D78" s="26">
        <v>34</v>
      </c>
      <c r="E78" s="36">
        <v>38</v>
      </c>
      <c r="F78" s="35">
        <v>-32</v>
      </c>
      <c r="G78" s="13">
        <v>0</v>
      </c>
      <c r="H78" s="12">
        <v>45</v>
      </c>
      <c r="I78" s="12" t="s">
        <v>37</v>
      </c>
      <c r="J78" s="12">
        <v>43</v>
      </c>
      <c r="K78" s="12">
        <f t="shared" si="12"/>
        <v>-5</v>
      </c>
      <c r="L78" s="12"/>
      <c r="M78" s="12"/>
      <c r="N78" s="12">
        <v>0</v>
      </c>
      <c r="O78" s="12">
        <f t="shared" si="18"/>
        <v>7.6</v>
      </c>
      <c r="P78" s="14"/>
      <c r="Q78" s="14"/>
      <c r="R78" s="12"/>
      <c r="S78" s="12">
        <f t="shared" si="19"/>
        <v>-4.2105263157894735</v>
      </c>
      <c r="T78" s="12">
        <f t="shared" si="20"/>
        <v>-4.2105263157894735</v>
      </c>
      <c r="U78" s="12">
        <v>6</v>
      </c>
      <c r="V78" s="12">
        <v>11.4</v>
      </c>
      <c r="W78" s="12">
        <v>8.4</v>
      </c>
      <c r="X78" s="12">
        <v>77.599999999999994</v>
      </c>
      <c r="Y78" s="12">
        <v>97.8</v>
      </c>
      <c r="Z78" s="12">
        <v>96.8</v>
      </c>
      <c r="AA78" s="12">
        <v>78.2</v>
      </c>
      <c r="AB78" s="12">
        <v>140.6</v>
      </c>
      <c r="AC78" s="12">
        <v>103</v>
      </c>
      <c r="AD78" s="12">
        <v>133.6</v>
      </c>
      <c r="AE78" s="18" t="s">
        <v>117</v>
      </c>
      <c r="AF78" s="12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15.75" thickBot="1" x14ac:dyDescent="0.3">
      <c r="A79" s="28" t="s">
        <v>153</v>
      </c>
      <c r="B79" s="29" t="s">
        <v>39</v>
      </c>
      <c r="C79" s="29">
        <v>520</v>
      </c>
      <c r="D79" s="29">
        <v>682</v>
      </c>
      <c r="E79" s="38">
        <f>300+E78</f>
        <v>338</v>
      </c>
      <c r="F79" s="37">
        <f>832+F78</f>
        <v>800</v>
      </c>
      <c r="G79" s="7">
        <v>0.4</v>
      </c>
      <c r="H79" s="1">
        <v>50</v>
      </c>
      <c r="I79" s="1" t="s">
        <v>40</v>
      </c>
      <c r="J79" s="1">
        <v>298</v>
      </c>
      <c r="K79" s="1">
        <f>E79-J79</f>
        <v>40</v>
      </c>
      <c r="L79" s="1"/>
      <c r="M79" s="1"/>
      <c r="N79" s="1">
        <v>280</v>
      </c>
      <c r="O79" s="1">
        <f t="shared" si="18"/>
        <v>67.599999999999994</v>
      </c>
      <c r="P79" s="5">
        <v>100</v>
      </c>
      <c r="Q79" s="5"/>
      <c r="R79" s="1"/>
      <c r="S79" s="1">
        <f t="shared" si="19"/>
        <v>17.45562130177515</v>
      </c>
      <c r="T79" s="1">
        <f t="shared" si="20"/>
        <v>15.976331360946746</v>
      </c>
      <c r="U79" s="1">
        <v>91.6</v>
      </c>
      <c r="V79" s="1">
        <v>99.8</v>
      </c>
      <c r="W79" s="1">
        <v>95.6</v>
      </c>
      <c r="X79" s="1">
        <v>103.8</v>
      </c>
      <c r="Y79" s="1">
        <v>0.2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 t="s">
        <v>154</v>
      </c>
      <c r="AF79" s="1">
        <f>G79*P79</f>
        <v>40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5.75" thickBot="1" x14ac:dyDescent="0.3">
      <c r="A80" s="1" t="s">
        <v>118</v>
      </c>
      <c r="B80" s="1" t="s">
        <v>39</v>
      </c>
      <c r="C80" s="1">
        <v>28</v>
      </c>
      <c r="D80" s="1">
        <v>8</v>
      </c>
      <c r="E80" s="1">
        <v>28</v>
      </c>
      <c r="F80" s="1">
        <v>3</v>
      </c>
      <c r="G80" s="7">
        <v>0.33</v>
      </c>
      <c r="H80" s="1" t="e">
        <v>#N/A</v>
      </c>
      <c r="I80" s="1" t="s">
        <v>40</v>
      </c>
      <c r="J80" s="1">
        <v>29</v>
      </c>
      <c r="K80" s="1">
        <f t="shared" ref="K80:K110" si="22">E80-J80</f>
        <v>-1</v>
      </c>
      <c r="L80" s="1"/>
      <c r="M80" s="1"/>
      <c r="N80" s="1">
        <v>90</v>
      </c>
      <c r="O80" s="1">
        <f t="shared" si="18"/>
        <v>5.6</v>
      </c>
      <c r="P80" s="5"/>
      <c r="Q80" s="5"/>
      <c r="R80" s="1"/>
      <c r="S80" s="1">
        <f t="shared" si="19"/>
        <v>16.607142857142858</v>
      </c>
      <c r="T80" s="1">
        <f t="shared" si="20"/>
        <v>16.607142857142858</v>
      </c>
      <c r="U80" s="1">
        <v>10.4</v>
      </c>
      <c r="V80" s="1">
        <v>6.2</v>
      </c>
      <c r="W80" s="1">
        <v>6.8</v>
      </c>
      <c r="X80" s="1">
        <v>8.1999999999999993</v>
      </c>
      <c r="Y80" s="1">
        <v>8.6</v>
      </c>
      <c r="Z80" s="1">
        <v>5.2</v>
      </c>
      <c r="AA80" s="1">
        <v>7.2</v>
      </c>
      <c r="AB80" s="1">
        <v>12.4</v>
      </c>
      <c r="AC80" s="1">
        <v>8</v>
      </c>
      <c r="AD80" s="1">
        <v>8.6</v>
      </c>
      <c r="AE80" s="1"/>
      <c r="AF80" s="1">
        <f>G80*P80</f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25" t="s">
        <v>119</v>
      </c>
      <c r="B81" s="26" t="s">
        <v>36</v>
      </c>
      <c r="C81" s="26">
        <v>1.3320000000000001</v>
      </c>
      <c r="D81" s="26"/>
      <c r="E81" s="26">
        <v>0.66200000000000003</v>
      </c>
      <c r="F81" s="27">
        <v>0.67</v>
      </c>
      <c r="G81" s="13">
        <v>0</v>
      </c>
      <c r="H81" s="12">
        <v>45</v>
      </c>
      <c r="I81" s="12" t="s">
        <v>37</v>
      </c>
      <c r="J81" s="12">
        <v>0.6</v>
      </c>
      <c r="K81" s="12">
        <f t="shared" si="22"/>
        <v>6.2000000000000055E-2</v>
      </c>
      <c r="L81" s="12"/>
      <c r="M81" s="12"/>
      <c r="N81" s="12">
        <v>0</v>
      </c>
      <c r="O81" s="12">
        <f t="shared" si="18"/>
        <v>0.13240000000000002</v>
      </c>
      <c r="P81" s="14"/>
      <c r="Q81" s="14"/>
      <c r="R81" s="12"/>
      <c r="S81" s="12">
        <f t="shared" si="19"/>
        <v>5.0604229607250755</v>
      </c>
      <c r="T81" s="12">
        <f t="shared" si="20"/>
        <v>5.0604229607250755</v>
      </c>
      <c r="U81" s="12">
        <v>0.13200000000000001</v>
      </c>
      <c r="V81" s="12">
        <v>1.1990000000000001</v>
      </c>
      <c r="W81" s="12">
        <v>0.66439999999999999</v>
      </c>
      <c r="X81" s="12">
        <v>0.92520000000000002</v>
      </c>
      <c r="Y81" s="12">
        <v>0</v>
      </c>
      <c r="Z81" s="12">
        <v>0</v>
      </c>
      <c r="AA81" s="12">
        <v>0.9284</v>
      </c>
      <c r="AB81" s="12">
        <v>0.13159999999999999</v>
      </c>
      <c r="AC81" s="12">
        <v>0</v>
      </c>
      <c r="AD81" s="12">
        <v>-0.26079999999999998</v>
      </c>
      <c r="AE81" s="18" t="s">
        <v>120</v>
      </c>
      <c r="AF81" s="12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ht="15.75" thickBot="1" x14ac:dyDescent="0.3">
      <c r="A82" s="31" t="s">
        <v>166</v>
      </c>
      <c r="B82" s="32" t="s">
        <v>36</v>
      </c>
      <c r="C82" s="32"/>
      <c r="D82" s="32">
        <v>10.112</v>
      </c>
      <c r="E82" s="32"/>
      <c r="F82" s="33">
        <v>10.112</v>
      </c>
      <c r="G82" s="7">
        <v>1</v>
      </c>
      <c r="H82" s="1"/>
      <c r="I82" s="1" t="s">
        <v>40</v>
      </c>
      <c r="J82" s="1"/>
      <c r="K82" s="1">
        <f>E82-J82</f>
        <v>0</v>
      </c>
      <c r="L82" s="1"/>
      <c r="M82" s="1"/>
      <c r="N82" s="1">
        <v>0</v>
      </c>
      <c r="O82" s="1">
        <f t="shared" si="18"/>
        <v>0</v>
      </c>
      <c r="P82" s="5"/>
      <c r="Q82" s="5"/>
      <c r="R82" s="1"/>
      <c r="S82" s="1" t="e">
        <f t="shared" si="19"/>
        <v>#DIV/0!</v>
      </c>
      <c r="T82" s="1" t="e">
        <f t="shared" si="20"/>
        <v>#DIV/0!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 t="s">
        <v>167</v>
      </c>
      <c r="AF82" s="1">
        <f>G82*P82</f>
        <v>0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121</v>
      </c>
      <c r="B83" s="1" t="s">
        <v>39</v>
      </c>
      <c r="C83" s="1">
        <v>10</v>
      </c>
      <c r="D83" s="1"/>
      <c r="E83" s="1"/>
      <c r="F83" s="1">
        <v>9</v>
      </c>
      <c r="G83" s="7">
        <v>0.33</v>
      </c>
      <c r="H83" s="1">
        <v>45</v>
      </c>
      <c r="I83" s="1" t="s">
        <v>40</v>
      </c>
      <c r="J83" s="1">
        <v>1</v>
      </c>
      <c r="K83" s="1">
        <f t="shared" si="22"/>
        <v>-1</v>
      </c>
      <c r="L83" s="1"/>
      <c r="M83" s="1"/>
      <c r="N83" s="1">
        <v>0</v>
      </c>
      <c r="O83" s="1">
        <f t="shared" si="18"/>
        <v>0</v>
      </c>
      <c r="P83" s="5"/>
      <c r="Q83" s="5"/>
      <c r="R83" s="1"/>
      <c r="S83" s="1" t="e">
        <f t="shared" si="19"/>
        <v>#DIV/0!</v>
      </c>
      <c r="T83" s="1" t="e">
        <f t="shared" si="20"/>
        <v>#DIV/0!</v>
      </c>
      <c r="U83" s="1">
        <v>0.4</v>
      </c>
      <c r="V83" s="1">
        <v>-0.6</v>
      </c>
      <c r="W83" s="1">
        <v>0</v>
      </c>
      <c r="X83" s="1">
        <v>-0.8</v>
      </c>
      <c r="Y83" s="1">
        <v>-1.2</v>
      </c>
      <c r="Z83" s="1">
        <v>3.8</v>
      </c>
      <c r="AA83" s="1">
        <v>0</v>
      </c>
      <c r="AB83" s="1">
        <v>1.2</v>
      </c>
      <c r="AC83" s="1">
        <v>1.6</v>
      </c>
      <c r="AD83" s="1">
        <v>0.8</v>
      </c>
      <c r="AE83" s="40" t="s">
        <v>59</v>
      </c>
      <c r="AF83" s="1">
        <f>G83*P83</f>
        <v>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9" t="s">
        <v>122</v>
      </c>
      <c r="B84" s="19" t="s">
        <v>36</v>
      </c>
      <c r="C84" s="19"/>
      <c r="D84" s="19"/>
      <c r="E84" s="19"/>
      <c r="F84" s="19"/>
      <c r="G84" s="20">
        <v>0</v>
      </c>
      <c r="H84" s="19">
        <v>45</v>
      </c>
      <c r="I84" s="19" t="s">
        <v>40</v>
      </c>
      <c r="J84" s="19"/>
      <c r="K84" s="19">
        <f t="shared" si="22"/>
        <v>0</v>
      </c>
      <c r="L84" s="19"/>
      <c r="M84" s="19"/>
      <c r="N84" s="19">
        <v>0</v>
      </c>
      <c r="O84" s="19">
        <f t="shared" si="18"/>
        <v>0</v>
      </c>
      <c r="P84" s="21"/>
      <c r="Q84" s="21"/>
      <c r="R84" s="19"/>
      <c r="S84" s="19" t="e">
        <f t="shared" si="19"/>
        <v>#DIV/0!</v>
      </c>
      <c r="T84" s="19" t="e">
        <f t="shared" si="20"/>
        <v>#DIV/0!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 t="s">
        <v>123</v>
      </c>
      <c r="AF84" s="19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5.75" thickBot="1" x14ac:dyDescent="0.3">
      <c r="A85" s="1" t="s">
        <v>124</v>
      </c>
      <c r="B85" s="1" t="s">
        <v>39</v>
      </c>
      <c r="C85" s="1">
        <v>192</v>
      </c>
      <c r="D85" s="1">
        <v>281</v>
      </c>
      <c r="E85" s="1">
        <v>98</v>
      </c>
      <c r="F85" s="1">
        <v>294</v>
      </c>
      <c r="G85" s="7">
        <v>0.33</v>
      </c>
      <c r="H85" s="1">
        <v>45</v>
      </c>
      <c r="I85" s="1" t="s">
        <v>40</v>
      </c>
      <c r="J85" s="1">
        <v>100</v>
      </c>
      <c r="K85" s="1">
        <f t="shared" si="22"/>
        <v>-2</v>
      </c>
      <c r="L85" s="1"/>
      <c r="M85" s="1"/>
      <c r="N85" s="1">
        <v>120</v>
      </c>
      <c r="O85" s="1">
        <f t="shared" si="18"/>
        <v>19.600000000000001</v>
      </c>
      <c r="P85" s="5"/>
      <c r="Q85" s="5"/>
      <c r="R85" s="1"/>
      <c r="S85" s="1">
        <f t="shared" si="19"/>
        <v>21.122448979591834</v>
      </c>
      <c r="T85" s="1">
        <f t="shared" si="20"/>
        <v>21.122448979591834</v>
      </c>
      <c r="U85" s="1">
        <v>34</v>
      </c>
      <c r="V85" s="1">
        <v>38</v>
      </c>
      <c r="W85" s="1">
        <v>33.799999999999997</v>
      </c>
      <c r="X85" s="1">
        <v>31.8</v>
      </c>
      <c r="Y85" s="1">
        <v>9.4</v>
      </c>
      <c r="Z85" s="1">
        <v>43.4</v>
      </c>
      <c r="AA85" s="1">
        <v>15.4</v>
      </c>
      <c r="AB85" s="1">
        <v>23.4</v>
      </c>
      <c r="AC85" s="1">
        <v>9.1999999999999993</v>
      </c>
      <c r="AD85" s="1">
        <v>38.200000000000003</v>
      </c>
      <c r="AE85" s="40" t="s">
        <v>59</v>
      </c>
      <c r="AF85" s="1">
        <f>G85*P85</f>
        <v>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25" t="s">
        <v>125</v>
      </c>
      <c r="B86" s="26" t="s">
        <v>36</v>
      </c>
      <c r="C86" s="26">
        <v>2.71</v>
      </c>
      <c r="D86" s="26"/>
      <c r="E86" s="26"/>
      <c r="F86" s="27"/>
      <c r="G86" s="13">
        <v>0</v>
      </c>
      <c r="H86" s="12">
        <v>45</v>
      </c>
      <c r="I86" s="12" t="s">
        <v>37</v>
      </c>
      <c r="J86" s="12">
        <v>4.5999999999999996</v>
      </c>
      <c r="K86" s="12">
        <f t="shared" si="22"/>
        <v>-4.5999999999999996</v>
      </c>
      <c r="L86" s="12"/>
      <c r="M86" s="12"/>
      <c r="N86" s="12">
        <v>0</v>
      </c>
      <c r="O86" s="12">
        <f t="shared" si="18"/>
        <v>0</v>
      </c>
      <c r="P86" s="14"/>
      <c r="Q86" s="14"/>
      <c r="R86" s="12"/>
      <c r="S86" s="12" t="e">
        <f t="shared" si="19"/>
        <v>#DIV/0!</v>
      </c>
      <c r="T86" s="12" t="e">
        <f t="shared" si="20"/>
        <v>#DIV/0!</v>
      </c>
      <c r="U86" s="12">
        <v>0.6996</v>
      </c>
      <c r="V86" s="12">
        <v>0.52900000000000003</v>
      </c>
      <c r="W86" s="12">
        <v>0.91220000000000001</v>
      </c>
      <c r="X86" s="12">
        <v>0.92400000000000004</v>
      </c>
      <c r="Y86" s="12">
        <v>0.92359999999999998</v>
      </c>
      <c r="Z86" s="12">
        <v>0.97240000000000004</v>
      </c>
      <c r="AA86" s="12">
        <v>0.78359999999999996</v>
      </c>
      <c r="AB86" s="12">
        <v>1.6828000000000001</v>
      </c>
      <c r="AC86" s="12">
        <v>2.9826000000000001</v>
      </c>
      <c r="AD86" s="12">
        <v>0.90880000000000005</v>
      </c>
      <c r="AE86" s="18" t="s">
        <v>126</v>
      </c>
      <c r="AF86" s="12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ht="15.75" thickBot="1" x14ac:dyDescent="0.3">
      <c r="A87" s="31" t="s">
        <v>164</v>
      </c>
      <c r="B87" s="29" t="s">
        <v>36</v>
      </c>
      <c r="C87" s="29"/>
      <c r="D87" s="29"/>
      <c r="E87" s="29"/>
      <c r="F87" s="30"/>
      <c r="G87" s="7">
        <v>1</v>
      </c>
      <c r="H87" s="1" t="e">
        <v>#N/A</v>
      </c>
      <c r="I87" s="1" t="s">
        <v>40</v>
      </c>
      <c r="J87" s="1"/>
      <c r="K87" s="1">
        <f>E87-J87</f>
        <v>0</v>
      </c>
      <c r="L87" s="1"/>
      <c r="M87" s="1"/>
      <c r="N87" s="1">
        <v>8</v>
      </c>
      <c r="O87" s="1">
        <f t="shared" si="18"/>
        <v>0</v>
      </c>
      <c r="P87" s="5"/>
      <c r="Q87" s="5"/>
      <c r="R87" s="1"/>
      <c r="S87" s="1" t="e">
        <f t="shared" si="19"/>
        <v>#DIV/0!</v>
      </c>
      <c r="T87" s="1" t="e">
        <f t="shared" si="20"/>
        <v>#DIV/0!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165</v>
      </c>
      <c r="AF87" s="1">
        <f>G87*P87</f>
        <v>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25" t="s">
        <v>127</v>
      </c>
      <c r="B88" s="26" t="s">
        <v>39</v>
      </c>
      <c r="C88" s="26">
        <v>80</v>
      </c>
      <c r="D88" s="26"/>
      <c r="E88" s="26">
        <v>9</v>
      </c>
      <c r="F88" s="27">
        <v>71</v>
      </c>
      <c r="G88" s="13">
        <v>0</v>
      </c>
      <c r="H88" s="12">
        <v>45</v>
      </c>
      <c r="I88" s="12" t="s">
        <v>37</v>
      </c>
      <c r="J88" s="12">
        <v>9</v>
      </c>
      <c r="K88" s="12">
        <f t="shared" si="22"/>
        <v>0</v>
      </c>
      <c r="L88" s="12"/>
      <c r="M88" s="12"/>
      <c r="N88" s="12">
        <v>0</v>
      </c>
      <c r="O88" s="12">
        <f t="shared" si="18"/>
        <v>1.8</v>
      </c>
      <c r="P88" s="14"/>
      <c r="Q88" s="14"/>
      <c r="R88" s="12"/>
      <c r="S88" s="12">
        <f t="shared" si="19"/>
        <v>39.444444444444443</v>
      </c>
      <c r="T88" s="12">
        <f t="shared" si="20"/>
        <v>39.444444444444443</v>
      </c>
      <c r="U88" s="12">
        <v>-0.4</v>
      </c>
      <c r="V88" s="12">
        <v>2.8</v>
      </c>
      <c r="W88" s="12">
        <v>7</v>
      </c>
      <c r="X88" s="12">
        <v>1.6</v>
      </c>
      <c r="Y88" s="12">
        <v>-0.8</v>
      </c>
      <c r="Z88" s="12">
        <v>8.1999999999999993</v>
      </c>
      <c r="AA88" s="12">
        <v>-1</v>
      </c>
      <c r="AB88" s="12">
        <v>4.2</v>
      </c>
      <c r="AC88" s="12">
        <v>1.2</v>
      </c>
      <c r="AD88" s="12">
        <v>11.8</v>
      </c>
      <c r="AE88" s="16" t="s">
        <v>192</v>
      </c>
      <c r="AF88" s="12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ht="15.75" thickBot="1" x14ac:dyDescent="0.3">
      <c r="A89" s="31" t="s">
        <v>172</v>
      </c>
      <c r="B89" s="29" t="s">
        <v>39</v>
      </c>
      <c r="C89" s="29"/>
      <c r="D89" s="29">
        <v>32</v>
      </c>
      <c r="E89" s="29">
        <v>1</v>
      </c>
      <c r="F89" s="30">
        <v>31</v>
      </c>
      <c r="G89" s="7">
        <v>0.33</v>
      </c>
      <c r="H89" s="1" t="e">
        <v>#N/A</v>
      </c>
      <c r="I89" s="1" t="s">
        <v>40</v>
      </c>
      <c r="J89" s="1">
        <v>1</v>
      </c>
      <c r="K89" s="1">
        <f>E89-J89</f>
        <v>0</v>
      </c>
      <c r="L89" s="1"/>
      <c r="M89" s="1"/>
      <c r="N89" s="1">
        <v>0</v>
      </c>
      <c r="O89" s="1">
        <f t="shared" si="18"/>
        <v>0.2</v>
      </c>
      <c r="P89" s="5"/>
      <c r="Q89" s="5"/>
      <c r="R89" s="1"/>
      <c r="S89" s="1">
        <f t="shared" si="19"/>
        <v>155</v>
      </c>
      <c r="T89" s="1">
        <f t="shared" si="20"/>
        <v>155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 t="s">
        <v>173</v>
      </c>
      <c r="AF89" s="1">
        <f>G89*P89</f>
        <v>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25" t="s">
        <v>128</v>
      </c>
      <c r="B90" s="26" t="s">
        <v>36</v>
      </c>
      <c r="C90" s="26">
        <v>5.2359999999999998</v>
      </c>
      <c r="D90" s="26"/>
      <c r="E90" s="26">
        <v>5.4269999999999996</v>
      </c>
      <c r="F90" s="27">
        <v>-0.191</v>
      </c>
      <c r="G90" s="13">
        <v>0</v>
      </c>
      <c r="H90" s="12">
        <v>60</v>
      </c>
      <c r="I90" s="12" t="s">
        <v>37</v>
      </c>
      <c r="J90" s="12">
        <v>6.1</v>
      </c>
      <c r="K90" s="12">
        <f t="shared" si="22"/>
        <v>-0.67300000000000004</v>
      </c>
      <c r="L90" s="12"/>
      <c r="M90" s="12"/>
      <c r="N90" s="12">
        <v>0</v>
      </c>
      <c r="O90" s="12">
        <f t="shared" si="18"/>
        <v>1.0853999999999999</v>
      </c>
      <c r="P90" s="14"/>
      <c r="Q90" s="14"/>
      <c r="R90" s="12"/>
      <c r="S90" s="12">
        <f t="shared" si="19"/>
        <v>-0.17597199189238991</v>
      </c>
      <c r="T90" s="12">
        <f t="shared" si="20"/>
        <v>-0.17597199189238991</v>
      </c>
      <c r="U90" s="12">
        <v>0.2742</v>
      </c>
      <c r="V90" s="12">
        <v>2.9836</v>
      </c>
      <c r="W90" s="12">
        <v>2.9937999999999998</v>
      </c>
      <c r="X90" s="12">
        <v>4.0613999999999999</v>
      </c>
      <c r="Y90" s="12">
        <v>2.8696000000000002</v>
      </c>
      <c r="Z90" s="12">
        <v>0.95979999999999999</v>
      </c>
      <c r="AA90" s="12">
        <v>6.3692000000000002</v>
      </c>
      <c r="AB90" s="12">
        <v>2.7151999999999998</v>
      </c>
      <c r="AC90" s="12">
        <v>5.1631999999999998</v>
      </c>
      <c r="AD90" s="12">
        <v>9.7083999999999993</v>
      </c>
      <c r="AE90" s="17" t="s">
        <v>189</v>
      </c>
      <c r="AF90" s="12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15.75" thickBot="1" x14ac:dyDescent="0.3">
      <c r="A91" s="28" t="s">
        <v>161</v>
      </c>
      <c r="B91" s="29" t="s">
        <v>36</v>
      </c>
      <c r="C91" s="29">
        <v>38.6</v>
      </c>
      <c r="D91" s="29">
        <v>32.79</v>
      </c>
      <c r="E91" s="29"/>
      <c r="F91" s="30">
        <v>70.028000000000006</v>
      </c>
      <c r="G91" s="7">
        <v>1</v>
      </c>
      <c r="H91" s="1">
        <v>60</v>
      </c>
      <c r="I91" s="1" t="s">
        <v>40</v>
      </c>
      <c r="J91" s="1"/>
      <c r="K91" s="1">
        <f>E91-J91</f>
        <v>0</v>
      </c>
      <c r="L91" s="1"/>
      <c r="M91" s="1"/>
      <c r="N91" s="1">
        <v>0</v>
      </c>
      <c r="O91" s="1">
        <f t="shared" si="18"/>
        <v>0</v>
      </c>
      <c r="P91" s="5"/>
      <c r="Q91" s="5"/>
      <c r="R91" s="1"/>
      <c r="S91" s="1" t="e">
        <f t="shared" si="19"/>
        <v>#DIV/0!</v>
      </c>
      <c r="T91" s="1" t="e">
        <f t="shared" si="20"/>
        <v>#DIV/0!</v>
      </c>
      <c r="U91" s="1">
        <v>0.95039999999999991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6" t="s">
        <v>190</v>
      </c>
      <c r="AF91" s="1">
        <f>G91*P91</f>
        <v>0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25" t="s">
        <v>129</v>
      </c>
      <c r="B92" s="26" t="s">
        <v>39</v>
      </c>
      <c r="C92" s="26">
        <v>10</v>
      </c>
      <c r="D92" s="26"/>
      <c r="E92" s="26">
        <v>9</v>
      </c>
      <c r="F92" s="27">
        <v>1</v>
      </c>
      <c r="G92" s="13">
        <v>0</v>
      </c>
      <c r="H92" s="12">
        <v>45</v>
      </c>
      <c r="I92" s="12" t="s">
        <v>37</v>
      </c>
      <c r="J92" s="12">
        <v>8.3000000000000007</v>
      </c>
      <c r="K92" s="12">
        <f t="shared" si="22"/>
        <v>0.69999999999999929</v>
      </c>
      <c r="L92" s="12"/>
      <c r="M92" s="12"/>
      <c r="N92" s="12">
        <v>0</v>
      </c>
      <c r="O92" s="12">
        <f t="shared" si="18"/>
        <v>1.8</v>
      </c>
      <c r="P92" s="14"/>
      <c r="Q92" s="14"/>
      <c r="R92" s="12"/>
      <c r="S92" s="12">
        <f t="shared" si="19"/>
        <v>0.55555555555555558</v>
      </c>
      <c r="T92" s="12">
        <f t="shared" si="20"/>
        <v>0.55555555555555558</v>
      </c>
      <c r="U92" s="12">
        <v>0.2</v>
      </c>
      <c r="V92" s="12">
        <v>0.4</v>
      </c>
      <c r="W92" s="12">
        <v>1</v>
      </c>
      <c r="X92" s="12">
        <v>0.8</v>
      </c>
      <c r="Y92" s="12">
        <v>0.4</v>
      </c>
      <c r="Z92" s="12">
        <v>0</v>
      </c>
      <c r="AA92" s="12">
        <v>0.2</v>
      </c>
      <c r="AB92" s="12">
        <v>1</v>
      </c>
      <c r="AC92" s="12">
        <v>0.2</v>
      </c>
      <c r="AD92" s="12">
        <v>1</v>
      </c>
      <c r="AE92" s="17" t="s">
        <v>193</v>
      </c>
      <c r="AF92" s="12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15.75" thickBot="1" x14ac:dyDescent="0.3">
      <c r="A93" s="31" t="s">
        <v>168</v>
      </c>
      <c r="B93" s="32" t="s">
        <v>39</v>
      </c>
      <c r="C93" s="32"/>
      <c r="D93" s="32">
        <v>6</v>
      </c>
      <c r="E93" s="32"/>
      <c r="F93" s="33">
        <v>6</v>
      </c>
      <c r="G93" s="7">
        <v>0.84</v>
      </c>
      <c r="H93" s="1" t="e">
        <v>#N/A</v>
      </c>
      <c r="I93" s="1" t="s">
        <v>40</v>
      </c>
      <c r="J93" s="1"/>
      <c r="K93" s="1">
        <f>E93-J93</f>
        <v>0</v>
      </c>
      <c r="L93" s="1"/>
      <c r="M93" s="1"/>
      <c r="N93" s="1">
        <v>0</v>
      </c>
      <c r="O93" s="1">
        <f t="shared" si="18"/>
        <v>0</v>
      </c>
      <c r="P93" s="5">
        <v>6</v>
      </c>
      <c r="Q93" s="5"/>
      <c r="R93" s="1"/>
      <c r="S93" s="1" t="e">
        <f t="shared" si="19"/>
        <v>#DIV/0!</v>
      </c>
      <c r="T93" s="1" t="e">
        <f t="shared" si="20"/>
        <v>#DIV/0!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169</v>
      </c>
      <c r="AF93" s="1">
        <f>G93*P93</f>
        <v>5.04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25" t="s">
        <v>130</v>
      </c>
      <c r="B94" s="26" t="s">
        <v>39</v>
      </c>
      <c r="C94" s="26">
        <v>28</v>
      </c>
      <c r="D94" s="26">
        <v>2</v>
      </c>
      <c r="E94" s="26">
        <v>5</v>
      </c>
      <c r="F94" s="27">
        <v>25</v>
      </c>
      <c r="G94" s="13">
        <v>0</v>
      </c>
      <c r="H94" s="12">
        <v>45</v>
      </c>
      <c r="I94" s="12" t="s">
        <v>37</v>
      </c>
      <c r="J94" s="12">
        <v>5</v>
      </c>
      <c r="K94" s="12">
        <f t="shared" si="22"/>
        <v>0</v>
      </c>
      <c r="L94" s="12"/>
      <c r="M94" s="12"/>
      <c r="N94" s="12">
        <v>0</v>
      </c>
      <c r="O94" s="12">
        <f t="shared" si="18"/>
        <v>1</v>
      </c>
      <c r="P94" s="14"/>
      <c r="Q94" s="14"/>
      <c r="R94" s="12"/>
      <c r="S94" s="12">
        <f t="shared" si="19"/>
        <v>25</v>
      </c>
      <c r="T94" s="12">
        <f t="shared" si="20"/>
        <v>25</v>
      </c>
      <c r="U94" s="12">
        <v>0.6</v>
      </c>
      <c r="V94" s="12">
        <v>0.6</v>
      </c>
      <c r="W94" s="12">
        <v>2</v>
      </c>
      <c r="X94" s="12">
        <v>0</v>
      </c>
      <c r="Y94" s="12">
        <v>-0.4</v>
      </c>
      <c r="Z94" s="12">
        <v>2.6</v>
      </c>
      <c r="AA94" s="12">
        <v>-0.2</v>
      </c>
      <c r="AB94" s="12">
        <v>-0.2</v>
      </c>
      <c r="AC94" s="12">
        <v>1.4</v>
      </c>
      <c r="AD94" s="12">
        <v>1.268</v>
      </c>
      <c r="AE94" s="16" t="s">
        <v>194</v>
      </c>
      <c r="AF94" s="12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s="24" customFormat="1" ht="15.75" thickBot="1" x14ac:dyDescent="0.3">
      <c r="A95" s="31" t="s">
        <v>170</v>
      </c>
      <c r="B95" s="32" t="s">
        <v>39</v>
      </c>
      <c r="C95" s="32"/>
      <c r="D95" s="32"/>
      <c r="E95" s="32"/>
      <c r="F95" s="33"/>
      <c r="G95" s="22">
        <v>0.84</v>
      </c>
      <c r="H95" s="1" t="e">
        <v>#N/A</v>
      </c>
      <c r="I95" s="11" t="s">
        <v>40</v>
      </c>
      <c r="J95" s="11"/>
      <c r="K95" s="11">
        <f>E95-J95</f>
        <v>0</v>
      </c>
      <c r="L95" s="11"/>
      <c r="M95" s="11"/>
      <c r="N95" s="11">
        <v>0</v>
      </c>
      <c r="O95" s="11">
        <f t="shared" si="18"/>
        <v>0</v>
      </c>
      <c r="P95" s="23"/>
      <c r="Q95" s="23"/>
      <c r="R95" s="11"/>
      <c r="S95" s="11" t="e">
        <f t="shared" si="19"/>
        <v>#DIV/0!</v>
      </c>
      <c r="T95" s="11" t="e">
        <f t="shared" si="20"/>
        <v>#DIV/0!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 t="s">
        <v>171</v>
      </c>
      <c r="AF95" s="11">
        <f t="shared" ref="AF95:AF103" si="23">G95*P95</f>
        <v>0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x14ac:dyDescent="0.25">
      <c r="A96" s="1" t="s">
        <v>131</v>
      </c>
      <c r="B96" s="1" t="s">
        <v>39</v>
      </c>
      <c r="C96" s="1">
        <v>36</v>
      </c>
      <c r="D96" s="1">
        <v>8</v>
      </c>
      <c r="E96" s="1"/>
      <c r="F96" s="1">
        <v>41</v>
      </c>
      <c r="G96" s="7">
        <v>0.33</v>
      </c>
      <c r="H96" s="1">
        <v>45</v>
      </c>
      <c r="I96" s="1" t="s">
        <v>40</v>
      </c>
      <c r="J96" s="1">
        <v>2</v>
      </c>
      <c r="K96" s="1">
        <f t="shared" si="22"/>
        <v>-2</v>
      </c>
      <c r="L96" s="1"/>
      <c r="M96" s="1"/>
      <c r="N96" s="1">
        <v>0</v>
      </c>
      <c r="O96" s="1">
        <f t="shared" si="18"/>
        <v>0</v>
      </c>
      <c r="P96" s="5"/>
      <c r="Q96" s="5"/>
      <c r="R96" s="1"/>
      <c r="S96" s="1" t="e">
        <f t="shared" si="19"/>
        <v>#DIV/0!</v>
      </c>
      <c r="T96" s="1" t="e">
        <f t="shared" si="20"/>
        <v>#DIV/0!</v>
      </c>
      <c r="U96" s="1">
        <v>0.8</v>
      </c>
      <c r="V96" s="1">
        <v>2</v>
      </c>
      <c r="W96" s="1">
        <v>4.4000000000000004</v>
      </c>
      <c r="X96" s="1">
        <v>2.8</v>
      </c>
      <c r="Y96" s="1">
        <v>-0.4</v>
      </c>
      <c r="Z96" s="1">
        <v>7.6</v>
      </c>
      <c r="AA96" s="1">
        <v>3.8</v>
      </c>
      <c r="AB96" s="1">
        <v>5.4</v>
      </c>
      <c r="AC96" s="1">
        <v>3.2</v>
      </c>
      <c r="AD96" s="1">
        <v>7.6</v>
      </c>
      <c r="AE96" s="16" t="s">
        <v>196</v>
      </c>
      <c r="AF96" s="1">
        <f t="shared" si="23"/>
        <v>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132</v>
      </c>
      <c r="B97" s="1" t="s">
        <v>39</v>
      </c>
      <c r="C97" s="1">
        <v>67</v>
      </c>
      <c r="D97" s="1">
        <v>80</v>
      </c>
      <c r="E97" s="1">
        <v>10</v>
      </c>
      <c r="F97" s="1">
        <v>125</v>
      </c>
      <c r="G97" s="7">
        <v>0.36</v>
      </c>
      <c r="H97" s="1">
        <v>45</v>
      </c>
      <c r="I97" s="1" t="s">
        <v>40</v>
      </c>
      <c r="J97" s="1">
        <v>17</v>
      </c>
      <c r="K97" s="1">
        <f t="shared" si="22"/>
        <v>-7</v>
      </c>
      <c r="L97" s="1"/>
      <c r="M97" s="1"/>
      <c r="N97" s="1">
        <v>0</v>
      </c>
      <c r="O97" s="1">
        <f t="shared" si="18"/>
        <v>2</v>
      </c>
      <c r="P97" s="5"/>
      <c r="Q97" s="5"/>
      <c r="R97" s="1"/>
      <c r="S97" s="1">
        <f t="shared" si="19"/>
        <v>62.5</v>
      </c>
      <c r="T97" s="1">
        <f t="shared" si="20"/>
        <v>62.5</v>
      </c>
      <c r="U97" s="1">
        <v>8.6</v>
      </c>
      <c r="V97" s="1">
        <v>12</v>
      </c>
      <c r="W97" s="1">
        <v>10</v>
      </c>
      <c r="X97" s="1">
        <v>14.2</v>
      </c>
      <c r="Y97" s="1">
        <v>11.2</v>
      </c>
      <c r="Z97" s="1">
        <v>22.4</v>
      </c>
      <c r="AA97" s="1">
        <v>6.4</v>
      </c>
      <c r="AB97" s="1">
        <v>17.8</v>
      </c>
      <c r="AC97" s="1">
        <v>3</v>
      </c>
      <c r="AD97" s="1">
        <v>26.2</v>
      </c>
      <c r="AE97" s="40" t="s">
        <v>59</v>
      </c>
      <c r="AF97" s="1">
        <f t="shared" si="23"/>
        <v>0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133</v>
      </c>
      <c r="B98" s="1" t="s">
        <v>36</v>
      </c>
      <c r="C98" s="1">
        <v>264.28899999999999</v>
      </c>
      <c r="D98" s="1">
        <v>316.423</v>
      </c>
      <c r="E98" s="1">
        <v>147.40100000000001</v>
      </c>
      <c r="F98" s="1">
        <v>403.43799999999999</v>
      </c>
      <c r="G98" s="7">
        <v>1</v>
      </c>
      <c r="H98" s="1">
        <v>45</v>
      </c>
      <c r="I98" s="1" t="s">
        <v>57</v>
      </c>
      <c r="J98" s="1">
        <v>140</v>
      </c>
      <c r="K98" s="1">
        <f t="shared" si="22"/>
        <v>7.4010000000000105</v>
      </c>
      <c r="L98" s="1"/>
      <c r="M98" s="1"/>
      <c r="N98" s="1">
        <v>70</v>
      </c>
      <c r="O98" s="1">
        <f t="shared" si="18"/>
        <v>29.480200000000004</v>
      </c>
      <c r="P98" s="5"/>
      <c r="Q98" s="5"/>
      <c r="R98" s="1"/>
      <c r="S98" s="1">
        <f t="shared" si="19"/>
        <v>16.059524697932847</v>
      </c>
      <c r="T98" s="1">
        <f t="shared" si="20"/>
        <v>16.059524697932847</v>
      </c>
      <c r="U98" s="1">
        <v>40.273800000000001</v>
      </c>
      <c r="V98" s="1">
        <v>45.2742</v>
      </c>
      <c r="W98" s="1">
        <v>38.181399999999996</v>
      </c>
      <c r="X98" s="1">
        <v>59.072000000000003</v>
      </c>
      <c r="Y98" s="1">
        <v>42.962000000000003</v>
      </c>
      <c r="Z98" s="1">
        <v>42.8018</v>
      </c>
      <c r="AA98" s="1">
        <v>61.743600000000001</v>
      </c>
      <c r="AB98" s="1">
        <v>41.020800000000001</v>
      </c>
      <c r="AC98" s="1">
        <v>63.428600000000003</v>
      </c>
      <c r="AD98" s="1">
        <v>56.414000000000001</v>
      </c>
      <c r="AE98" s="16" t="s">
        <v>41</v>
      </c>
      <c r="AF98" s="1">
        <f t="shared" si="23"/>
        <v>0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 t="s">
        <v>134</v>
      </c>
      <c r="B99" s="1" t="s">
        <v>39</v>
      </c>
      <c r="C99" s="1">
        <v>12</v>
      </c>
      <c r="D99" s="1"/>
      <c r="E99" s="1">
        <v>-1</v>
      </c>
      <c r="F99" s="1"/>
      <c r="G99" s="7">
        <v>0.1</v>
      </c>
      <c r="H99" s="1">
        <v>60</v>
      </c>
      <c r="I99" s="1" t="s">
        <v>40</v>
      </c>
      <c r="J99" s="1">
        <v>24</v>
      </c>
      <c r="K99" s="1">
        <f t="shared" si="22"/>
        <v>-25</v>
      </c>
      <c r="L99" s="1"/>
      <c r="M99" s="1"/>
      <c r="N99" s="1">
        <v>50</v>
      </c>
      <c r="O99" s="1">
        <f t="shared" si="18"/>
        <v>-0.2</v>
      </c>
      <c r="P99" s="5"/>
      <c r="Q99" s="5"/>
      <c r="R99" s="1"/>
      <c r="S99" s="1">
        <f t="shared" si="19"/>
        <v>-250</v>
      </c>
      <c r="T99" s="1">
        <f t="shared" si="20"/>
        <v>-250</v>
      </c>
      <c r="U99" s="1">
        <v>4.4000000000000004</v>
      </c>
      <c r="V99" s="1">
        <v>-0.2</v>
      </c>
      <c r="W99" s="1">
        <v>1.2</v>
      </c>
      <c r="X99" s="1">
        <v>1.6</v>
      </c>
      <c r="Y99" s="1">
        <v>3.6</v>
      </c>
      <c r="Z99" s="1">
        <v>1.6</v>
      </c>
      <c r="AA99" s="1">
        <v>-0.4</v>
      </c>
      <c r="AB99" s="1">
        <v>1.4</v>
      </c>
      <c r="AC99" s="1">
        <v>1.6</v>
      </c>
      <c r="AD99" s="1">
        <v>2.6</v>
      </c>
      <c r="AE99" s="1"/>
      <c r="AF99" s="1">
        <f t="shared" si="23"/>
        <v>0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 t="s">
        <v>135</v>
      </c>
      <c r="B100" s="1" t="s">
        <v>36</v>
      </c>
      <c r="C100" s="1">
        <v>20.04</v>
      </c>
      <c r="D100" s="1">
        <v>55.143999999999998</v>
      </c>
      <c r="E100" s="1">
        <v>31.231000000000002</v>
      </c>
      <c r="F100" s="1">
        <v>42.067</v>
      </c>
      <c r="G100" s="7">
        <v>1</v>
      </c>
      <c r="H100" s="1">
        <v>60</v>
      </c>
      <c r="I100" s="1" t="s">
        <v>57</v>
      </c>
      <c r="J100" s="1">
        <v>32</v>
      </c>
      <c r="K100" s="1">
        <f t="shared" si="22"/>
        <v>-0.76899999999999835</v>
      </c>
      <c r="L100" s="1"/>
      <c r="M100" s="1"/>
      <c r="N100" s="1">
        <v>0</v>
      </c>
      <c r="O100" s="1">
        <f t="shared" si="18"/>
        <v>6.2462</v>
      </c>
      <c r="P100" s="5">
        <f t="shared" ref="P100:P103" si="24">14*O100-N100-F100</f>
        <v>45.379799999999996</v>
      </c>
      <c r="Q100" s="5"/>
      <c r="R100" s="1"/>
      <c r="S100" s="1">
        <f t="shared" si="19"/>
        <v>14</v>
      </c>
      <c r="T100" s="1">
        <f t="shared" si="20"/>
        <v>6.7348147673785661</v>
      </c>
      <c r="U100" s="1">
        <v>3.8332000000000002</v>
      </c>
      <c r="V100" s="1">
        <v>6.1226000000000003</v>
      </c>
      <c r="W100" s="1">
        <v>5.0612000000000004</v>
      </c>
      <c r="X100" s="1">
        <v>7.9256000000000002</v>
      </c>
      <c r="Y100" s="1">
        <v>3.9184000000000001</v>
      </c>
      <c r="Z100" s="1">
        <v>5.4535999999999998</v>
      </c>
      <c r="AA100" s="1">
        <v>5.8784000000000001</v>
      </c>
      <c r="AB100" s="1">
        <v>7.9476000000000004</v>
      </c>
      <c r="AC100" s="1">
        <v>7.9016000000000002</v>
      </c>
      <c r="AD100" s="1">
        <v>14.275</v>
      </c>
      <c r="AE100" s="1"/>
      <c r="AF100" s="1">
        <f t="shared" si="23"/>
        <v>45.379799999999996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 t="s">
        <v>136</v>
      </c>
      <c r="B101" s="1" t="s">
        <v>36</v>
      </c>
      <c r="C101" s="1">
        <v>14.577999999999999</v>
      </c>
      <c r="D101" s="1">
        <v>121.392</v>
      </c>
      <c r="E101" s="1">
        <v>27.574999999999999</v>
      </c>
      <c r="F101" s="1">
        <v>106.456</v>
      </c>
      <c r="G101" s="7">
        <v>1</v>
      </c>
      <c r="H101" s="1">
        <v>60</v>
      </c>
      <c r="I101" s="1" t="s">
        <v>57</v>
      </c>
      <c r="J101" s="1">
        <v>28</v>
      </c>
      <c r="K101" s="1">
        <f t="shared" si="22"/>
        <v>-0.42500000000000071</v>
      </c>
      <c r="L101" s="1"/>
      <c r="M101" s="1"/>
      <c r="N101" s="1">
        <v>0</v>
      </c>
      <c r="O101" s="1">
        <f t="shared" si="18"/>
        <v>5.5149999999999997</v>
      </c>
      <c r="P101" s="5"/>
      <c r="Q101" s="5"/>
      <c r="R101" s="1"/>
      <c r="S101" s="1">
        <f t="shared" si="19"/>
        <v>19.30299184043518</v>
      </c>
      <c r="T101" s="1">
        <f t="shared" si="20"/>
        <v>19.30299184043518</v>
      </c>
      <c r="U101" s="1">
        <v>2.4700000000000002</v>
      </c>
      <c r="V101" s="1">
        <v>9.4039999999999999</v>
      </c>
      <c r="W101" s="1">
        <v>5.1261999999999999</v>
      </c>
      <c r="X101" s="1">
        <v>6.6651999999999996</v>
      </c>
      <c r="Y101" s="1">
        <v>2.7143999999999999</v>
      </c>
      <c r="Z101" s="1">
        <v>5.141</v>
      </c>
      <c r="AA101" s="1">
        <v>3.5640000000000001</v>
      </c>
      <c r="AB101" s="1">
        <v>6.2864000000000004</v>
      </c>
      <c r="AC101" s="1">
        <v>4.6985999999999999</v>
      </c>
      <c r="AD101" s="1">
        <v>8.5838000000000001</v>
      </c>
      <c r="AE101" s="16" t="s">
        <v>41</v>
      </c>
      <c r="AF101" s="1">
        <f t="shared" si="23"/>
        <v>0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 t="s">
        <v>137</v>
      </c>
      <c r="B102" s="1" t="s">
        <v>36</v>
      </c>
      <c r="C102" s="1">
        <v>103.709</v>
      </c>
      <c r="D102" s="1"/>
      <c r="E102" s="1">
        <v>15.311</v>
      </c>
      <c r="F102" s="1">
        <v>83.909000000000006</v>
      </c>
      <c r="G102" s="7">
        <v>1</v>
      </c>
      <c r="H102" s="1">
        <v>60</v>
      </c>
      <c r="I102" s="1" t="s">
        <v>44</v>
      </c>
      <c r="J102" s="1">
        <v>15</v>
      </c>
      <c r="K102" s="1">
        <f t="shared" si="22"/>
        <v>0.31099999999999994</v>
      </c>
      <c r="L102" s="1"/>
      <c r="M102" s="1"/>
      <c r="N102" s="1">
        <v>0</v>
      </c>
      <c r="O102" s="1">
        <f t="shared" si="18"/>
        <v>3.0621999999999998</v>
      </c>
      <c r="P102" s="5"/>
      <c r="Q102" s="5"/>
      <c r="R102" s="1"/>
      <c r="S102" s="1">
        <f t="shared" si="19"/>
        <v>27.401541375481685</v>
      </c>
      <c r="T102" s="1">
        <f t="shared" si="20"/>
        <v>27.401541375481685</v>
      </c>
      <c r="U102" s="1">
        <v>7.1959999999999997</v>
      </c>
      <c r="V102" s="1">
        <v>4.2130000000000001</v>
      </c>
      <c r="W102" s="1">
        <v>10.5502</v>
      </c>
      <c r="X102" s="1">
        <v>8.1704000000000008</v>
      </c>
      <c r="Y102" s="1">
        <v>8.7988</v>
      </c>
      <c r="Z102" s="1">
        <v>7.2919999999999998</v>
      </c>
      <c r="AA102" s="1">
        <v>10.889200000000001</v>
      </c>
      <c r="AB102" s="1">
        <v>12.9666</v>
      </c>
      <c r="AC102" s="1">
        <v>9.7934000000000001</v>
      </c>
      <c r="AD102" s="1">
        <v>15.955</v>
      </c>
      <c r="AE102" s="16" t="s">
        <v>200</v>
      </c>
      <c r="AF102" s="1">
        <f t="shared" si="23"/>
        <v>0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5.75" thickBot="1" x14ac:dyDescent="0.3">
      <c r="A103" s="1" t="s">
        <v>139</v>
      </c>
      <c r="B103" s="1" t="s">
        <v>39</v>
      </c>
      <c r="C103" s="1"/>
      <c r="D103" s="1">
        <v>16</v>
      </c>
      <c r="E103" s="1">
        <v>6</v>
      </c>
      <c r="F103" s="1">
        <v>10</v>
      </c>
      <c r="G103" s="7">
        <v>0.33</v>
      </c>
      <c r="H103" s="1">
        <v>30</v>
      </c>
      <c r="I103" s="1" t="s">
        <v>40</v>
      </c>
      <c r="J103" s="1">
        <v>6</v>
      </c>
      <c r="K103" s="1">
        <f t="shared" si="22"/>
        <v>0</v>
      </c>
      <c r="L103" s="1"/>
      <c r="M103" s="1"/>
      <c r="N103" s="1">
        <v>0</v>
      </c>
      <c r="O103" s="1">
        <f t="shared" si="18"/>
        <v>1.2</v>
      </c>
      <c r="P103" s="5">
        <f t="shared" si="24"/>
        <v>6.8000000000000007</v>
      </c>
      <c r="Q103" s="5"/>
      <c r="R103" s="1"/>
      <c r="S103" s="1">
        <f t="shared" si="19"/>
        <v>14.000000000000002</v>
      </c>
      <c r="T103" s="1">
        <f t="shared" si="20"/>
        <v>8.3333333333333339</v>
      </c>
      <c r="U103" s="1">
        <v>-0.2</v>
      </c>
      <c r="V103" s="1">
        <v>1.4</v>
      </c>
      <c r="W103" s="1">
        <v>0.4</v>
      </c>
      <c r="X103" s="1">
        <v>1.4</v>
      </c>
      <c r="Y103" s="1">
        <v>1.2</v>
      </c>
      <c r="Z103" s="1">
        <v>2.2000000000000002</v>
      </c>
      <c r="AA103" s="1">
        <v>1.4</v>
      </c>
      <c r="AB103" s="1">
        <v>0.4</v>
      </c>
      <c r="AC103" s="1">
        <v>-0.2</v>
      </c>
      <c r="AD103" s="1">
        <v>-1.8</v>
      </c>
      <c r="AE103" s="1" t="s">
        <v>140</v>
      </c>
      <c r="AF103" s="1">
        <f t="shared" si="23"/>
        <v>2.2440000000000002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25" t="s">
        <v>141</v>
      </c>
      <c r="B104" s="26" t="s">
        <v>36</v>
      </c>
      <c r="C104" s="26">
        <v>-1.5680000000000001</v>
      </c>
      <c r="D104" s="26">
        <v>6.2779999999999996</v>
      </c>
      <c r="E104" s="36">
        <v>4.71</v>
      </c>
      <c r="F104" s="27"/>
      <c r="G104" s="13">
        <v>0</v>
      </c>
      <c r="H104" s="12">
        <v>45</v>
      </c>
      <c r="I104" s="12" t="s">
        <v>37</v>
      </c>
      <c r="J104" s="12">
        <v>4.5</v>
      </c>
      <c r="K104" s="12">
        <f t="shared" si="22"/>
        <v>0.20999999999999996</v>
      </c>
      <c r="L104" s="12"/>
      <c r="M104" s="12"/>
      <c r="N104" s="12">
        <v>0</v>
      </c>
      <c r="O104" s="12">
        <f t="shared" si="18"/>
        <v>0.94199999999999995</v>
      </c>
      <c r="P104" s="14"/>
      <c r="Q104" s="14"/>
      <c r="R104" s="12"/>
      <c r="S104" s="12">
        <f t="shared" si="19"/>
        <v>0</v>
      </c>
      <c r="T104" s="12">
        <f t="shared" si="20"/>
        <v>0</v>
      </c>
      <c r="U104" s="12">
        <v>0.93079999999999996</v>
      </c>
      <c r="V104" s="12">
        <v>0.30819999999999997</v>
      </c>
      <c r="W104" s="12">
        <v>1.956</v>
      </c>
      <c r="X104" s="12">
        <v>16.7742</v>
      </c>
      <c r="Y104" s="12">
        <v>13.690799999999999</v>
      </c>
      <c r="Z104" s="12">
        <v>13.7014</v>
      </c>
      <c r="AA104" s="12">
        <v>25.142600000000002</v>
      </c>
      <c r="AB104" s="12">
        <v>20.992000000000001</v>
      </c>
      <c r="AC104" s="12">
        <v>32.933999999999997</v>
      </c>
      <c r="AD104" s="12">
        <v>22.67</v>
      </c>
      <c r="AE104" s="18" t="s">
        <v>142</v>
      </c>
      <c r="AF104" s="12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5.75" thickBot="1" x14ac:dyDescent="0.3">
      <c r="A105" s="28" t="s">
        <v>157</v>
      </c>
      <c r="B105" s="29" t="s">
        <v>36</v>
      </c>
      <c r="C105" s="29">
        <v>65.316999999999993</v>
      </c>
      <c r="D105" s="29">
        <v>19.009</v>
      </c>
      <c r="E105" s="38">
        <f>39.159+E104</f>
        <v>43.869</v>
      </c>
      <c r="F105" s="30">
        <v>29.722999999999999</v>
      </c>
      <c r="G105" s="7">
        <v>1</v>
      </c>
      <c r="H105" s="1">
        <v>50</v>
      </c>
      <c r="I105" s="1" t="s">
        <v>40</v>
      </c>
      <c r="J105" s="1">
        <v>37.5</v>
      </c>
      <c r="K105" s="1">
        <f>E105-J105</f>
        <v>6.3689999999999998</v>
      </c>
      <c r="L105" s="1"/>
      <c r="M105" s="1"/>
      <c r="N105" s="1">
        <v>170</v>
      </c>
      <c r="O105" s="1">
        <f t="shared" si="18"/>
        <v>8.7737999999999996</v>
      </c>
      <c r="P105" s="5"/>
      <c r="Q105" s="5"/>
      <c r="R105" s="1"/>
      <c r="S105" s="1">
        <f t="shared" si="19"/>
        <v>22.763568807130323</v>
      </c>
      <c r="T105" s="1">
        <f t="shared" si="20"/>
        <v>22.763568807130323</v>
      </c>
      <c r="U105" s="1">
        <v>16.807600000000001</v>
      </c>
      <c r="V105" s="1">
        <v>9.7441999999999993</v>
      </c>
      <c r="W105" s="1">
        <v>12.6174</v>
      </c>
      <c r="X105" s="1">
        <v>1.2322</v>
      </c>
      <c r="Y105" s="1">
        <v>0.62139999999999995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6" t="s">
        <v>201</v>
      </c>
      <c r="AF105" s="1">
        <f>G105*P105</f>
        <v>0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25" t="s">
        <v>143</v>
      </c>
      <c r="B106" s="26" t="s">
        <v>36</v>
      </c>
      <c r="C106" s="26">
        <v>-6.351</v>
      </c>
      <c r="D106" s="26">
        <v>21.704000000000001</v>
      </c>
      <c r="E106" s="36">
        <v>29.11</v>
      </c>
      <c r="F106" s="35">
        <v>-19.847000000000001</v>
      </c>
      <c r="G106" s="13">
        <v>0</v>
      </c>
      <c r="H106" s="12">
        <v>45</v>
      </c>
      <c r="I106" s="12" t="s">
        <v>37</v>
      </c>
      <c r="J106" s="12">
        <v>28.5</v>
      </c>
      <c r="K106" s="12">
        <f t="shared" si="22"/>
        <v>0.60999999999999943</v>
      </c>
      <c r="L106" s="12"/>
      <c r="M106" s="12"/>
      <c r="N106" s="12">
        <v>0</v>
      </c>
      <c r="O106" s="12">
        <f t="shared" si="18"/>
        <v>5.8220000000000001</v>
      </c>
      <c r="P106" s="14"/>
      <c r="Q106" s="14"/>
      <c r="R106" s="12"/>
      <c r="S106" s="12">
        <f t="shared" si="19"/>
        <v>-3.4089659910683614</v>
      </c>
      <c r="T106" s="12">
        <f t="shared" si="20"/>
        <v>-3.4089659910683614</v>
      </c>
      <c r="U106" s="12">
        <v>5.1045999999999996</v>
      </c>
      <c r="V106" s="12">
        <v>2.4628000000000001</v>
      </c>
      <c r="W106" s="12">
        <v>7.1821999999999999</v>
      </c>
      <c r="X106" s="12">
        <v>18.399799999999999</v>
      </c>
      <c r="Y106" s="12">
        <v>30.680800000000001</v>
      </c>
      <c r="Z106" s="12">
        <v>44.507399999999997</v>
      </c>
      <c r="AA106" s="12">
        <v>50.800400000000003</v>
      </c>
      <c r="AB106" s="12">
        <v>43.805599999999998</v>
      </c>
      <c r="AC106" s="12">
        <v>52.170200000000001</v>
      </c>
      <c r="AD106" s="12">
        <v>39.1798</v>
      </c>
      <c r="AE106" s="18" t="s">
        <v>144</v>
      </c>
      <c r="AF106" s="12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15.75" thickBot="1" x14ac:dyDescent="0.3">
      <c r="A107" s="28" t="s">
        <v>148</v>
      </c>
      <c r="B107" s="29" t="s">
        <v>36</v>
      </c>
      <c r="C107" s="29">
        <v>261.67599999999999</v>
      </c>
      <c r="D107" s="29">
        <v>92.218000000000004</v>
      </c>
      <c r="E107" s="38">
        <f>98.037+E106</f>
        <v>127.14700000000001</v>
      </c>
      <c r="F107" s="37">
        <f>232.843+F106</f>
        <v>212.99599999999998</v>
      </c>
      <c r="G107" s="7">
        <v>1</v>
      </c>
      <c r="H107" s="1">
        <v>50</v>
      </c>
      <c r="I107" s="1" t="s">
        <v>40</v>
      </c>
      <c r="J107" s="1">
        <v>97.5</v>
      </c>
      <c r="K107" s="1">
        <f>E107-J107</f>
        <v>29.647000000000006</v>
      </c>
      <c r="L107" s="1"/>
      <c r="M107" s="1"/>
      <c r="N107" s="1">
        <v>100</v>
      </c>
      <c r="O107" s="1">
        <f t="shared" si="18"/>
        <v>25.429400000000001</v>
      </c>
      <c r="P107" s="5">
        <f t="shared" ref="P107:P109" si="25">14*O107-N107-F107</f>
        <v>43.015600000000063</v>
      </c>
      <c r="Q107" s="5"/>
      <c r="R107" s="1"/>
      <c r="S107" s="1">
        <f t="shared" si="19"/>
        <v>14.000000000000002</v>
      </c>
      <c r="T107" s="1">
        <f t="shared" si="20"/>
        <v>12.308430399458892</v>
      </c>
      <c r="U107" s="1">
        <v>28.179600000000001</v>
      </c>
      <c r="V107" s="1">
        <v>28.442399999999999</v>
      </c>
      <c r="W107" s="1">
        <v>35.163400000000003</v>
      </c>
      <c r="X107" s="1">
        <v>29.409400000000002</v>
      </c>
      <c r="Y107" s="1">
        <v>5.2034000000000002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149</v>
      </c>
      <c r="AF107" s="1">
        <f t="shared" ref="AF107:AF112" si="26">G107*P107</f>
        <v>43.015600000000063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 t="s">
        <v>145</v>
      </c>
      <c r="B108" s="1" t="s">
        <v>36</v>
      </c>
      <c r="C108" s="1">
        <v>147.93199999999999</v>
      </c>
      <c r="D108" s="1"/>
      <c r="E108" s="1">
        <v>36.850999999999999</v>
      </c>
      <c r="F108" s="1">
        <v>97.494</v>
      </c>
      <c r="G108" s="7">
        <v>1</v>
      </c>
      <c r="H108" s="1">
        <v>45</v>
      </c>
      <c r="I108" s="1" t="s">
        <v>40</v>
      </c>
      <c r="J108" s="1">
        <v>35</v>
      </c>
      <c r="K108" s="1">
        <f t="shared" si="22"/>
        <v>1.8509999999999991</v>
      </c>
      <c r="L108" s="1"/>
      <c r="M108" s="1"/>
      <c r="N108" s="1">
        <v>0</v>
      </c>
      <c r="O108" s="1">
        <f t="shared" si="18"/>
        <v>7.3701999999999996</v>
      </c>
      <c r="P108" s="5"/>
      <c r="Q108" s="5"/>
      <c r="R108" s="1"/>
      <c r="S108" s="1">
        <f t="shared" si="19"/>
        <v>13.228134921711758</v>
      </c>
      <c r="T108" s="1">
        <f t="shared" si="20"/>
        <v>13.228134921711758</v>
      </c>
      <c r="U108" s="1">
        <v>4.9673999999999996</v>
      </c>
      <c r="V108" s="1">
        <v>7.8433999999999999</v>
      </c>
      <c r="W108" s="1">
        <v>13.638400000000001</v>
      </c>
      <c r="X108" s="1">
        <v>13.0786</v>
      </c>
      <c r="Y108" s="1">
        <v>5.4032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6" t="s">
        <v>203</v>
      </c>
      <c r="AF108" s="1">
        <f t="shared" si="26"/>
        <v>0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 t="s">
        <v>150</v>
      </c>
      <c r="B109" s="1" t="s">
        <v>39</v>
      </c>
      <c r="C109" s="1">
        <v>162</v>
      </c>
      <c r="D109" s="1">
        <v>82</v>
      </c>
      <c r="E109" s="1">
        <v>85</v>
      </c>
      <c r="F109" s="1">
        <v>150</v>
      </c>
      <c r="G109" s="7">
        <v>0.35</v>
      </c>
      <c r="H109" s="1">
        <v>50</v>
      </c>
      <c r="I109" s="1" t="s">
        <v>40</v>
      </c>
      <c r="J109" s="1">
        <v>87</v>
      </c>
      <c r="K109" s="1">
        <f t="shared" si="22"/>
        <v>-2</v>
      </c>
      <c r="L109" s="1"/>
      <c r="M109" s="1"/>
      <c r="N109" s="1">
        <v>20</v>
      </c>
      <c r="O109" s="1">
        <f t="shared" si="18"/>
        <v>17</v>
      </c>
      <c r="P109" s="5">
        <f t="shared" si="25"/>
        <v>68</v>
      </c>
      <c r="Q109" s="5"/>
      <c r="R109" s="1"/>
      <c r="S109" s="1">
        <f t="shared" si="19"/>
        <v>14</v>
      </c>
      <c r="T109" s="1">
        <f t="shared" si="20"/>
        <v>10</v>
      </c>
      <c r="U109" s="1">
        <v>13</v>
      </c>
      <c r="V109" s="1">
        <v>20.399999999999999</v>
      </c>
      <c r="W109" s="1">
        <v>23</v>
      </c>
      <c r="X109" s="1">
        <v>19.399999999999999</v>
      </c>
      <c r="Y109" s="1">
        <v>4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 t="s">
        <v>151</v>
      </c>
      <c r="AF109" s="1">
        <f t="shared" si="26"/>
        <v>23.799999999999997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 t="s">
        <v>152</v>
      </c>
      <c r="B110" s="1" t="s">
        <v>36</v>
      </c>
      <c r="C110" s="1">
        <v>13.91</v>
      </c>
      <c r="D110" s="1">
        <v>125.535</v>
      </c>
      <c r="E110" s="1">
        <v>20.53</v>
      </c>
      <c r="F110" s="1">
        <v>115.81100000000001</v>
      </c>
      <c r="G110" s="7">
        <v>1</v>
      </c>
      <c r="H110" s="1">
        <v>50</v>
      </c>
      <c r="I110" s="1" t="s">
        <v>40</v>
      </c>
      <c r="J110" s="1">
        <v>19.5</v>
      </c>
      <c r="K110" s="1">
        <f t="shared" si="22"/>
        <v>1.0300000000000011</v>
      </c>
      <c r="L110" s="1"/>
      <c r="M110" s="1"/>
      <c r="N110" s="1">
        <v>0</v>
      </c>
      <c r="O110" s="1">
        <f t="shared" si="18"/>
        <v>4.1059999999999999</v>
      </c>
      <c r="P110" s="5"/>
      <c r="Q110" s="5"/>
      <c r="R110" s="1"/>
      <c r="S110" s="1">
        <f t="shared" si="19"/>
        <v>28.205309303458357</v>
      </c>
      <c r="T110" s="1">
        <f t="shared" si="20"/>
        <v>28.205309303458357</v>
      </c>
      <c r="U110" s="1">
        <v>5.9652000000000003</v>
      </c>
      <c r="V110" s="1">
        <v>11.063599999999999</v>
      </c>
      <c r="W110" s="1">
        <v>6.5282</v>
      </c>
      <c r="X110" s="1">
        <v>2.4756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6" t="s">
        <v>202</v>
      </c>
      <c r="AF110" s="1">
        <f t="shared" si="26"/>
        <v>0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 t="s">
        <v>160</v>
      </c>
      <c r="B111" s="1" t="s">
        <v>39</v>
      </c>
      <c r="C111" s="1">
        <v>117</v>
      </c>
      <c r="D111" s="1">
        <v>70</v>
      </c>
      <c r="E111" s="1">
        <v>24</v>
      </c>
      <c r="F111" s="1">
        <v>109</v>
      </c>
      <c r="G111" s="7">
        <v>0.18</v>
      </c>
      <c r="H111" s="1">
        <v>50</v>
      </c>
      <c r="I111" s="1" t="s">
        <v>40</v>
      </c>
      <c r="J111" s="1">
        <v>24</v>
      </c>
      <c r="K111" s="1">
        <f t="shared" ref="K111:K114" si="27">E111-J111</f>
        <v>0</v>
      </c>
      <c r="L111" s="1"/>
      <c r="M111" s="1"/>
      <c r="N111" s="1">
        <v>170</v>
      </c>
      <c r="O111" s="1">
        <f t="shared" si="18"/>
        <v>4.8</v>
      </c>
      <c r="P111" s="5"/>
      <c r="Q111" s="5"/>
      <c r="R111" s="1"/>
      <c r="S111" s="1">
        <f t="shared" si="19"/>
        <v>58.125</v>
      </c>
      <c r="T111" s="1">
        <f t="shared" si="20"/>
        <v>58.125</v>
      </c>
      <c r="U111" s="1">
        <v>22.6</v>
      </c>
      <c r="V111" s="1">
        <v>15.4</v>
      </c>
      <c r="W111" s="1">
        <v>17</v>
      </c>
      <c r="X111" s="1">
        <v>6.8</v>
      </c>
      <c r="Y111" s="1">
        <v>11.8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40" t="s">
        <v>59</v>
      </c>
      <c r="AF111" s="1">
        <f t="shared" si="26"/>
        <v>0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 t="s">
        <v>162</v>
      </c>
      <c r="B112" s="1" t="s">
        <v>39</v>
      </c>
      <c r="C112" s="1">
        <v>78</v>
      </c>
      <c r="D112" s="1">
        <v>32</v>
      </c>
      <c r="E112" s="1">
        <v>58</v>
      </c>
      <c r="F112" s="1">
        <v>40</v>
      </c>
      <c r="G112" s="7">
        <v>0.4</v>
      </c>
      <c r="H112" s="1">
        <v>60</v>
      </c>
      <c r="I112" s="1" t="s">
        <v>40</v>
      </c>
      <c r="J112" s="1">
        <v>58</v>
      </c>
      <c r="K112" s="1">
        <f t="shared" si="27"/>
        <v>0</v>
      </c>
      <c r="L112" s="1"/>
      <c r="M112" s="1"/>
      <c r="N112" s="1">
        <v>0</v>
      </c>
      <c r="O112" s="1">
        <f t="shared" si="18"/>
        <v>11.6</v>
      </c>
      <c r="P112" s="5">
        <f>12*O112-N112-F112</f>
        <v>99.199999999999989</v>
      </c>
      <c r="Q112" s="5"/>
      <c r="R112" s="1"/>
      <c r="S112" s="1">
        <f t="shared" si="19"/>
        <v>12</v>
      </c>
      <c r="T112" s="1">
        <f t="shared" si="20"/>
        <v>3.4482758620689657</v>
      </c>
      <c r="U112" s="1">
        <v>6</v>
      </c>
      <c r="V112" s="1">
        <v>2.4</v>
      </c>
      <c r="W112" s="1">
        <v>2.2000000000000002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163</v>
      </c>
      <c r="AF112" s="1">
        <f t="shared" si="26"/>
        <v>39.68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9" t="s">
        <v>174</v>
      </c>
      <c r="B113" s="19" t="s">
        <v>36</v>
      </c>
      <c r="C113" s="19"/>
      <c r="D113" s="19"/>
      <c r="E113" s="19"/>
      <c r="F113" s="19"/>
      <c r="G113" s="20">
        <v>0</v>
      </c>
      <c r="H113" s="19">
        <v>45</v>
      </c>
      <c r="I113" s="19" t="s">
        <v>40</v>
      </c>
      <c r="J113" s="19"/>
      <c r="K113" s="19">
        <f t="shared" si="27"/>
        <v>0</v>
      </c>
      <c r="L113" s="19"/>
      <c r="M113" s="19"/>
      <c r="N113" s="19">
        <v>0</v>
      </c>
      <c r="O113" s="19">
        <f t="shared" si="18"/>
        <v>0</v>
      </c>
      <c r="P113" s="21"/>
      <c r="Q113" s="21"/>
      <c r="R113" s="19"/>
      <c r="S113" s="19" t="e">
        <f t="shared" si="19"/>
        <v>#DIV/0!</v>
      </c>
      <c r="T113" s="19" t="e">
        <f t="shared" si="20"/>
        <v>#DIV/0!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 t="s">
        <v>175</v>
      </c>
      <c r="AF113" s="19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2" t="s">
        <v>182</v>
      </c>
      <c r="B114" s="12" t="s">
        <v>36</v>
      </c>
      <c r="C114" s="12">
        <v>-1.43</v>
      </c>
      <c r="D114" s="12"/>
      <c r="E114" s="12"/>
      <c r="F114" s="12">
        <v>-1.43</v>
      </c>
      <c r="G114" s="13">
        <v>0</v>
      </c>
      <c r="H114" s="12" t="e">
        <v>#N/A</v>
      </c>
      <c r="I114" s="12" t="s">
        <v>37</v>
      </c>
      <c r="J114" s="12"/>
      <c r="K114" s="12">
        <f t="shared" si="27"/>
        <v>0</v>
      </c>
      <c r="L114" s="12"/>
      <c r="M114" s="12"/>
      <c r="N114" s="12">
        <v>0</v>
      </c>
      <c r="O114" s="12">
        <f t="shared" si="18"/>
        <v>0</v>
      </c>
      <c r="P114" s="14"/>
      <c r="Q114" s="14"/>
      <c r="R114" s="12"/>
      <c r="S114" s="12" t="e">
        <f t="shared" si="19"/>
        <v>#DIV/0!</v>
      </c>
      <c r="T114" s="12" t="e">
        <f t="shared" si="20"/>
        <v>#DIV/0!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 t="s">
        <v>37</v>
      </c>
      <c r="AF114" s="12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</sheetData>
  <autoFilter ref="A3:AF114" xr:uid="{F447A111-2DB2-45EA-97B9-55C87A9E6EA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2025-03-18T07:16:20Z</dcterms:created>
  <dcterms:modified xsi:type="dcterms:W3CDTF">2025-03-18T12:27:47Z</dcterms:modified>
</cp:coreProperties>
</file>