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03,25 Ост КИ филиалы\"/>
    </mc:Choice>
  </mc:AlternateContent>
  <xr:revisionPtr revIDLastSave="0" documentId="13_ncr:1_{061E7F7F-9FE6-424E-8644-518C7630E9F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Sheet!$A$3:$AG$125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7" i="1" l="1"/>
  <c r="E117" i="1"/>
  <c r="P117" i="1" s="1"/>
  <c r="F71" i="1"/>
  <c r="E71" i="1"/>
  <c r="F85" i="1"/>
  <c r="E85" i="1"/>
  <c r="P85" i="1" s="1"/>
  <c r="E66" i="1"/>
  <c r="P66" i="1" s="1"/>
  <c r="F66" i="1"/>
  <c r="E61" i="1"/>
  <c r="P61" i="1" s="1"/>
  <c r="F61" i="1"/>
  <c r="E33" i="1"/>
  <c r="P33" i="1" s="1"/>
  <c r="F112" i="1"/>
  <c r="F77" i="1"/>
  <c r="F62" i="1"/>
  <c r="F63" i="1" s="1"/>
  <c r="F67" i="1"/>
  <c r="F55" i="1"/>
  <c r="P8" i="1"/>
  <c r="P9" i="1"/>
  <c r="Q9" i="1" s="1"/>
  <c r="P10" i="1"/>
  <c r="P11" i="1"/>
  <c r="P12" i="1"/>
  <c r="P13" i="1"/>
  <c r="P14" i="1"/>
  <c r="P15" i="1"/>
  <c r="P16" i="1"/>
  <c r="T16" i="1" s="1"/>
  <c r="P18" i="1"/>
  <c r="P19" i="1"/>
  <c r="P20" i="1"/>
  <c r="P21" i="1"/>
  <c r="T21" i="1" s="1"/>
  <c r="P22" i="1"/>
  <c r="P23" i="1"/>
  <c r="Q23" i="1" s="1"/>
  <c r="P24" i="1"/>
  <c r="Q24" i="1" s="1"/>
  <c r="P25" i="1"/>
  <c r="P26" i="1"/>
  <c r="P27" i="1"/>
  <c r="P28" i="1"/>
  <c r="P29" i="1"/>
  <c r="P30" i="1"/>
  <c r="Q30" i="1" s="1"/>
  <c r="P31" i="1"/>
  <c r="Q31" i="1" s="1"/>
  <c r="P32" i="1"/>
  <c r="P34" i="1"/>
  <c r="T34" i="1" s="1"/>
  <c r="P35" i="1"/>
  <c r="Q35" i="1" s="1"/>
  <c r="P36" i="1"/>
  <c r="P37" i="1"/>
  <c r="Q37" i="1" s="1"/>
  <c r="P38" i="1"/>
  <c r="P39" i="1"/>
  <c r="P40" i="1"/>
  <c r="P41" i="1"/>
  <c r="P42" i="1"/>
  <c r="T42" i="1" s="1"/>
  <c r="P43" i="1"/>
  <c r="P44" i="1"/>
  <c r="P45" i="1"/>
  <c r="P47" i="1"/>
  <c r="P48" i="1"/>
  <c r="Q48" i="1" s="1"/>
  <c r="P49" i="1"/>
  <c r="P50" i="1"/>
  <c r="P51" i="1"/>
  <c r="P52" i="1"/>
  <c r="Q52" i="1" s="1"/>
  <c r="P53" i="1"/>
  <c r="T53" i="1" s="1"/>
  <c r="P54" i="1"/>
  <c r="Q54" i="1" s="1"/>
  <c r="P55" i="1"/>
  <c r="P56" i="1"/>
  <c r="Q56" i="1" s="1"/>
  <c r="P57" i="1"/>
  <c r="P58" i="1"/>
  <c r="P59" i="1"/>
  <c r="P60" i="1"/>
  <c r="P62" i="1"/>
  <c r="P64" i="1"/>
  <c r="Q64" i="1" s="1"/>
  <c r="P65" i="1"/>
  <c r="T65" i="1" s="1"/>
  <c r="P67" i="1"/>
  <c r="P68" i="1"/>
  <c r="Q68" i="1" s="1"/>
  <c r="P69" i="1"/>
  <c r="P70" i="1"/>
  <c r="T70" i="1" s="1"/>
  <c r="P72" i="1"/>
  <c r="P74" i="1"/>
  <c r="T74" i="1" s="1"/>
  <c r="P75" i="1"/>
  <c r="Q75" i="1" s="1"/>
  <c r="P76" i="1"/>
  <c r="P77" i="1"/>
  <c r="P78" i="1"/>
  <c r="P79" i="1"/>
  <c r="P80" i="1"/>
  <c r="P81" i="1"/>
  <c r="P82" i="1"/>
  <c r="P83" i="1"/>
  <c r="Q83" i="1" s="1"/>
  <c r="P84" i="1"/>
  <c r="T84" i="1" s="1"/>
  <c r="P86" i="1"/>
  <c r="Q86" i="1" s="1"/>
  <c r="P87" i="1"/>
  <c r="T87" i="1" s="1"/>
  <c r="P89" i="1"/>
  <c r="Q89" i="1" s="1"/>
  <c r="P90" i="1"/>
  <c r="P91" i="1"/>
  <c r="P92" i="1"/>
  <c r="T92" i="1" s="1"/>
  <c r="P94" i="1"/>
  <c r="P96" i="1"/>
  <c r="T96" i="1" s="1"/>
  <c r="P98" i="1"/>
  <c r="P100" i="1"/>
  <c r="T100" i="1" s="1"/>
  <c r="P102" i="1"/>
  <c r="P104" i="1"/>
  <c r="P105" i="1"/>
  <c r="P106" i="1"/>
  <c r="P107" i="1"/>
  <c r="Q107" i="1" s="1"/>
  <c r="P108" i="1"/>
  <c r="T108" i="1" s="1"/>
  <c r="P109" i="1"/>
  <c r="P110" i="1"/>
  <c r="P111" i="1"/>
  <c r="P112" i="1"/>
  <c r="P7" i="1"/>
  <c r="P113" i="1"/>
  <c r="P114" i="1"/>
  <c r="P116" i="1"/>
  <c r="T116" i="1" s="1"/>
  <c r="P118" i="1"/>
  <c r="P119" i="1"/>
  <c r="P71" i="1"/>
  <c r="P120" i="1"/>
  <c r="Q120" i="1" s="1"/>
  <c r="P115" i="1"/>
  <c r="P73" i="1"/>
  <c r="P121" i="1"/>
  <c r="P122" i="1"/>
  <c r="Q122" i="1" s="1"/>
  <c r="P123" i="1"/>
  <c r="P99" i="1"/>
  <c r="Q99" i="1" s="1"/>
  <c r="P93" i="1"/>
  <c r="P88" i="1"/>
  <c r="P101" i="1"/>
  <c r="P103" i="1"/>
  <c r="P95" i="1"/>
  <c r="P97" i="1"/>
  <c r="P46" i="1"/>
  <c r="P17" i="1"/>
  <c r="P124" i="1"/>
  <c r="T124" i="1" s="1"/>
  <c r="P125" i="1"/>
  <c r="T125" i="1" s="1"/>
  <c r="P6" i="1"/>
  <c r="U6" i="1" s="1"/>
  <c r="Q67" i="1" l="1"/>
  <c r="Q55" i="1"/>
  <c r="T55" i="1" s="1"/>
  <c r="AG67" i="1"/>
  <c r="T46" i="1"/>
  <c r="T95" i="1"/>
  <c r="T101" i="1"/>
  <c r="T93" i="1"/>
  <c r="T123" i="1"/>
  <c r="T121" i="1"/>
  <c r="T115" i="1"/>
  <c r="T117" i="1"/>
  <c r="T119" i="1"/>
  <c r="T19" i="1"/>
  <c r="AG8" i="1"/>
  <c r="T10" i="1"/>
  <c r="AG12" i="1"/>
  <c r="T14" i="1"/>
  <c r="AG17" i="1"/>
  <c r="T27" i="1"/>
  <c r="Q33" i="1"/>
  <c r="T33" i="1" s="1"/>
  <c r="AG36" i="1"/>
  <c r="T38" i="1"/>
  <c r="AG40" i="1"/>
  <c r="Q44" i="1"/>
  <c r="T44" i="1" s="1"/>
  <c r="T47" i="1"/>
  <c r="Q49" i="1"/>
  <c r="T49" i="1" s="1"/>
  <c r="Q51" i="1"/>
  <c r="T51" i="1" s="1"/>
  <c r="T73" i="1"/>
  <c r="T76" i="1"/>
  <c r="AG78" i="1"/>
  <c r="T80" i="1"/>
  <c r="Q82" i="1"/>
  <c r="T82" i="1" s="1"/>
  <c r="T88" i="1"/>
  <c r="T90" i="1"/>
  <c r="T97" i="1"/>
  <c r="Q104" i="1"/>
  <c r="T104" i="1" s="1"/>
  <c r="T106" i="1"/>
  <c r="T103" i="1"/>
  <c r="T99" i="1"/>
  <c r="T122" i="1"/>
  <c r="T113" i="1"/>
  <c r="T110" i="1"/>
  <c r="T68" i="1"/>
  <c r="T59" i="1"/>
  <c r="T57" i="1"/>
  <c r="T31" i="1"/>
  <c r="T29" i="1"/>
  <c r="T25" i="1"/>
  <c r="T23" i="1"/>
  <c r="E63" i="1"/>
  <c r="P63" i="1" s="1"/>
  <c r="P5" i="1" s="1"/>
  <c r="T66" i="1"/>
  <c r="T61" i="1"/>
  <c r="T112" i="1"/>
  <c r="T62" i="1"/>
  <c r="U95" i="1"/>
  <c r="U119" i="1"/>
  <c r="U100" i="1"/>
  <c r="U78" i="1"/>
  <c r="U57" i="1"/>
  <c r="U40" i="1"/>
  <c r="U23" i="1"/>
  <c r="U125" i="1"/>
  <c r="U33" i="1"/>
  <c r="U110" i="1"/>
  <c r="U87" i="1"/>
  <c r="U68" i="1"/>
  <c r="U49" i="1"/>
  <c r="U31" i="1"/>
  <c r="U14" i="1"/>
  <c r="U17" i="1"/>
  <c r="U93" i="1"/>
  <c r="U115" i="1"/>
  <c r="U113" i="1"/>
  <c r="U106" i="1"/>
  <c r="U92" i="1"/>
  <c r="U82" i="1"/>
  <c r="U74" i="1"/>
  <c r="U62" i="1"/>
  <c r="U53" i="1"/>
  <c r="U44" i="1"/>
  <c r="U36" i="1"/>
  <c r="U27" i="1"/>
  <c r="U19" i="1"/>
  <c r="U10" i="1"/>
  <c r="U61" i="1"/>
  <c r="U46" i="1"/>
  <c r="U101" i="1"/>
  <c r="U123" i="1"/>
  <c r="U73" i="1"/>
  <c r="U117" i="1"/>
  <c r="U116" i="1"/>
  <c r="U112" i="1"/>
  <c r="U108" i="1"/>
  <c r="U104" i="1"/>
  <c r="U96" i="1"/>
  <c r="U90" i="1"/>
  <c r="U84" i="1"/>
  <c r="U80" i="1"/>
  <c r="U76" i="1"/>
  <c r="U70" i="1"/>
  <c r="U65" i="1"/>
  <c r="U59" i="1"/>
  <c r="U55" i="1"/>
  <c r="U51" i="1"/>
  <c r="U47" i="1"/>
  <c r="U42" i="1"/>
  <c r="U38" i="1"/>
  <c r="U34" i="1"/>
  <c r="U29" i="1"/>
  <c r="U25" i="1"/>
  <c r="U21" i="1"/>
  <c r="U16" i="1"/>
  <c r="U12" i="1"/>
  <c r="U8" i="1"/>
  <c r="T85" i="1"/>
  <c r="U85" i="1"/>
  <c r="T120" i="1"/>
  <c r="U120" i="1"/>
  <c r="T71" i="1"/>
  <c r="U71" i="1"/>
  <c r="T118" i="1"/>
  <c r="U118" i="1"/>
  <c r="T114" i="1"/>
  <c r="U114" i="1"/>
  <c r="T7" i="1"/>
  <c r="U7" i="1"/>
  <c r="T111" i="1"/>
  <c r="U111" i="1"/>
  <c r="T109" i="1"/>
  <c r="U109" i="1"/>
  <c r="T107" i="1"/>
  <c r="U107" i="1"/>
  <c r="T105" i="1"/>
  <c r="U105" i="1"/>
  <c r="T102" i="1"/>
  <c r="U102" i="1"/>
  <c r="T98" i="1"/>
  <c r="U98" i="1"/>
  <c r="T94" i="1"/>
  <c r="U94" i="1"/>
  <c r="T91" i="1"/>
  <c r="U91" i="1"/>
  <c r="T89" i="1"/>
  <c r="U89" i="1"/>
  <c r="T86" i="1"/>
  <c r="U86" i="1"/>
  <c r="T83" i="1"/>
  <c r="U83" i="1"/>
  <c r="T81" i="1"/>
  <c r="U81" i="1"/>
  <c r="T79" i="1"/>
  <c r="U79" i="1"/>
  <c r="T77" i="1"/>
  <c r="U77" i="1"/>
  <c r="T75" i="1"/>
  <c r="U75" i="1"/>
  <c r="T72" i="1"/>
  <c r="U72" i="1"/>
  <c r="T69" i="1"/>
  <c r="U69" i="1"/>
  <c r="U67" i="1"/>
  <c r="T64" i="1"/>
  <c r="U64" i="1"/>
  <c r="T60" i="1"/>
  <c r="U60" i="1"/>
  <c r="T58" i="1"/>
  <c r="U58" i="1"/>
  <c r="T56" i="1"/>
  <c r="U56" i="1"/>
  <c r="T54" i="1"/>
  <c r="U54" i="1"/>
  <c r="T52" i="1"/>
  <c r="U52" i="1"/>
  <c r="T50" i="1"/>
  <c r="U50" i="1"/>
  <c r="T48" i="1"/>
  <c r="U48" i="1"/>
  <c r="T45" i="1"/>
  <c r="U45" i="1"/>
  <c r="T43" i="1"/>
  <c r="U43" i="1"/>
  <c r="T41" i="1"/>
  <c r="U41" i="1"/>
  <c r="T39" i="1"/>
  <c r="U39" i="1"/>
  <c r="T37" i="1"/>
  <c r="U37" i="1"/>
  <c r="T35" i="1"/>
  <c r="U35" i="1"/>
  <c r="T32" i="1"/>
  <c r="U32" i="1"/>
  <c r="T30" i="1"/>
  <c r="U30" i="1"/>
  <c r="T28" i="1"/>
  <c r="U28" i="1"/>
  <c r="T26" i="1"/>
  <c r="U26" i="1"/>
  <c r="T24" i="1"/>
  <c r="U24" i="1"/>
  <c r="T22" i="1"/>
  <c r="U22" i="1"/>
  <c r="T20" i="1"/>
  <c r="U20" i="1"/>
  <c r="T18" i="1"/>
  <c r="U18" i="1"/>
  <c r="T15" i="1"/>
  <c r="U15" i="1"/>
  <c r="T13" i="1"/>
  <c r="U13" i="1"/>
  <c r="T11" i="1"/>
  <c r="U11" i="1"/>
  <c r="T9" i="1"/>
  <c r="U9" i="1"/>
  <c r="T6" i="1"/>
  <c r="U124" i="1"/>
  <c r="U66" i="1"/>
  <c r="U97" i="1"/>
  <c r="U103" i="1"/>
  <c r="U88" i="1"/>
  <c r="U99" i="1"/>
  <c r="U122" i="1"/>
  <c r="U121" i="1"/>
  <c r="K125" i="1"/>
  <c r="K124" i="1"/>
  <c r="AG61" i="1"/>
  <c r="K61" i="1"/>
  <c r="AG66" i="1"/>
  <c r="K66" i="1"/>
  <c r="K17" i="1"/>
  <c r="AG46" i="1"/>
  <c r="K46" i="1"/>
  <c r="AG97" i="1"/>
  <c r="K97" i="1"/>
  <c r="AG95" i="1"/>
  <c r="K95" i="1"/>
  <c r="AG103" i="1"/>
  <c r="K103" i="1"/>
  <c r="AG101" i="1"/>
  <c r="K101" i="1"/>
  <c r="AG88" i="1"/>
  <c r="K88" i="1"/>
  <c r="K93" i="1"/>
  <c r="AG99" i="1"/>
  <c r="K99" i="1"/>
  <c r="AG123" i="1"/>
  <c r="K123" i="1"/>
  <c r="AG122" i="1"/>
  <c r="K122" i="1"/>
  <c r="K33" i="1"/>
  <c r="AG121" i="1"/>
  <c r="K121" i="1"/>
  <c r="AG73" i="1"/>
  <c r="K73" i="1"/>
  <c r="AG85" i="1"/>
  <c r="K85" i="1"/>
  <c r="AG115" i="1"/>
  <c r="K115" i="1"/>
  <c r="AG120" i="1"/>
  <c r="K120" i="1"/>
  <c r="K117" i="1"/>
  <c r="AG71" i="1"/>
  <c r="K71" i="1"/>
  <c r="AG119" i="1"/>
  <c r="K119" i="1"/>
  <c r="K118" i="1"/>
  <c r="K116" i="1"/>
  <c r="K114" i="1"/>
  <c r="AG113" i="1"/>
  <c r="K113" i="1"/>
  <c r="AG7" i="1"/>
  <c r="K7" i="1"/>
  <c r="AG112" i="1"/>
  <c r="K112" i="1"/>
  <c r="K111" i="1"/>
  <c r="AG110" i="1"/>
  <c r="K110" i="1"/>
  <c r="AG109" i="1"/>
  <c r="K109" i="1"/>
  <c r="K108" i="1"/>
  <c r="AG107" i="1"/>
  <c r="K107" i="1"/>
  <c r="K106" i="1"/>
  <c r="AG105" i="1"/>
  <c r="K105" i="1"/>
  <c r="K104" i="1"/>
  <c r="K102" i="1"/>
  <c r="K100" i="1"/>
  <c r="K98" i="1"/>
  <c r="K96" i="1"/>
  <c r="K94" i="1"/>
  <c r="K92" i="1"/>
  <c r="AG91" i="1"/>
  <c r="K91" i="1"/>
  <c r="AG90" i="1"/>
  <c r="K90" i="1"/>
  <c r="AG89" i="1"/>
  <c r="K89" i="1"/>
  <c r="K87" i="1"/>
  <c r="AG86" i="1"/>
  <c r="K86" i="1"/>
  <c r="K84" i="1"/>
  <c r="AG83" i="1"/>
  <c r="K83" i="1"/>
  <c r="K82" i="1"/>
  <c r="AG81" i="1"/>
  <c r="K81" i="1"/>
  <c r="K80" i="1"/>
  <c r="AG79" i="1"/>
  <c r="K79" i="1"/>
  <c r="K78" i="1"/>
  <c r="AG77" i="1"/>
  <c r="K77" i="1"/>
  <c r="K76" i="1"/>
  <c r="AG75" i="1"/>
  <c r="K75" i="1"/>
  <c r="K74" i="1"/>
  <c r="K72" i="1"/>
  <c r="K70" i="1"/>
  <c r="AG69" i="1"/>
  <c r="K69" i="1"/>
  <c r="AG68" i="1"/>
  <c r="K68" i="1"/>
  <c r="K67" i="1"/>
  <c r="K65" i="1"/>
  <c r="AG64" i="1"/>
  <c r="K64" i="1"/>
  <c r="K62" i="1"/>
  <c r="K60" i="1"/>
  <c r="AG59" i="1"/>
  <c r="K59" i="1"/>
  <c r="AG58" i="1"/>
  <c r="K58" i="1"/>
  <c r="AG57" i="1"/>
  <c r="K57" i="1"/>
  <c r="AG56" i="1"/>
  <c r="K56" i="1"/>
  <c r="K55" i="1"/>
  <c r="AG54" i="1"/>
  <c r="K54" i="1"/>
  <c r="K53" i="1"/>
  <c r="AG52" i="1"/>
  <c r="K52" i="1"/>
  <c r="K51" i="1"/>
  <c r="AG50" i="1"/>
  <c r="K50" i="1"/>
  <c r="K49" i="1"/>
  <c r="AG48" i="1"/>
  <c r="K48" i="1"/>
  <c r="AG47" i="1"/>
  <c r="K47" i="1"/>
  <c r="K45" i="1"/>
  <c r="K44" i="1"/>
  <c r="K43" i="1"/>
  <c r="K42" i="1"/>
  <c r="AG41" i="1"/>
  <c r="K41" i="1"/>
  <c r="K40" i="1"/>
  <c r="AG39" i="1"/>
  <c r="K39" i="1"/>
  <c r="AG38" i="1"/>
  <c r="K38" i="1"/>
  <c r="AG37" i="1"/>
  <c r="K37" i="1"/>
  <c r="K36" i="1"/>
  <c r="AG35" i="1"/>
  <c r="K35" i="1"/>
  <c r="K34" i="1"/>
  <c r="K32" i="1"/>
  <c r="AG31" i="1"/>
  <c r="K31" i="1"/>
  <c r="AG30" i="1"/>
  <c r="K30" i="1"/>
  <c r="AG29" i="1"/>
  <c r="K29" i="1"/>
  <c r="K28" i="1"/>
  <c r="AG27" i="1"/>
  <c r="K27" i="1"/>
  <c r="K26" i="1"/>
  <c r="AG25" i="1"/>
  <c r="K25" i="1"/>
  <c r="AG24" i="1"/>
  <c r="K24" i="1"/>
  <c r="AG23" i="1"/>
  <c r="K23" i="1"/>
  <c r="AG22" i="1"/>
  <c r="K22" i="1"/>
  <c r="K21" i="1"/>
  <c r="AG20" i="1"/>
  <c r="K20" i="1"/>
  <c r="AG19" i="1"/>
  <c r="K19" i="1"/>
  <c r="AG18" i="1"/>
  <c r="K18" i="1"/>
  <c r="K16" i="1"/>
  <c r="AG15" i="1"/>
  <c r="K15" i="1"/>
  <c r="AG14" i="1"/>
  <c r="K14" i="1"/>
  <c r="AG13" i="1"/>
  <c r="K13" i="1"/>
  <c r="K12" i="1"/>
  <c r="AG11" i="1"/>
  <c r="K11" i="1"/>
  <c r="AG10" i="1"/>
  <c r="K10" i="1"/>
  <c r="AG9" i="1"/>
  <c r="K9" i="1"/>
  <c r="K8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AG33" i="1" l="1"/>
  <c r="AG55" i="1"/>
  <c r="AG82" i="1"/>
  <c r="AG104" i="1"/>
  <c r="AG51" i="1"/>
  <c r="T67" i="1"/>
  <c r="AG117" i="1"/>
  <c r="AG93" i="1"/>
  <c r="AG44" i="1"/>
  <c r="T78" i="1"/>
  <c r="AG49" i="1"/>
  <c r="AG63" i="1"/>
  <c r="T8" i="1"/>
  <c r="T12" i="1"/>
  <c r="T36" i="1"/>
  <c r="T40" i="1"/>
  <c r="T17" i="1"/>
  <c r="Q5" i="1"/>
  <c r="AG76" i="1"/>
  <c r="AG80" i="1"/>
  <c r="AG106" i="1"/>
  <c r="E5" i="1"/>
  <c r="K63" i="1"/>
  <c r="U63" i="1"/>
  <c r="K5" i="1"/>
  <c r="AG5" i="1" l="1"/>
  <c r="T63" i="1"/>
</calcChain>
</file>

<file path=xl/sharedStrings.xml><?xml version="1.0" encoding="utf-8"?>
<sst xmlns="http://schemas.openxmlformats.org/spreadsheetml/2006/main" count="511" uniqueCount="233">
  <si>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</si>
  <si>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</si>
  <si>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</si>
  <si>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</si>
  <si>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</si>
  <si>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</si>
  <si>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</si>
  <si>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</si>
  <si>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</si>
  <si>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</si>
  <si>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</si>
  <si>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</si>
  <si>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</si>
  <si>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</si>
  <si>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</si>
  <si>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</si>
  <si>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</si>
  <si>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</si>
  <si>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</si>
  <si>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</si>
  <si>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</si>
  <si>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</si>
  <si>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</si>
  <si>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15,03,</t>
  </si>
  <si>
    <t>17,03,</t>
  </si>
  <si>
    <t>18,03,</t>
  </si>
  <si>
    <t>11,03,</t>
  </si>
  <si>
    <t>04,03,</t>
  </si>
  <si>
    <t>25,02,</t>
  </si>
  <si>
    <t>18,02,</t>
  </si>
  <si>
    <t>11,02,</t>
  </si>
  <si>
    <t>04,02,</t>
  </si>
  <si>
    <t>28,01,</t>
  </si>
  <si>
    <t>21,01,</t>
  </si>
  <si>
    <t>14,01,</t>
  </si>
  <si>
    <t>30,12,</t>
  </si>
  <si>
    <t>2675 РУССКАЯ ГОСТ вар п/о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</si>
  <si>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</si>
  <si>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</si>
  <si>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</si>
  <si>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</si>
  <si>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</si>
  <si>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</si>
  <si>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</si>
  <si>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необходимо увеличить продажи!!!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</si>
  <si>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</si>
  <si>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</si>
  <si>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</si>
  <si>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</si>
  <si>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</si>
  <si>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</si>
  <si>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</si>
  <si>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</si>
  <si>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нужно увеличить продажи / ротация на 7166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</si>
  <si>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</si>
  <si>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</si>
  <si>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</si>
  <si>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5532 СОЧНЫЕ сос п/о мгс 0.45кг 10шт_45с   ОСТАНКИНО</t>
  </si>
  <si>
    <t>дубль на 7066</t>
  </si>
  <si>
    <t>5544 Сервелат Финский в/к в/у_45с НОВАЯ ОСТАНКИНО</t>
  </si>
  <si>
    <t>в матрице (5 дн.)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</si>
  <si>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</si>
  <si>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</si>
  <si>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</si>
  <si>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5818 МЯСНЫЕ Папа может сос п/о мгс 1*3_45с   ОСТАНКИНО</t>
  </si>
  <si>
    <t>дубль на 6550</t>
  </si>
  <si>
    <t>5819 Сосиски Папа может 400г Мясные  ОСТАНКИНО</t>
  </si>
  <si>
    <t>5821 СЛИВОЧНЫЕ ПМ сос п/о мгс 0.450кг_45с   ОСТАНКИНО</t>
  </si>
  <si>
    <t>дубль на 7080</t>
  </si>
  <si>
    <t>5851 ЭКСТРА Папа может вар п/о   ОСТАНКИНО</t>
  </si>
  <si>
    <t>необходимо увеличить продажи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</si>
  <si>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</si>
  <si>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</si>
  <si>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</si>
  <si>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ротация завода на 7090</t>
  </si>
  <si>
    <t>6213 СЕРВЕЛАТ ФИНСКИЙ СН в/к в/у 0,35кг 8шт  Останкино</t>
  </si>
  <si>
    <t>дубль на 6697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</si>
  <si>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</si>
  <si>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</si>
  <si>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</si>
  <si>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</si>
  <si>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</si>
  <si>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</si>
  <si>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</si>
  <si>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6364 СЕРВЕЛАТ ЗЕРНИСТЫЙ ПМ в/к в/у 0.35кг  ОСТАНКИНО</t>
  </si>
  <si>
    <t>дубль на 6683</t>
  </si>
  <si>
    <t>6372 СЕРВЕЛАТ ОХОТНИЧИЙ ПМ в/к в/у 0.35кг 8шт  ОСТАНКИНО</t>
  </si>
  <si>
    <t>дубль на 6689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</si>
  <si>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</si>
  <si>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</si>
  <si>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</si>
  <si>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ВНИМАНИЕ / в матрице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</si>
  <si>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</si>
  <si>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</si>
  <si>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</si>
  <si>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</si>
  <si>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Добавлено 150 шт. по просьбе Зверева + 100 шт. из Луганска</t>
  </si>
  <si>
    <t>6498 МОЛОЧНАЯ Папа может вар п/о  ОСТАНКИНО</t>
  </si>
  <si>
    <t>6509 СЕРВЕЛАТ ФИНСКИЙ ПМ в/к в/у 0,35кг 8шт.  ОСТАНКИНО</t>
  </si>
  <si>
    <t>6527 ШПИКАЧКИ СОЧНЫЕ ПМ сар б/о мгс 1*3 45с ОСТАНКИНО</t>
  </si>
  <si>
    <t>6550 МЯСНЫЕ Папа может сар б/о мгс 1*3 О 45с  Останкино</t>
  </si>
  <si>
    <t>есть дубль</t>
  </si>
  <si>
    <t>6586 МРАМОРНАЯ И БАЛЫКОВАЯ в/к с/н мгс 1/90  Останкино</t>
  </si>
  <si>
    <t>22,02,24 завод не отгрузил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</si>
  <si>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</si>
  <si>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</si>
  <si>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</si>
  <si>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</si>
  <si>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ротация на 7173</t>
  </si>
  <si>
    <t>6683 СЕРВЕЛАТ ЗЕРНИСТЫЙ ПМ в/к в/у 0,35кг  ОСТАНКИНО</t>
  </si>
  <si>
    <t>есть дубль 6364 / ротация на 7154</t>
  </si>
  <si>
    <t>6684 СЕРВЕЛАТ КАРЕЛЬСКИЙ ПМ в/к в/у 0,28кг  ОСТАНКИНО</t>
  </si>
  <si>
    <t>6689 СЕРВЕЛАТ ОХОТНИЧИЙ ПМ в/к в/у 0,35кг 8шт  ОСТАНКИНО</t>
  </si>
  <si>
    <t>ротация на 7169 / есть дубль</t>
  </si>
  <si>
    <t>6697 СЕРВЕЛАТ ФИНСКИЙ ПМ в/к в/у 0,35кг 8шт  ОСТАНКИНО</t>
  </si>
  <si>
    <t>ВНИМАНИЕ / в матрице (5 дн.)</t>
  </si>
  <si>
    <t>ТС Обжора / есть дубль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</si>
  <si>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</si>
  <si>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</si>
  <si>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</si>
  <si>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ротация завода на 7066</t>
  </si>
  <si>
    <t>6726 СЛИВОЧНЫЕ ПМ сос п/о мгс 0,41кг 10шт  Останкино</t>
  </si>
  <si>
    <t>ротация завода на 7080</t>
  </si>
  <si>
    <t>6751 СЛИВОЧНЫЕ СН сос п/о мгс 0,41 кг 10шт.  Останкино</t>
  </si>
  <si>
    <t>дубль на 6762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</si>
  <si>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</si>
  <si>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</si>
  <si>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</si>
  <si>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необходимо увеличить продажи / есть дубль</t>
  </si>
  <si>
    <t>6764 СЛИИВОЧНЫЕ сос ц/о мгс 1*4  Останкино</t>
  </si>
  <si>
    <t>необходимо увеличить продажи / 19,02,25 Зверев обнулил / 16,12,24 в уценку 12кг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</si>
  <si>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</si>
  <si>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</si>
  <si>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</si>
  <si>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</si>
  <si>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</si>
  <si>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11,10,24 в уценку 88шт</t>
  </si>
  <si>
    <t>6777 МЯСНЫЕ С ГОВЯДИНОЙ ПМ сос п/о мгс 0,4кг  Останкино</t>
  </si>
  <si>
    <t>ротация завода на 7077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</si>
  <si>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</si>
  <si>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</si>
  <si>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</si>
  <si>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необходимо увеличить продажи / ТС Обжора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</si>
  <si>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</si>
  <si>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</si>
  <si>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</si>
  <si>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</si>
  <si>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</si>
  <si>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ротация на 7146 / 08,02,25 в уценку 5кг</t>
  </si>
  <si>
    <t>6801 ОСТАНКИНСКАЯ вар п/о 0,4кг 8 шт  Останкино</t>
  </si>
  <si>
    <t>ротация на 7126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</si>
  <si>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</si>
  <si>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</si>
  <si>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</si>
  <si>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</si>
  <si>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</si>
  <si>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</si>
  <si>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</si>
  <si>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ротация на новинку 0,35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</si>
  <si>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</si>
  <si>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</si>
  <si>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</si>
  <si>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дубль на 6866</t>
  </si>
  <si>
    <t>6866 ВЕТЧ.НЕЖНАЯ Коровино п/о_Маяк  Останкино</t>
  </si>
  <si>
    <t>6888 С ГРУДИНОЙ вар п/о в/у срез 0,4 кг 8 шт  Останкино</t>
  </si>
  <si>
    <t>6909 ДЛЯ ДЕТЕЙ сос п/о мгс 0,33кг 8шт  Останкино</t>
  </si>
  <si>
    <t>6948 МОЛОЧНЫЕ ПРЕМИУМ ПМ сос п/о мгс 1,5*4_О  Останкино</t>
  </si>
  <si>
    <t>ротация завода на 7075</t>
  </si>
  <si>
    <t>6955 СОЧНЫЕ Папа может сос п/о мгс 1,5*4 А  Останкино</t>
  </si>
  <si>
    <t>ротация завода на 7070</t>
  </si>
  <si>
    <t>6956 СОЧНЫЕ Папа может сос п/о мгс 1.5*4  ОСТАНКИНО</t>
  </si>
  <si>
    <t>дубль на 7070</t>
  </si>
  <si>
    <t>7001 КЛАССИЧЕСКИЕ Папа может сар б/о мгс 1*3  Останкино</t>
  </si>
  <si>
    <t>необходимо увеличить продажи / вместо 5698</t>
  </si>
  <si>
    <t>7066 СОЧНЫЕ ПМ сос п/о мгс 0,41кг 10шт 50с  Останкино</t>
  </si>
  <si>
    <t>новинка / вместо 6722 / есть дубль</t>
  </si>
  <si>
    <t>7070 СОЧНЫЕ ПМ сос п/о 1,5*4_А_50с  Останкино</t>
  </si>
  <si>
    <t>новинка / вместо 6955 / есть дубль</t>
  </si>
  <si>
    <t>7073 МОЛОЧ.ПРЕМИУМ ПМ сос п/о в/у 1/350_50с  Останкино</t>
  </si>
  <si>
    <t>новинка</t>
  </si>
  <si>
    <t>7075 МОЛОЧ.ПРЕМИУМ ПМ сос п/о мгс 1,5*4_О_50с  Останкино</t>
  </si>
  <si>
    <t>7077 МЯСНЫЕ С ГОВЯД. ПМ сос п/о мгс 0,4кг_50с  Останкино</t>
  </si>
  <si>
    <t>новинка / вместо 6777</t>
  </si>
  <si>
    <t>7080 СЛИВОЧНЫЕ ПМ сос п/о мгс 0,41кг 10шт 50с  Останкино</t>
  </si>
  <si>
    <t>новинка / вместо 6726 / есть дубль</t>
  </si>
  <si>
    <t>7082 СЛИВОЧНЫЕ ПМ сос п/о мгс 1,5*4_50с  Останкино</t>
  </si>
  <si>
    <t>7090 СВИНИНА ПО-ДОМ.к/в мл/к в/у 0,3кг_50с  Останкино</t>
  </si>
  <si>
    <t>вместо 6206 (31,01,25) / 1001084217090,СВИНИНА ПО-ДОМ. к/в мл/к в/у 0.3кг_50с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</si>
  <si>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</si>
  <si>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</si>
  <si>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</si>
  <si>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новинка / вместо 6801 / 1001010027126,МОЛОЧНАЯ Останкино вар п/о 0.4кг 8шт.</t>
  </si>
  <si>
    <t>7131 БАЛЫКОВАЯ в/к в/у 0.84кг</t>
  </si>
  <si>
    <t>вместо 6794</t>
  </si>
  <si>
    <t>7133 СЕРВЕЛАТ ЕВРОПЕЙСКИЙ в/к в/у 0.84кг</t>
  </si>
  <si>
    <t>вместо 6790</t>
  </si>
  <si>
    <t>7134 САЛЯМИ ВЕНСКАЯ п/к в/у 0,84кг 6шт  Останкино</t>
  </si>
  <si>
    <t>7135 СЕРВЕЛАТ КРЕМЛЕВСКИЙ в/к в/у 0.84кг 6шт.</t>
  </si>
  <si>
    <t>вместо 6804</t>
  </si>
  <si>
    <t>7144 МРАМОРНАЯ ПРЕМИУМ в/к в/у 0,33кг 8 шт  Останкино</t>
  </si>
  <si>
    <t>7146 МРАМОРНАЯ ПРЕМИУМ в/к в/у</t>
  </si>
  <si>
    <t>вместо 6796</t>
  </si>
  <si>
    <t>7149  БАЛЫКОВАЯ Коровино п/к в/у 0.84кг_50с</t>
  </si>
  <si>
    <t>вместо 6415</t>
  </si>
  <si>
    <t>7154 СЕРВЕЛАТ ЗЕРНИСТЫЙ ПМ в/к в/у 0,35кг_50с  Останкино</t>
  </si>
  <si>
    <t>вместо 6683 / ТС Обжора</t>
  </si>
  <si>
    <t>7166 СЕРВЕЛАТ ОХОТНИЧИЙ ПМ в/к в/у_50с  Останкино</t>
  </si>
  <si>
    <t>7169 СЕРВЕЛАТ ОХОТНИЧИЙ ПМ в/к в/у 0,35кг_50с  Останкино</t>
  </si>
  <si>
    <t>вместо 6689</t>
  </si>
  <si>
    <t>7173 БОЯNСКАЯ ПМ п/к в/у 0,28кг 8шт_50с  Останкино</t>
  </si>
  <si>
    <t>вместо 6666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</si>
  <si>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</si>
  <si>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</si>
  <si>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</si>
  <si>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5341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</si>
  <si>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2675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</si>
  <si>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замена на 6888</t>
    </r>
  </si>
  <si>
    <t>10,03,25 в уценку 24 шт. / ротация на 7149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</si>
  <si>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ротация на 7131</t>
    </r>
  </si>
  <si>
    <t>ТС Обжора / ротация 7144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</si>
  <si>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вместо 6803</t>
    </r>
  </si>
  <si>
    <t>необходимо увеличить продажи / 31,01,25 в уценку 36шт. / ротация на 7134</t>
  </si>
  <si>
    <t>ротация на 7135</t>
  </si>
  <si>
    <t>ротация на 7133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</si>
  <si>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ТС Обжора</t>
    </r>
  </si>
  <si>
    <t>необходимо увеличить продажи / Остановка активности Обжора</t>
  </si>
  <si>
    <t>необходимо увеличить продажи / 24,02,25 списание 8кг (недостача)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</si>
  <si>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есть ли ротребность в данном СКЮ?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</si>
  <si>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вместо 6795</t>
    </r>
  </si>
  <si>
    <t>необходимо увеличить продажи / новинка / вместо 6948</t>
  </si>
  <si>
    <t>необходимо увеличить продажи / вместо 6951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</si>
  <si>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6802</t>
    </r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</si>
  <si>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</rPr>
      <t>/ вместо 6919 / ТС Обжора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</si>
</sst>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5" borderId="3" xfId="1" applyNumberFormat="1" applyFill="1" applyBorder="1"/>
    <xf numFmtId="164" fontId="1" fillId="5" borderId="4" xfId="1" applyNumberFormat="1" applyFill="1" applyBorder="1"/>
    <xf numFmtId="164" fontId="1" fillId="5" borderId="5" xfId="1" applyNumberFormat="1" applyFill="1" applyBorder="1"/>
    <xf numFmtId="164" fontId="1" fillId="0" borderId="6" xfId="1" applyNumberFormat="1" applyBorder="1"/>
    <xf numFmtId="164" fontId="1" fillId="0" borderId="7" xfId="1" applyNumberFormat="1" applyBorder="1"/>
    <xf numFmtId="164" fontId="1" fillId="0" borderId="8" xfId="1" applyNumberFormat="1" applyBorder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0" borderId="6" xfId="1" applyNumberFormat="1" applyFill="1" applyBorder="1"/>
    <xf numFmtId="164" fontId="1" fillId="0" borderId="7" xfId="1" applyNumberFormat="1" applyFill="1" applyBorder="1"/>
    <xf numFmtId="164" fontId="1" fillId="0" borderId="8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4" fillId="7" borderId="5" xfId="1" applyNumberFormat="1" applyFont="1" applyFill="1" applyBorder="1"/>
    <xf numFmtId="164" fontId="4" fillId="7" borderId="8" xfId="1" applyNumberFormat="1" applyFont="1" applyFill="1" applyBorder="1"/>
    <xf numFmtId="164" fontId="5" fillId="0" borderId="1" xfId="1" applyNumberFormat="1" applyFont="1"/>
    <xf numFmtId="164" fontId="5" fillId="7" borderId="1" xfId="1" applyNumberFormat="1" applyFont="1" applyFill="1"/>
    <xf numFmtId="164" fontId="5" fillId="6" borderId="1" xfId="1" applyNumberFormat="1" applyFont="1" applyFill="1"/>
    <xf numFmtId="164" fontId="4" fillId="7" borderId="4" xfId="1" applyNumberFormat="1" applyFont="1" applyFill="1" applyBorder="1"/>
    <xf numFmtId="164" fontId="4" fillId="7" borderId="7" xfId="1" applyNumberFormat="1" applyFont="1" applyFill="1" applyBorder="1"/>
    <xf numFmtId="164" fontId="6" fillId="7" borderId="1" xfId="1" applyNumberFormat="1" applyFont="1" applyFill="1"/>
    <xf numFmtId="164" fontId="6" fillId="0" borderId="2" xfId="1" applyNumberFormat="1" applyFont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0" sqref="S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8.855468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ht="15.75" thickBot="1" x14ac:dyDescent="0.3">
      <c r="A5" s="1"/>
      <c r="B5" s="1"/>
      <c r="C5" s="1"/>
      <c r="D5" s="1"/>
      <c r="E5" s="4">
        <f>SUM(E6:E500)</f>
        <v>14149.069000000001</v>
      </c>
      <c r="F5" s="4">
        <f>SUM(F6:F500)</f>
        <v>14006.019</v>
      </c>
      <c r="G5" s="7"/>
      <c r="H5" s="1"/>
      <c r="I5" s="1"/>
      <c r="J5" s="4">
        <f t="shared" ref="J5:R5" si="0">SUM(J6:J500)</f>
        <v>14792.013999999999</v>
      </c>
      <c r="K5" s="4">
        <f t="shared" si="0"/>
        <v>-642.94499999999994</v>
      </c>
      <c r="L5" s="4">
        <f t="shared" si="0"/>
        <v>0</v>
      </c>
      <c r="M5" s="4">
        <f t="shared" si="0"/>
        <v>0</v>
      </c>
      <c r="N5" s="4">
        <f t="shared" si="0"/>
        <v>17327</v>
      </c>
      <c r="O5" s="4">
        <f t="shared" si="0"/>
        <v>8060</v>
      </c>
      <c r="P5" s="4">
        <f t="shared" si="0"/>
        <v>2829.813799999999</v>
      </c>
      <c r="Q5" s="4">
        <f t="shared" si="0"/>
        <v>3744.5826000000006</v>
      </c>
      <c r="R5" s="4">
        <f t="shared" si="0"/>
        <v>0</v>
      </c>
      <c r="S5" s="1"/>
      <c r="T5" s="1"/>
      <c r="U5" s="1"/>
      <c r="V5" s="4">
        <f t="shared" ref="V5:AE5" si="1">SUM(V6:V500)</f>
        <v>3849.5435999999995</v>
      </c>
      <c r="W5" s="4">
        <f t="shared" si="1"/>
        <v>2544.1451999999981</v>
      </c>
      <c r="X5" s="4">
        <f t="shared" si="1"/>
        <v>3290.6159999999995</v>
      </c>
      <c r="Y5" s="4">
        <f t="shared" si="1"/>
        <v>4179.9584000000004</v>
      </c>
      <c r="Z5" s="4">
        <f t="shared" si="1"/>
        <v>3207.3683999999994</v>
      </c>
      <c r="AA5" s="4">
        <f t="shared" si="1"/>
        <v>3443.6292000000008</v>
      </c>
      <c r="AB5" s="4">
        <f t="shared" si="1"/>
        <v>3322.8454000000002</v>
      </c>
      <c r="AC5" s="4">
        <f t="shared" si="1"/>
        <v>2931.9523999999997</v>
      </c>
      <c r="AD5" s="4">
        <f t="shared" si="1"/>
        <v>2940.2737999999995</v>
      </c>
      <c r="AE5" s="4">
        <f t="shared" si="1"/>
        <v>4034.7582000000002</v>
      </c>
      <c r="AF5" s="1"/>
      <c r="AG5" s="4">
        <f>SUM(AG6:AG500)</f>
        <v>1365.1885999999997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4" t="s">
        <v>36</v>
      </c>
      <c r="B6" s="15" t="s">
        <v>37</v>
      </c>
      <c r="C6" s="15">
        <v>5.4349999999999996</v>
      </c>
      <c r="D6" s="15">
        <v>6.0000000000000001E-3</v>
      </c>
      <c r="E6" s="15">
        <v>1.355</v>
      </c>
      <c r="F6" s="16">
        <v>4.0860000000000003</v>
      </c>
      <c r="G6" s="11">
        <v>0</v>
      </c>
      <c r="H6" s="10">
        <v>60</v>
      </c>
      <c r="I6" s="10" t="s">
        <v>38</v>
      </c>
      <c r="J6" s="10">
        <v>1.3</v>
      </c>
      <c r="K6" s="10">
        <f t="shared" ref="K6:K40" si="2">E6-J6</f>
        <v>5.4999999999999938E-2</v>
      </c>
      <c r="L6" s="10"/>
      <c r="M6" s="10"/>
      <c r="N6" s="10">
        <v>0</v>
      </c>
      <c r="O6" s="10"/>
      <c r="P6" s="10">
        <f>E6/5</f>
        <v>0.27100000000000002</v>
      </c>
      <c r="Q6" s="12"/>
      <c r="R6" s="12"/>
      <c r="S6" s="10"/>
      <c r="T6" s="10">
        <f>(F6+N6+O6+Q6)/P6</f>
        <v>15.07749077490775</v>
      </c>
      <c r="U6" s="10">
        <f>(F6+N6+O6)/P6</f>
        <v>15.07749077490775</v>
      </c>
      <c r="V6" s="10">
        <v>4.0805999999999996</v>
      </c>
      <c r="W6" s="10">
        <v>3.5196000000000001</v>
      </c>
      <c r="X6" s="10">
        <v>1.0811999999999999</v>
      </c>
      <c r="Y6" s="10">
        <v>0.27100000000000002</v>
      </c>
      <c r="Z6" s="10">
        <v>1.3553999999999999</v>
      </c>
      <c r="AA6" s="10">
        <v>0.26800000000000002</v>
      </c>
      <c r="AB6" s="10">
        <v>0.2722</v>
      </c>
      <c r="AC6" s="10">
        <v>0</v>
      </c>
      <c r="AD6" s="10">
        <v>0</v>
      </c>
      <c r="AE6" s="10">
        <v>0</v>
      </c>
      <c r="AF6" s="32" t="s">
        <v>216</v>
      </c>
      <c r="AG6" s="10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ht="15.75" thickBot="1" x14ac:dyDescent="0.3">
      <c r="A7" s="17" t="s">
        <v>164</v>
      </c>
      <c r="B7" s="18" t="s">
        <v>40</v>
      </c>
      <c r="C7" s="18">
        <v>16</v>
      </c>
      <c r="D7" s="18"/>
      <c r="E7" s="18"/>
      <c r="F7" s="19">
        <v>16</v>
      </c>
      <c r="G7" s="7">
        <v>0.4</v>
      </c>
      <c r="H7" s="1">
        <v>30</v>
      </c>
      <c r="I7" s="1" t="s">
        <v>41</v>
      </c>
      <c r="J7" s="1"/>
      <c r="K7" s="1">
        <f>E7-J7</f>
        <v>0</v>
      </c>
      <c r="L7" s="1"/>
      <c r="M7" s="1"/>
      <c r="N7" s="1">
        <v>0</v>
      </c>
      <c r="O7" s="1"/>
      <c r="P7" s="1">
        <f>E7/5</f>
        <v>0</v>
      </c>
      <c r="Q7" s="5"/>
      <c r="R7" s="5"/>
      <c r="S7" s="1"/>
      <c r="T7" s="1" t="e">
        <f>(F7+N7+O7+Q7)/P7</f>
        <v>#DIV/0!</v>
      </c>
      <c r="U7" s="1" t="e">
        <f>(F7+N7+O7)/P7</f>
        <v>#DIV/0!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32" t="s">
        <v>215</v>
      </c>
      <c r="AG7" s="1">
        <f t="shared" ref="AG7:AG15" si="3">G7*Q7</f>
        <v>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40</v>
      </c>
      <c r="C8" s="1">
        <v>369</v>
      </c>
      <c r="D8" s="1"/>
      <c r="E8" s="1">
        <v>147</v>
      </c>
      <c r="F8" s="1">
        <v>184</v>
      </c>
      <c r="G8" s="7">
        <v>0.4</v>
      </c>
      <c r="H8" s="1">
        <v>60</v>
      </c>
      <c r="I8" s="1" t="s">
        <v>41</v>
      </c>
      <c r="J8" s="1">
        <v>155</v>
      </c>
      <c r="K8" s="1">
        <f t="shared" si="2"/>
        <v>-8</v>
      </c>
      <c r="L8" s="1"/>
      <c r="M8" s="1"/>
      <c r="N8" s="1">
        <v>130</v>
      </c>
      <c r="O8" s="1">
        <v>100</v>
      </c>
      <c r="P8" s="1">
        <f t="shared" ref="P8:P79" si="4">E8/5</f>
        <v>29.4</v>
      </c>
      <c r="Q8" s="5"/>
      <c r="R8" s="5"/>
      <c r="S8" s="1"/>
      <c r="T8" s="1">
        <f t="shared" ref="T8:T79" si="5">(F8+N8+O8+Q8)/P8</f>
        <v>14.081632653061225</v>
      </c>
      <c r="U8" s="1">
        <f t="shared" ref="U8:U79" si="6">(F8+N8+O8)/P8</f>
        <v>14.081632653061225</v>
      </c>
      <c r="V8" s="1">
        <v>38</v>
      </c>
      <c r="W8" s="1">
        <v>34.200000000000003</v>
      </c>
      <c r="X8" s="1">
        <v>24.4</v>
      </c>
      <c r="Y8" s="1">
        <v>42</v>
      </c>
      <c r="Z8" s="1">
        <v>19.600000000000001</v>
      </c>
      <c r="AA8" s="1">
        <v>19.069400000000002</v>
      </c>
      <c r="AB8" s="1">
        <v>17.8</v>
      </c>
      <c r="AC8" s="1">
        <v>12</v>
      </c>
      <c r="AD8" s="1">
        <v>19</v>
      </c>
      <c r="AE8" s="1">
        <v>21</v>
      </c>
      <c r="AF8" s="1" t="s">
        <v>42</v>
      </c>
      <c r="AG8" s="1">
        <f t="shared" si="3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43</v>
      </c>
      <c r="B9" s="1" t="s">
        <v>37</v>
      </c>
      <c r="C9" s="1">
        <v>31.695</v>
      </c>
      <c r="D9" s="1"/>
      <c r="E9" s="1">
        <v>11.516999999999999</v>
      </c>
      <c r="F9" s="1">
        <v>19.167000000000002</v>
      </c>
      <c r="G9" s="7">
        <v>1</v>
      </c>
      <c r="H9" s="1">
        <v>120</v>
      </c>
      <c r="I9" s="1" t="s">
        <v>41</v>
      </c>
      <c r="J9" s="1">
        <v>11.9</v>
      </c>
      <c r="K9" s="1">
        <f t="shared" si="2"/>
        <v>-0.3830000000000009</v>
      </c>
      <c r="L9" s="1"/>
      <c r="M9" s="1"/>
      <c r="N9" s="1">
        <v>0</v>
      </c>
      <c r="O9" s="1"/>
      <c r="P9" s="1">
        <f t="shared" si="4"/>
        <v>2.3033999999999999</v>
      </c>
      <c r="Q9" s="5">
        <f t="shared" ref="Q9" si="7">14*P9-O9-N9-F9</f>
        <v>13.080599999999997</v>
      </c>
      <c r="R9" s="5"/>
      <c r="S9" s="1"/>
      <c r="T9" s="1">
        <f t="shared" si="5"/>
        <v>14</v>
      </c>
      <c r="U9" s="1">
        <f t="shared" si="6"/>
        <v>8.3211773899452997</v>
      </c>
      <c r="V9" s="1">
        <v>1.0918000000000001</v>
      </c>
      <c r="W9" s="1">
        <v>2.2959999999999998</v>
      </c>
      <c r="X9" s="1">
        <v>1.2969999999999999</v>
      </c>
      <c r="Y9" s="1">
        <v>2.9780000000000002</v>
      </c>
      <c r="Z9" s="1">
        <v>1.1728000000000001</v>
      </c>
      <c r="AA9" s="1">
        <v>1.7722</v>
      </c>
      <c r="AB9" s="1">
        <v>1.468</v>
      </c>
      <c r="AC9" s="1">
        <v>2.2519999999999998</v>
      </c>
      <c r="AD9" s="1">
        <v>2.0501999999999998</v>
      </c>
      <c r="AE9" s="1">
        <v>2.7222</v>
      </c>
      <c r="AF9" s="31"/>
      <c r="AG9" s="1">
        <f t="shared" si="3"/>
        <v>13.080599999999997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37</v>
      </c>
      <c r="C10" s="1">
        <v>2862.04</v>
      </c>
      <c r="D10" s="1"/>
      <c r="E10" s="1">
        <v>1306.4949999999999</v>
      </c>
      <c r="F10" s="1">
        <v>1188.6980000000001</v>
      </c>
      <c r="G10" s="7">
        <v>1</v>
      </c>
      <c r="H10" s="1">
        <v>60</v>
      </c>
      <c r="I10" s="1" t="s">
        <v>46</v>
      </c>
      <c r="J10" s="1">
        <v>1318.5</v>
      </c>
      <c r="K10" s="1">
        <f t="shared" si="2"/>
        <v>-12.005000000000109</v>
      </c>
      <c r="L10" s="1"/>
      <c r="M10" s="1"/>
      <c r="N10" s="1">
        <v>1440</v>
      </c>
      <c r="O10" s="1">
        <v>1460</v>
      </c>
      <c r="P10" s="1">
        <f t="shared" si="4"/>
        <v>261.29899999999998</v>
      </c>
      <c r="Q10" s="5"/>
      <c r="R10" s="5"/>
      <c r="S10" s="1"/>
      <c r="T10" s="1">
        <f t="shared" si="5"/>
        <v>15.647583802463847</v>
      </c>
      <c r="U10" s="1">
        <f t="shared" si="6"/>
        <v>15.647583802463847</v>
      </c>
      <c r="V10" s="1">
        <v>314.49540000000002</v>
      </c>
      <c r="W10" s="1">
        <v>218.2782</v>
      </c>
      <c r="X10" s="1">
        <v>337.9</v>
      </c>
      <c r="Y10" s="1">
        <v>332.26580000000001</v>
      </c>
      <c r="Z10" s="1">
        <v>298.6284</v>
      </c>
      <c r="AA10" s="1">
        <v>284.25299999999999</v>
      </c>
      <c r="AB10" s="1">
        <v>298.20080000000002</v>
      </c>
      <c r="AC10" s="1">
        <v>308.06479999999999</v>
      </c>
      <c r="AD10" s="1">
        <v>317.90940000000001</v>
      </c>
      <c r="AE10" s="1">
        <v>473.66640000000001</v>
      </c>
      <c r="AF10" s="1"/>
      <c r="AG10" s="1">
        <f t="shared" si="3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47</v>
      </c>
      <c r="B11" s="1" t="s">
        <v>37</v>
      </c>
      <c r="C11" s="1">
        <v>15.46</v>
      </c>
      <c r="D11" s="1">
        <v>13.518000000000001</v>
      </c>
      <c r="E11" s="1">
        <v>2.9940000000000002</v>
      </c>
      <c r="F11" s="1">
        <v>25.475000000000001</v>
      </c>
      <c r="G11" s="7">
        <v>1</v>
      </c>
      <c r="H11" s="1">
        <v>120</v>
      </c>
      <c r="I11" s="1" t="s">
        <v>41</v>
      </c>
      <c r="J11" s="1">
        <v>5.0999999999999996</v>
      </c>
      <c r="K11" s="1">
        <f t="shared" si="2"/>
        <v>-2.1059999999999994</v>
      </c>
      <c r="L11" s="1"/>
      <c r="M11" s="1"/>
      <c r="N11" s="1">
        <v>22</v>
      </c>
      <c r="O11" s="1"/>
      <c r="P11" s="1">
        <f t="shared" si="4"/>
        <v>0.5988</v>
      </c>
      <c r="Q11" s="5"/>
      <c r="R11" s="5"/>
      <c r="S11" s="1"/>
      <c r="T11" s="1">
        <f t="shared" si="5"/>
        <v>79.283567134268537</v>
      </c>
      <c r="U11" s="1">
        <f t="shared" si="6"/>
        <v>79.283567134268537</v>
      </c>
      <c r="V11" s="1">
        <v>2.1947999999999999</v>
      </c>
      <c r="W11" s="1">
        <v>1.7926</v>
      </c>
      <c r="X11" s="1">
        <v>1.7802</v>
      </c>
      <c r="Y11" s="1">
        <v>2.9123999999999999</v>
      </c>
      <c r="Z11" s="1">
        <v>1.7936000000000001</v>
      </c>
      <c r="AA11" s="1">
        <v>2.0714000000000001</v>
      </c>
      <c r="AB11" s="1">
        <v>2.6960000000000002</v>
      </c>
      <c r="AC11" s="1">
        <v>2.4184000000000001</v>
      </c>
      <c r="AD11" s="1">
        <v>3.3212000000000002</v>
      </c>
      <c r="AE11" s="1">
        <v>7.4623999999999997</v>
      </c>
      <c r="AF11" s="36" t="s">
        <v>44</v>
      </c>
      <c r="AG11" s="1">
        <f t="shared" si="3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37</v>
      </c>
      <c r="C12" s="1">
        <v>89.185000000000002</v>
      </c>
      <c r="D12" s="1"/>
      <c r="E12" s="1">
        <v>47.444000000000003</v>
      </c>
      <c r="F12" s="1">
        <v>36.323</v>
      </c>
      <c r="G12" s="7">
        <v>1</v>
      </c>
      <c r="H12" s="1" t="e">
        <v>#N/A</v>
      </c>
      <c r="I12" s="1" t="s">
        <v>41</v>
      </c>
      <c r="J12" s="1">
        <v>49.5</v>
      </c>
      <c r="K12" s="1">
        <f t="shared" si="2"/>
        <v>-2.0559999999999974</v>
      </c>
      <c r="L12" s="1"/>
      <c r="M12" s="1"/>
      <c r="N12" s="1">
        <v>170</v>
      </c>
      <c r="O12" s="1"/>
      <c r="P12" s="1">
        <f t="shared" si="4"/>
        <v>9.4888000000000012</v>
      </c>
      <c r="Q12" s="5"/>
      <c r="R12" s="5"/>
      <c r="S12" s="1"/>
      <c r="T12" s="1">
        <f t="shared" si="5"/>
        <v>21.743845375600706</v>
      </c>
      <c r="U12" s="1">
        <f t="shared" si="6"/>
        <v>21.743845375600706</v>
      </c>
      <c r="V12" s="1">
        <v>16.9466</v>
      </c>
      <c r="W12" s="1">
        <v>10.854799999999999</v>
      </c>
      <c r="X12" s="1">
        <v>14.6656</v>
      </c>
      <c r="Y12" s="1">
        <v>13.5342</v>
      </c>
      <c r="Z12" s="1">
        <v>15.125999999999999</v>
      </c>
      <c r="AA12" s="1">
        <v>11.910399999999999</v>
      </c>
      <c r="AB12" s="1">
        <v>11.895200000000001</v>
      </c>
      <c r="AC12" s="1">
        <v>10.573600000000001</v>
      </c>
      <c r="AD12" s="1">
        <v>14.065799999999999</v>
      </c>
      <c r="AE12" s="1">
        <v>22.5474</v>
      </c>
      <c r="AF12" s="36" t="s">
        <v>44</v>
      </c>
      <c r="AG12" s="1">
        <f t="shared" si="3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37</v>
      </c>
      <c r="C13" s="1">
        <v>376.79599999999999</v>
      </c>
      <c r="D13" s="1"/>
      <c r="E13" s="1">
        <v>117.824</v>
      </c>
      <c r="F13" s="1">
        <v>214.88200000000001</v>
      </c>
      <c r="G13" s="7">
        <v>1</v>
      </c>
      <c r="H13" s="1">
        <v>60</v>
      </c>
      <c r="I13" s="1" t="s">
        <v>46</v>
      </c>
      <c r="J13" s="1">
        <v>134.1</v>
      </c>
      <c r="K13" s="1">
        <f t="shared" si="2"/>
        <v>-16.275999999999996</v>
      </c>
      <c r="L13" s="1"/>
      <c r="M13" s="1"/>
      <c r="N13" s="1">
        <v>113</v>
      </c>
      <c r="O13" s="1">
        <v>100</v>
      </c>
      <c r="P13" s="1">
        <f t="shared" si="4"/>
        <v>23.564799999999998</v>
      </c>
      <c r="Q13" s="5"/>
      <c r="R13" s="5"/>
      <c r="S13" s="1"/>
      <c r="T13" s="1">
        <f t="shared" si="5"/>
        <v>18.157675855513311</v>
      </c>
      <c r="U13" s="1">
        <f t="shared" si="6"/>
        <v>18.157675855513311</v>
      </c>
      <c r="V13" s="1">
        <v>36.453200000000002</v>
      </c>
      <c r="W13" s="1">
        <v>25.202200000000001</v>
      </c>
      <c r="X13" s="1">
        <v>43.087599999999988</v>
      </c>
      <c r="Y13" s="1">
        <v>46.178400000000003</v>
      </c>
      <c r="Z13" s="1">
        <v>31.7182</v>
      </c>
      <c r="AA13" s="1">
        <v>36.854599999999998</v>
      </c>
      <c r="AB13" s="1">
        <v>43.926400000000001</v>
      </c>
      <c r="AC13" s="1">
        <v>38.652999999999999</v>
      </c>
      <c r="AD13" s="1">
        <v>45.770400000000002</v>
      </c>
      <c r="AE13" s="1">
        <v>47.3934</v>
      </c>
      <c r="AF13" s="27" t="s">
        <v>70</v>
      </c>
      <c r="AG13" s="1">
        <f t="shared" si="3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50</v>
      </c>
      <c r="B14" s="1" t="s">
        <v>37</v>
      </c>
      <c r="C14" s="1">
        <v>914.42</v>
      </c>
      <c r="D14" s="1"/>
      <c r="E14" s="1">
        <v>586.41499999999996</v>
      </c>
      <c r="F14" s="1">
        <v>202.79300000000001</v>
      </c>
      <c r="G14" s="7">
        <v>1</v>
      </c>
      <c r="H14" s="1">
        <v>60</v>
      </c>
      <c r="I14" s="1" t="s">
        <v>46</v>
      </c>
      <c r="J14" s="1">
        <v>598.29999999999995</v>
      </c>
      <c r="K14" s="1">
        <f t="shared" si="2"/>
        <v>-11.884999999999991</v>
      </c>
      <c r="L14" s="1"/>
      <c r="M14" s="1"/>
      <c r="N14" s="1">
        <v>800</v>
      </c>
      <c r="O14" s="1">
        <v>800</v>
      </c>
      <c r="P14" s="1">
        <f t="shared" si="4"/>
        <v>117.28299999999999</v>
      </c>
      <c r="Q14" s="5"/>
      <c r="R14" s="5"/>
      <c r="S14" s="1"/>
      <c r="T14" s="1">
        <f t="shared" si="5"/>
        <v>15.371307009541027</v>
      </c>
      <c r="U14" s="1">
        <f t="shared" si="6"/>
        <v>15.371307009541027</v>
      </c>
      <c r="V14" s="1">
        <v>137.84780000000001</v>
      </c>
      <c r="W14" s="1">
        <v>77.54679999999999</v>
      </c>
      <c r="X14" s="1">
        <v>124.544</v>
      </c>
      <c r="Y14" s="1">
        <v>141.00020000000001</v>
      </c>
      <c r="Z14" s="1">
        <v>133.00800000000001</v>
      </c>
      <c r="AA14" s="1">
        <v>103.13079999999999</v>
      </c>
      <c r="AB14" s="1">
        <v>110.26</v>
      </c>
      <c r="AC14" s="1">
        <v>114.49460000000001</v>
      </c>
      <c r="AD14" s="1">
        <v>129.1284</v>
      </c>
      <c r="AE14" s="1">
        <v>114.8976</v>
      </c>
      <c r="AF14" s="1"/>
      <c r="AG14" s="1">
        <f t="shared" si="3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ht="15.75" thickBot="1" x14ac:dyDescent="0.3">
      <c r="A15" s="1" t="s">
        <v>51</v>
      </c>
      <c r="B15" s="1" t="s">
        <v>40</v>
      </c>
      <c r="C15" s="1">
        <v>1003</v>
      </c>
      <c r="D15" s="1"/>
      <c r="E15" s="1">
        <v>106</v>
      </c>
      <c r="F15" s="1">
        <v>891</v>
      </c>
      <c r="G15" s="7">
        <v>0.25</v>
      </c>
      <c r="H15" s="1">
        <v>120</v>
      </c>
      <c r="I15" s="1" t="s">
        <v>41</v>
      </c>
      <c r="J15" s="1">
        <v>123</v>
      </c>
      <c r="K15" s="1">
        <f t="shared" si="2"/>
        <v>-17</v>
      </c>
      <c r="L15" s="1"/>
      <c r="M15" s="1"/>
      <c r="N15" s="1">
        <v>0</v>
      </c>
      <c r="O15" s="1"/>
      <c r="P15" s="1">
        <f t="shared" si="4"/>
        <v>21.2</v>
      </c>
      <c r="Q15" s="5"/>
      <c r="R15" s="5"/>
      <c r="S15" s="1"/>
      <c r="T15" s="1">
        <f t="shared" si="5"/>
        <v>42.028301886792455</v>
      </c>
      <c r="U15" s="1">
        <f t="shared" si="6"/>
        <v>42.028301886792455</v>
      </c>
      <c r="V15" s="1">
        <v>17.600000000000001</v>
      </c>
      <c r="W15" s="1">
        <v>17.600000000000001</v>
      </c>
      <c r="X15" s="1">
        <v>78.599999999999994</v>
      </c>
      <c r="Y15" s="1">
        <v>354.8</v>
      </c>
      <c r="Z15" s="1">
        <v>36.200000000000003</v>
      </c>
      <c r="AA15" s="1">
        <v>32.4</v>
      </c>
      <c r="AB15" s="1">
        <v>26.6</v>
      </c>
      <c r="AC15" s="1">
        <v>13.2</v>
      </c>
      <c r="AD15" s="1">
        <v>24.2</v>
      </c>
      <c r="AE15" s="1">
        <v>87.2</v>
      </c>
      <c r="AF15" s="32" t="s">
        <v>224</v>
      </c>
      <c r="AG15" s="1">
        <f t="shared" si="3"/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4" t="s">
        <v>52</v>
      </c>
      <c r="B16" s="15" t="s">
        <v>37</v>
      </c>
      <c r="C16" s="15">
        <v>219.41900000000001</v>
      </c>
      <c r="D16" s="15"/>
      <c r="E16" s="15">
        <v>121.081</v>
      </c>
      <c r="F16" s="16">
        <v>62.686</v>
      </c>
      <c r="G16" s="11">
        <v>0</v>
      </c>
      <c r="H16" s="10">
        <v>45</v>
      </c>
      <c r="I16" s="10" t="s">
        <v>38</v>
      </c>
      <c r="J16" s="10">
        <v>124.2</v>
      </c>
      <c r="K16" s="10">
        <f t="shared" si="2"/>
        <v>-3.1189999999999998</v>
      </c>
      <c r="L16" s="10"/>
      <c r="M16" s="10"/>
      <c r="N16" s="10">
        <v>0</v>
      </c>
      <c r="O16" s="10"/>
      <c r="P16" s="10">
        <f t="shared" si="4"/>
        <v>24.216200000000001</v>
      </c>
      <c r="Q16" s="12"/>
      <c r="R16" s="12"/>
      <c r="S16" s="10"/>
      <c r="T16" s="10">
        <f t="shared" si="5"/>
        <v>2.5885977155788273</v>
      </c>
      <c r="U16" s="10">
        <f t="shared" si="6"/>
        <v>2.5885977155788273</v>
      </c>
      <c r="V16" s="10">
        <v>34.262799999999999</v>
      </c>
      <c r="W16" s="10">
        <v>34.613999999999997</v>
      </c>
      <c r="X16" s="10">
        <v>55.792400000000001</v>
      </c>
      <c r="Y16" s="10">
        <v>53.9816</v>
      </c>
      <c r="Z16" s="10">
        <v>43.051400000000001</v>
      </c>
      <c r="AA16" s="10">
        <v>42.019199999999998</v>
      </c>
      <c r="AB16" s="10">
        <v>43.7654</v>
      </c>
      <c r="AC16" s="10">
        <v>45.381999999999998</v>
      </c>
      <c r="AD16" s="10">
        <v>32.159199999999998</v>
      </c>
      <c r="AE16" s="10">
        <v>54.951000000000001</v>
      </c>
      <c r="AF16" s="27" t="s">
        <v>53</v>
      </c>
      <c r="AG16" s="1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ht="15.75" thickBot="1" x14ac:dyDescent="0.3">
      <c r="A17" s="17" t="s">
        <v>206</v>
      </c>
      <c r="B17" s="18" t="s">
        <v>37</v>
      </c>
      <c r="C17" s="18">
        <v>270.47699999999998</v>
      </c>
      <c r="D17" s="18"/>
      <c r="E17" s="18"/>
      <c r="F17" s="19">
        <v>270.47699999999998</v>
      </c>
      <c r="G17" s="7">
        <v>1</v>
      </c>
      <c r="H17" s="1">
        <v>50</v>
      </c>
      <c r="I17" s="1" t="s">
        <v>41</v>
      </c>
      <c r="J17" s="1"/>
      <c r="K17" s="1">
        <f>E17-J17</f>
        <v>0</v>
      </c>
      <c r="L17" s="1"/>
      <c r="M17" s="1"/>
      <c r="N17" s="1">
        <v>100</v>
      </c>
      <c r="O17" s="1"/>
      <c r="P17" s="1">
        <f>E17/5</f>
        <v>0</v>
      </c>
      <c r="Q17" s="5"/>
      <c r="R17" s="5"/>
      <c r="S17" s="1"/>
      <c r="T17" s="1" t="e">
        <f>(F17+N17+O17+Q17)/P17</f>
        <v>#DIV/0!</v>
      </c>
      <c r="U17" s="1" t="e">
        <f>(F17+N17+O17)/P17</f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32" t="s">
        <v>214</v>
      </c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37</v>
      </c>
      <c r="C18" s="1">
        <v>150.65799999999999</v>
      </c>
      <c r="D18" s="1"/>
      <c r="E18" s="1">
        <v>69.459000000000003</v>
      </c>
      <c r="F18" s="1">
        <v>54.66</v>
      </c>
      <c r="G18" s="7">
        <v>1</v>
      </c>
      <c r="H18" s="1">
        <v>60</v>
      </c>
      <c r="I18" s="1" t="s">
        <v>41</v>
      </c>
      <c r="J18" s="1">
        <v>78.475999999999999</v>
      </c>
      <c r="K18" s="1">
        <f t="shared" si="2"/>
        <v>-9.0169999999999959</v>
      </c>
      <c r="L18" s="1"/>
      <c r="M18" s="1"/>
      <c r="N18" s="1">
        <v>160</v>
      </c>
      <c r="O18" s="1">
        <v>100</v>
      </c>
      <c r="P18" s="1">
        <f t="shared" si="4"/>
        <v>13.8918</v>
      </c>
      <c r="Q18" s="5"/>
      <c r="R18" s="5"/>
      <c r="S18" s="1"/>
      <c r="T18" s="1">
        <f t="shared" si="5"/>
        <v>22.650772398105357</v>
      </c>
      <c r="U18" s="1">
        <f t="shared" si="6"/>
        <v>22.650772398105357</v>
      </c>
      <c r="V18" s="1">
        <v>25.6938</v>
      </c>
      <c r="W18" s="1">
        <v>6.0359999999999996</v>
      </c>
      <c r="X18" s="1">
        <v>20.0138</v>
      </c>
      <c r="Y18" s="1">
        <v>22.510999999999999</v>
      </c>
      <c r="Z18" s="1">
        <v>14.2196</v>
      </c>
      <c r="AA18" s="1">
        <v>6.7426000000000004</v>
      </c>
      <c r="AB18" s="1">
        <v>11.476599999999999</v>
      </c>
      <c r="AC18" s="1">
        <v>12.6526</v>
      </c>
      <c r="AD18" s="1">
        <v>18.493400000000001</v>
      </c>
      <c r="AE18" s="1">
        <v>18.654</v>
      </c>
      <c r="AF18" s="27" t="s">
        <v>70</v>
      </c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40</v>
      </c>
      <c r="C19" s="1">
        <v>77</v>
      </c>
      <c r="D19" s="1">
        <v>17</v>
      </c>
      <c r="E19" s="1">
        <v>65</v>
      </c>
      <c r="F19" s="1">
        <v>6</v>
      </c>
      <c r="G19" s="7">
        <v>0.25</v>
      </c>
      <c r="H19" s="1">
        <v>120</v>
      </c>
      <c r="I19" s="1" t="s">
        <v>41</v>
      </c>
      <c r="J19" s="1">
        <v>125</v>
      </c>
      <c r="K19" s="1">
        <f t="shared" si="2"/>
        <v>-60</v>
      </c>
      <c r="L19" s="1"/>
      <c r="M19" s="1"/>
      <c r="N19" s="1">
        <v>200</v>
      </c>
      <c r="O19" s="1">
        <v>100</v>
      </c>
      <c r="P19" s="1">
        <f t="shared" si="4"/>
        <v>13</v>
      </c>
      <c r="Q19" s="5"/>
      <c r="R19" s="5"/>
      <c r="S19" s="1"/>
      <c r="T19" s="1">
        <f t="shared" si="5"/>
        <v>23.53846153846154</v>
      </c>
      <c r="U19" s="1">
        <f t="shared" si="6"/>
        <v>23.53846153846154</v>
      </c>
      <c r="V19" s="1">
        <v>23.873000000000001</v>
      </c>
      <c r="W19" s="1">
        <v>11.6</v>
      </c>
      <c r="X19" s="1">
        <v>14.8</v>
      </c>
      <c r="Y19" s="1">
        <v>18.8</v>
      </c>
      <c r="Z19" s="1">
        <v>15.6</v>
      </c>
      <c r="AA19" s="1">
        <v>16.399999999999999</v>
      </c>
      <c r="AB19" s="1">
        <v>20.399999999999999</v>
      </c>
      <c r="AC19" s="1">
        <v>17.8</v>
      </c>
      <c r="AD19" s="1">
        <v>19.600000000000001</v>
      </c>
      <c r="AE19" s="1">
        <v>44.8</v>
      </c>
      <c r="AF19" s="1" t="s">
        <v>42</v>
      </c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56</v>
      </c>
      <c r="B20" s="1" t="s">
        <v>40</v>
      </c>
      <c r="C20" s="1">
        <v>348</v>
      </c>
      <c r="D20" s="1"/>
      <c r="E20" s="1">
        <v>88</v>
      </c>
      <c r="F20" s="1">
        <v>226</v>
      </c>
      <c r="G20" s="7">
        <v>0.4</v>
      </c>
      <c r="H20" s="1">
        <v>60</v>
      </c>
      <c r="I20" s="1" t="s">
        <v>41</v>
      </c>
      <c r="J20" s="1">
        <v>112</v>
      </c>
      <c r="K20" s="1">
        <f t="shared" si="2"/>
        <v>-24</v>
      </c>
      <c r="L20" s="1"/>
      <c r="M20" s="1"/>
      <c r="N20" s="1">
        <v>120</v>
      </c>
      <c r="O20" s="1"/>
      <c r="P20" s="1">
        <f t="shared" si="4"/>
        <v>17.600000000000001</v>
      </c>
      <c r="Q20" s="5"/>
      <c r="R20" s="5"/>
      <c r="S20" s="1"/>
      <c r="T20" s="1">
        <f t="shared" si="5"/>
        <v>19.659090909090907</v>
      </c>
      <c r="U20" s="1">
        <f t="shared" si="6"/>
        <v>19.659090909090907</v>
      </c>
      <c r="V20" s="1">
        <v>29</v>
      </c>
      <c r="W20" s="1">
        <v>9.1999999999999993</v>
      </c>
      <c r="X20" s="1">
        <v>36</v>
      </c>
      <c r="Y20" s="1">
        <v>32.4</v>
      </c>
      <c r="Z20" s="1">
        <v>31.6</v>
      </c>
      <c r="AA20" s="1">
        <v>26.899000000000001</v>
      </c>
      <c r="AB20" s="1">
        <v>28.8</v>
      </c>
      <c r="AC20" s="1">
        <v>24.6</v>
      </c>
      <c r="AD20" s="1">
        <v>32.6</v>
      </c>
      <c r="AE20" s="1">
        <v>40.799999999999997</v>
      </c>
      <c r="AF20" s="36" t="s">
        <v>44</v>
      </c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57</v>
      </c>
      <c r="B21" s="10" t="s">
        <v>40</v>
      </c>
      <c r="C21" s="10">
        <v>-1</v>
      </c>
      <c r="D21" s="10">
        <v>1</v>
      </c>
      <c r="E21" s="10"/>
      <c r="F21" s="10"/>
      <c r="G21" s="11">
        <v>0</v>
      </c>
      <c r="H21" s="10" t="e">
        <v>#N/A</v>
      </c>
      <c r="I21" s="10" t="s">
        <v>38</v>
      </c>
      <c r="J21" s="10"/>
      <c r="K21" s="10">
        <f t="shared" si="2"/>
        <v>0</v>
      </c>
      <c r="L21" s="10"/>
      <c r="M21" s="10"/>
      <c r="N21" s="10">
        <v>0</v>
      </c>
      <c r="O21" s="10"/>
      <c r="P21" s="10">
        <f t="shared" si="4"/>
        <v>0</v>
      </c>
      <c r="Q21" s="12"/>
      <c r="R21" s="12"/>
      <c r="S21" s="10"/>
      <c r="T21" s="10" t="e">
        <f t="shared" si="5"/>
        <v>#DIV/0!</v>
      </c>
      <c r="U21" s="10" t="e">
        <f t="shared" si="6"/>
        <v>#DIV/0!</v>
      </c>
      <c r="V21" s="10">
        <v>0</v>
      </c>
      <c r="W21" s="10">
        <v>0.2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 t="s">
        <v>58</v>
      </c>
      <c r="AG21" s="10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37</v>
      </c>
      <c r="C22" s="1">
        <v>427.63499999999999</v>
      </c>
      <c r="D22" s="1"/>
      <c r="E22" s="1">
        <v>146.71799999999999</v>
      </c>
      <c r="F22" s="1">
        <v>244.55099999999999</v>
      </c>
      <c r="G22" s="7">
        <v>1</v>
      </c>
      <c r="H22" s="1">
        <v>45</v>
      </c>
      <c r="I22" s="1" t="s">
        <v>60</v>
      </c>
      <c r="J22" s="1">
        <v>147.9</v>
      </c>
      <c r="K22" s="1">
        <f t="shared" si="2"/>
        <v>-1.1820000000000164</v>
      </c>
      <c r="L22" s="1"/>
      <c r="M22" s="1"/>
      <c r="N22" s="1">
        <v>113</v>
      </c>
      <c r="O22" s="1">
        <v>100</v>
      </c>
      <c r="P22" s="1">
        <f t="shared" si="4"/>
        <v>29.343599999999999</v>
      </c>
      <c r="Q22" s="5"/>
      <c r="R22" s="5"/>
      <c r="S22" s="1"/>
      <c r="T22" s="1">
        <f t="shared" si="5"/>
        <v>15.592872040240461</v>
      </c>
      <c r="U22" s="1">
        <f t="shared" si="6"/>
        <v>15.592872040240461</v>
      </c>
      <c r="V22" s="1">
        <v>40.425199999999997</v>
      </c>
      <c r="W22" s="1">
        <v>29.821200000000001</v>
      </c>
      <c r="X22" s="1">
        <v>48.3964</v>
      </c>
      <c r="Y22" s="1">
        <v>51.626600000000003</v>
      </c>
      <c r="Z22" s="1">
        <v>42.8506</v>
      </c>
      <c r="AA22" s="1">
        <v>36.813600000000001</v>
      </c>
      <c r="AB22" s="1">
        <v>39.643799999999999</v>
      </c>
      <c r="AC22" s="1">
        <v>57.882399999999997</v>
      </c>
      <c r="AD22" s="1">
        <v>39.010399999999997</v>
      </c>
      <c r="AE22" s="1">
        <v>56.464799999999997</v>
      </c>
      <c r="AF22" s="27" t="s">
        <v>70</v>
      </c>
      <c r="AG22" s="1">
        <f>G22*Q22</f>
        <v>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61</v>
      </c>
      <c r="B23" s="1" t="s">
        <v>40</v>
      </c>
      <c r="C23" s="1">
        <v>269</v>
      </c>
      <c r="D23" s="1"/>
      <c r="E23" s="1">
        <v>204</v>
      </c>
      <c r="F23" s="1">
        <v>40</v>
      </c>
      <c r="G23" s="7">
        <v>0.12</v>
      </c>
      <c r="H23" s="1">
        <v>60</v>
      </c>
      <c r="I23" s="1" t="s">
        <v>41</v>
      </c>
      <c r="J23" s="1">
        <v>214</v>
      </c>
      <c r="K23" s="1">
        <f t="shared" si="2"/>
        <v>-10</v>
      </c>
      <c r="L23" s="1"/>
      <c r="M23" s="1"/>
      <c r="N23" s="1">
        <v>320</v>
      </c>
      <c r="O23" s="1">
        <v>200</v>
      </c>
      <c r="P23" s="1">
        <f t="shared" si="4"/>
        <v>40.799999999999997</v>
      </c>
      <c r="Q23" s="5">
        <f t="shared" ref="Q23:Q24" si="8">14*P23-O23-N23-F23</f>
        <v>11.199999999999932</v>
      </c>
      <c r="R23" s="5"/>
      <c r="S23" s="1"/>
      <c r="T23" s="1">
        <f t="shared" si="5"/>
        <v>14</v>
      </c>
      <c r="U23" s="1">
        <f t="shared" si="6"/>
        <v>13.725490196078432</v>
      </c>
      <c r="V23" s="1">
        <v>50.8</v>
      </c>
      <c r="W23" s="1">
        <v>31.8</v>
      </c>
      <c r="X23" s="1">
        <v>36</v>
      </c>
      <c r="Y23" s="1">
        <v>33</v>
      </c>
      <c r="Z23" s="1">
        <v>29.2</v>
      </c>
      <c r="AA23" s="1">
        <v>27</v>
      </c>
      <c r="AB23" s="1">
        <v>176.8</v>
      </c>
      <c r="AC23" s="1">
        <v>109.6</v>
      </c>
      <c r="AD23" s="1">
        <v>73</v>
      </c>
      <c r="AE23" s="1">
        <v>79.2</v>
      </c>
      <c r="AF23" s="1" t="s">
        <v>42</v>
      </c>
      <c r="AG23" s="1">
        <f>G23*Q23</f>
        <v>1.3439999999999919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62</v>
      </c>
      <c r="B24" s="1" t="s">
        <v>40</v>
      </c>
      <c r="C24" s="1">
        <v>270</v>
      </c>
      <c r="D24" s="1"/>
      <c r="E24" s="1">
        <v>156</v>
      </c>
      <c r="F24" s="1">
        <v>105</v>
      </c>
      <c r="G24" s="7">
        <v>0.25</v>
      </c>
      <c r="H24" s="1">
        <v>120</v>
      </c>
      <c r="I24" s="1" t="s">
        <v>41</v>
      </c>
      <c r="J24" s="1">
        <v>169</v>
      </c>
      <c r="K24" s="1">
        <f t="shared" si="2"/>
        <v>-13</v>
      </c>
      <c r="L24" s="1"/>
      <c r="M24" s="1"/>
      <c r="N24" s="1">
        <v>85</v>
      </c>
      <c r="O24" s="1"/>
      <c r="P24" s="1">
        <f t="shared" si="4"/>
        <v>31.2</v>
      </c>
      <c r="Q24" s="5">
        <f t="shared" si="8"/>
        <v>246.8</v>
      </c>
      <c r="R24" s="5"/>
      <c r="S24" s="1"/>
      <c r="T24" s="1">
        <f t="shared" si="5"/>
        <v>14</v>
      </c>
      <c r="U24" s="1">
        <f t="shared" si="6"/>
        <v>6.0897435897435903</v>
      </c>
      <c r="V24" s="1">
        <v>23</v>
      </c>
      <c r="W24" s="1">
        <v>24.4</v>
      </c>
      <c r="X24" s="1">
        <v>22.4</v>
      </c>
      <c r="Y24" s="1">
        <v>21.2</v>
      </c>
      <c r="Z24" s="1">
        <v>23.2</v>
      </c>
      <c r="AA24" s="1">
        <v>23.4</v>
      </c>
      <c r="AB24" s="1">
        <v>32.6</v>
      </c>
      <c r="AC24" s="1">
        <v>20.2</v>
      </c>
      <c r="AD24" s="1">
        <v>14.4</v>
      </c>
      <c r="AE24" s="1">
        <v>39.4</v>
      </c>
      <c r="AF24" s="1" t="s">
        <v>42</v>
      </c>
      <c r="AG24" s="1">
        <f>G24*Q24</f>
        <v>61.7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63</v>
      </c>
      <c r="B25" s="1" t="s">
        <v>37</v>
      </c>
      <c r="C25" s="1">
        <v>30.413</v>
      </c>
      <c r="D25" s="1"/>
      <c r="E25" s="1">
        <v>4.492</v>
      </c>
      <c r="F25" s="1">
        <v>25.920999999999999</v>
      </c>
      <c r="G25" s="7">
        <v>1</v>
      </c>
      <c r="H25" s="1">
        <v>120</v>
      </c>
      <c r="I25" s="1" t="s">
        <v>41</v>
      </c>
      <c r="J25" s="1">
        <v>7.1</v>
      </c>
      <c r="K25" s="1">
        <f t="shared" si="2"/>
        <v>-2.6079999999999997</v>
      </c>
      <c r="L25" s="1"/>
      <c r="M25" s="1"/>
      <c r="N25" s="1">
        <v>6</v>
      </c>
      <c r="O25" s="1"/>
      <c r="P25" s="1">
        <f t="shared" si="4"/>
        <v>0.89839999999999998</v>
      </c>
      <c r="Q25" s="5"/>
      <c r="R25" s="5"/>
      <c r="S25" s="1"/>
      <c r="T25" s="1">
        <f t="shared" si="5"/>
        <v>35.53094390026714</v>
      </c>
      <c r="U25" s="1">
        <f t="shared" si="6"/>
        <v>35.53094390026714</v>
      </c>
      <c r="V25" s="1">
        <v>2.4176000000000002</v>
      </c>
      <c r="W25" s="1">
        <v>1.3096000000000001</v>
      </c>
      <c r="X25" s="1">
        <v>2.1166</v>
      </c>
      <c r="Y25" s="1">
        <v>3.9704000000000002</v>
      </c>
      <c r="Z25" s="1">
        <v>2.8043999999999998</v>
      </c>
      <c r="AA25" s="1">
        <v>2.2296</v>
      </c>
      <c r="AB25" s="1">
        <v>3.4321999999999999</v>
      </c>
      <c r="AC25" s="1">
        <v>2.0564</v>
      </c>
      <c r="AD25" s="1">
        <v>4.1956000000000007</v>
      </c>
      <c r="AE25" s="1">
        <v>7.9194000000000004</v>
      </c>
      <c r="AF25" s="32" t="s">
        <v>70</v>
      </c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0" t="s">
        <v>64</v>
      </c>
      <c r="B26" s="10" t="s">
        <v>37</v>
      </c>
      <c r="C26" s="10">
        <v>-1.5329999999999999</v>
      </c>
      <c r="D26" s="10"/>
      <c r="E26" s="10"/>
      <c r="F26" s="28">
        <v>-1.5329999999999999</v>
      </c>
      <c r="G26" s="11">
        <v>0</v>
      </c>
      <c r="H26" s="10" t="e">
        <v>#N/A</v>
      </c>
      <c r="I26" s="10" t="s">
        <v>38</v>
      </c>
      <c r="J26" s="10"/>
      <c r="K26" s="10">
        <f t="shared" si="2"/>
        <v>0</v>
      </c>
      <c r="L26" s="10"/>
      <c r="M26" s="10"/>
      <c r="N26" s="10">
        <v>0</v>
      </c>
      <c r="O26" s="10"/>
      <c r="P26" s="10">
        <f t="shared" si="4"/>
        <v>0</v>
      </c>
      <c r="Q26" s="12"/>
      <c r="R26" s="12"/>
      <c r="S26" s="10"/>
      <c r="T26" s="10" t="e">
        <f t="shared" si="5"/>
        <v>#DIV/0!</v>
      </c>
      <c r="U26" s="10" t="e">
        <f t="shared" si="6"/>
        <v>#DIV/0!</v>
      </c>
      <c r="V26" s="10">
        <v>0</v>
      </c>
      <c r="W26" s="10">
        <v>0.30659999999999998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 t="s">
        <v>65</v>
      </c>
      <c r="AG26" s="10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66</v>
      </c>
      <c r="B27" s="1" t="s">
        <v>40</v>
      </c>
      <c r="C27" s="1">
        <v>383</v>
      </c>
      <c r="D27" s="1"/>
      <c r="E27" s="1">
        <v>150</v>
      </c>
      <c r="F27" s="1">
        <v>209</v>
      </c>
      <c r="G27" s="7">
        <v>0.4</v>
      </c>
      <c r="H27" s="1">
        <v>45</v>
      </c>
      <c r="I27" s="1" t="s">
        <v>41</v>
      </c>
      <c r="J27" s="1">
        <v>170</v>
      </c>
      <c r="K27" s="1">
        <f t="shared" si="2"/>
        <v>-20</v>
      </c>
      <c r="L27" s="1"/>
      <c r="M27" s="1"/>
      <c r="N27" s="1">
        <v>210</v>
      </c>
      <c r="O27" s="1">
        <v>200</v>
      </c>
      <c r="P27" s="1">
        <f t="shared" si="4"/>
        <v>30</v>
      </c>
      <c r="Q27" s="5"/>
      <c r="R27" s="5"/>
      <c r="S27" s="1"/>
      <c r="T27" s="1">
        <f t="shared" si="5"/>
        <v>20.633333333333333</v>
      </c>
      <c r="U27" s="1">
        <f t="shared" si="6"/>
        <v>20.633333333333333</v>
      </c>
      <c r="V27" s="1">
        <v>51.8</v>
      </c>
      <c r="W27" s="1">
        <v>39.4</v>
      </c>
      <c r="X27" s="1">
        <v>51</v>
      </c>
      <c r="Y27" s="1">
        <v>48.6</v>
      </c>
      <c r="Z27" s="1">
        <v>41.8</v>
      </c>
      <c r="AA27" s="1">
        <v>60</v>
      </c>
      <c r="AB27" s="1">
        <v>38</v>
      </c>
      <c r="AC27" s="1">
        <v>48.4</v>
      </c>
      <c r="AD27" s="1">
        <v>28.8</v>
      </c>
      <c r="AE27" s="1">
        <v>64</v>
      </c>
      <c r="AF27" s="32" t="s">
        <v>225</v>
      </c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0" t="s">
        <v>67</v>
      </c>
      <c r="B28" s="10" t="s">
        <v>40</v>
      </c>
      <c r="C28" s="10">
        <v>-6</v>
      </c>
      <c r="D28" s="10">
        <v>6</v>
      </c>
      <c r="E28" s="10"/>
      <c r="F28" s="10"/>
      <c r="G28" s="11">
        <v>0</v>
      </c>
      <c r="H28" s="10" t="e">
        <v>#N/A</v>
      </c>
      <c r="I28" s="10" t="s">
        <v>38</v>
      </c>
      <c r="J28" s="10"/>
      <c r="K28" s="10">
        <f t="shared" si="2"/>
        <v>0</v>
      </c>
      <c r="L28" s="10"/>
      <c r="M28" s="10"/>
      <c r="N28" s="10">
        <v>0</v>
      </c>
      <c r="O28" s="10"/>
      <c r="P28" s="10">
        <f t="shared" si="4"/>
        <v>0</v>
      </c>
      <c r="Q28" s="12"/>
      <c r="R28" s="12"/>
      <c r="S28" s="10"/>
      <c r="T28" s="10" t="e">
        <f t="shared" si="5"/>
        <v>#DIV/0!</v>
      </c>
      <c r="U28" s="10" t="e">
        <f t="shared" si="6"/>
        <v>#DIV/0!</v>
      </c>
      <c r="V28" s="10">
        <v>0</v>
      </c>
      <c r="W28" s="10">
        <v>1.2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 t="s">
        <v>68</v>
      </c>
      <c r="AG28" s="10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37</v>
      </c>
      <c r="C29" s="1">
        <v>568.09299999999996</v>
      </c>
      <c r="D29" s="1"/>
      <c r="E29" s="1">
        <v>269.06</v>
      </c>
      <c r="F29" s="1">
        <v>233.52</v>
      </c>
      <c r="G29" s="7">
        <v>1</v>
      </c>
      <c r="H29" s="1">
        <v>60</v>
      </c>
      <c r="I29" s="1" t="s">
        <v>46</v>
      </c>
      <c r="J29" s="1">
        <v>267.60000000000002</v>
      </c>
      <c r="K29" s="1">
        <f t="shared" si="2"/>
        <v>1.4599999999999795</v>
      </c>
      <c r="L29" s="1"/>
      <c r="M29" s="1"/>
      <c r="N29" s="1">
        <v>450</v>
      </c>
      <c r="O29" s="1">
        <v>300</v>
      </c>
      <c r="P29" s="1">
        <f t="shared" si="4"/>
        <v>53.811999999999998</v>
      </c>
      <c r="Q29" s="5"/>
      <c r="R29" s="5"/>
      <c r="S29" s="1"/>
      <c r="T29" s="1">
        <f t="shared" si="5"/>
        <v>18.276964245893108</v>
      </c>
      <c r="U29" s="1">
        <f t="shared" si="6"/>
        <v>18.276964245893108</v>
      </c>
      <c r="V29" s="1">
        <v>73.130600000000001</v>
      </c>
      <c r="W29" s="1">
        <v>39.359400000000001</v>
      </c>
      <c r="X29" s="1">
        <v>71.015599999999992</v>
      </c>
      <c r="Y29" s="1">
        <v>85.281399999999991</v>
      </c>
      <c r="Z29" s="1">
        <v>79.740800000000007</v>
      </c>
      <c r="AA29" s="1">
        <v>67.192599999999999</v>
      </c>
      <c r="AB29" s="1">
        <v>76.873000000000005</v>
      </c>
      <c r="AC29" s="1">
        <v>72.049000000000007</v>
      </c>
      <c r="AD29" s="1">
        <v>92.575000000000003</v>
      </c>
      <c r="AE29" s="1">
        <v>122.96559999999999</v>
      </c>
      <c r="AF29" s="27" t="s">
        <v>70</v>
      </c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71</v>
      </c>
      <c r="B30" s="1" t="s">
        <v>40</v>
      </c>
      <c r="C30" s="1">
        <v>113</v>
      </c>
      <c r="D30" s="1"/>
      <c r="E30" s="1">
        <v>40</v>
      </c>
      <c r="F30" s="1">
        <v>70</v>
      </c>
      <c r="G30" s="7">
        <v>0.22</v>
      </c>
      <c r="H30" s="1">
        <v>120</v>
      </c>
      <c r="I30" s="1" t="s">
        <v>41</v>
      </c>
      <c r="J30" s="1">
        <v>42</v>
      </c>
      <c r="K30" s="1">
        <f t="shared" si="2"/>
        <v>-2</v>
      </c>
      <c r="L30" s="1"/>
      <c r="M30" s="1"/>
      <c r="N30" s="1">
        <v>24</v>
      </c>
      <c r="O30" s="1"/>
      <c r="P30" s="1">
        <f t="shared" si="4"/>
        <v>8</v>
      </c>
      <c r="Q30" s="5">
        <f t="shared" ref="Q30:Q31" si="9">14*P30-O30-N30-F30</f>
        <v>18</v>
      </c>
      <c r="R30" s="5"/>
      <c r="S30" s="1"/>
      <c r="T30" s="1">
        <f t="shared" si="5"/>
        <v>14</v>
      </c>
      <c r="U30" s="1">
        <f t="shared" si="6"/>
        <v>11.75</v>
      </c>
      <c r="V30" s="1">
        <v>8.8000000000000007</v>
      </c>
      <c r="W30" s="1">
        <v>5.4</v>
      </c>
      <c r="X30" s="1">
        <v>12.4</v>
      </c>
      <c r="Y30" s="1">
        <v>8.9400000000000013</v>
      </c>
      <c r="Z30" s="1">
        <v>5.8</v>
      </c>
      <c r="AA30" s="1">
        <v>3.8</v>
      </c>
      <c r="AB30" s="1">
        <v>5</v>
      </c>
      <c r="AC30" s="1">
        <v>15.2</v>
      </c>
      <c r="AD30" s="1">
        <v>8.4</v>
      </c>
      <c r="AE30" s="1">
        <v>19</v>
      </c>
      <c r="AF30" s="1"/>
      <c r="AG30" s="1">
        <f>G30*Q30</f>
        <v>3.96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ht="15.75" thickBot="1" x14ac:dyDescent="0.3">
      <c r="A31" s="1" t="s">
        <v>72</v>
      </c>
      <c r="B31" s="1" t="s">
        <v>40</v>
      </c>
      <c r="C31" s="1">
        <v>210</v>
      </c>
      <c r="D31" s="1"/>
      <c r="E31" s="1">
        <v>130</v>
      </c>
      <c r="F31" s="1">
        <v>73</v>
      </c>
      <c r="G31" s="7">
        <v>0.33</v>
      </c>
      <c r="H31" s="1">
        <v>45</v>
      </c>
      <c r="I31" s="1" t="s">
        <v>41</v>
      </c>
      <c r="J31" s="1">
        <v>135</v>
      </c>
      <c r="K31" s="1">
        <f t="shared" si="2"/>
        <v>-5</v>
      </c>
      <c r="L31" s="1"/>
      <c r="M31" s="1"/>
      <c r="N31" s="1">
        <v>130</v>
      </c>
      <c r="O31" s="1">
        <v>100</v>
      </c>
      <c r="P31" s="1">
        <f t="shared" si="4"/>
        <v>26</v>
      </c>
      <c r="Q31" s="5">
        <f t="shared" si="9"/>
        <v>61</v>
      </c>
      <c r="R31" s="5"/>
      <c r="S31" s="1"/>
      <c r="T31" s="1">
        <f t="shared" si="5"/>
        <v>14</v>
      </c>
      <c r="U31" s="1">
        <f t="shared" si="6"/>
        <v>11.653846153846153</v>
      </c>
      <c r="V31" s="1">
        <v>28.6</v>
      </c>
      <c r="W31" s="1">
        <v>22.6</v>
      </c>
      <c r="X31" s="1">
        <v>28.6</v>
      </c>
      <c r="Y31" s="1">
        <v>25.6</v>
      </c>
      <c r="Z31" s="1">
        <v>30.8</v>
      </c>
      <c r="AA31" s="1">
        <v>29.6</v>
      </c>
      <c r="AB31" s="1">
        <v>33</v>
      </c>
      <c r="AC31" s="1">
        <v>20.399999999999999</v>
      </c>
      <c r="AD31" s="1">
        <v>24.6</v>
      </c>
      <c r="AE31" s="1">
        <v>36.6</v>
      </c>
      <c r="AF31" s="1" t="s">
        <v>42</v>
      </c>
      <c r="AG31" s="1">
        <f>G31*Q31</f>
        <v>20.130000000000003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73</v>
      </c>
      <c r="B32" s="15" t="s">
        <v>40</v>
      </c>
      <c r="C32" s="15">
        <v>-4</v>
      </c>
      <c r="D32" s="15">
        <v>58</v>
      </c>
      <c r="E32" s="34">
        <v>42</v>
      </c>
      <c r="F32" s="16"/>
      <c r="G32" s="11">
        <v>0</v>
      </c>
      <c r="H32" s="10">
        <v>45</v>
      </c>
      <c r="I32" s="10" t="s">
        <v>38</v>
      </c>
      <c r="J32" s="10">
        <v>58</v>
      </c>
      <c r="K32" s="10">
        <f t="shared" si="2"/>
        <v>-16</v>
      </c>
      <c r="L32" s="10"/>
      <c r="M32" s="10"/>
      <c r="N32" s="10">
        <v>0</v>
      </c>
      <c r="O32" s="10"/>
      <c r="P32" s="10">
        <f t="shared" si="4"/>
        <v>8.4</v>
      </c>
      <c r="Q32" s="12"/>
      <c r="R32" s="12"/>
      <c r="S32" s="10"/>
      <c r="T32" s="10">
        <f t="shared" si="5"/>
        <v>0</v>
      </c>
      <c r="U32" s="10">
        <f t="shared" si="6"/>
        <v>0</v>
      </c>
      <c r="V32" s="10">
        <v>9.8000000000000007</v>
      </c>
      <c r="W32" s="10">
        <v>20.2</v>
      </c>
      <c r="X32" s="10">
        <v>31.8</v>
      </c>
      <c r="Y32" s="10">
        <v>29.8</v>
      </c>
      <c r="Z32" s="10">
        <v>27</v>
      </c>
      <c r="AA32" s="10">
        <v>32.4</v>
      </c>
      <c r="AB32" s="10">
        <v>77.599999999999994</v>
      </c>
      <c r="AC32" s="10">
        <v>107.8</v>
      </c>
      <c r="AD32" s="10">
        <v>26</v>
      </c>
      <c r="AE32" s="10">
        <v>49</v>
      </c>
      <c r="AF32" s="13" t="s">
        <v>74</v>
      </c>
      <c r="AG32" s="10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ht="15.75" thickBot="1" x14ac:dyDescent="0.3">
      <c r="A33" s="17" t="s">
        <v>186</v>
      </c>
      <c r="B33" s="18" t="s">
        <v>40</v>
      </c>
      <c r="C33" s="18">
        <v>203</v>
      </c>
      <c r="D33" s="18"/>
      <c r="E33" s="35">
        <f>81+E32</f>
        <v>123</v>
      </c>
      <c r="F33" s="19">
        <v>64</v>
      </c>
      <c r="G33" s="7">
        <v>0.3</v>
      </c>
      <c r="H33" s="1">
        <v>50</v>
      </c>
      <c r="I33" s="1" t="s">
        <v>41</v>
      </c>
      <c r="J33" s="1">
        <v>90</v>
      </c>
      <c r="K33" s="1">
        <f>E33-J33</f>
        <v>33</v>
      </c>
      <c r="L33" s="1"/>
      <c r="M33" s="1"/>
      <c r="N33" s="1">
        <v>130</v>
      </c>
      <c r="O33" s="1">
        <v>100</v>
      </c>
      <c r="P33" s="1">
        <f>E33/5</f>
        <v>24.6</v>
      </c>
      <c r="Q33" s="5">
        <f>14*P33-O33-N33-F33</f>
        <v>50.400000000000034</v>
      </c>
      <c r="R33" s="5"/>
      <c r="S33" s="1"/>
      <c r="T33" s="1">
        <f>(F33+N33+O33+Q33)/P33</f>
        <v>14</v>
      </c>
      <c r="U33" s="1">
        <f>(F33+N33+O33)/P33</f>
        <v>11.951219512195122</v>
      </c>
      <c r="V33" s="1">
        <v>27.4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 t="s">
        <v>187</v>
      </c>
      <c r="AG33" s="1">
        <f>G33*Q33</f>
        <v>15.12000000000001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75</v>
      </c>
      <c r="B34" s="10" t="s">
        <v>40</v>
      </c>
      <c r="C34" s="10">
        <v>-6</v>
      </c>
      <c r="D34" s="10"/>
      <c r="E34" s="10"/>
      <c r="F34" s="28">
        <v>-6</v>
      </c>
      <c r="G34" s="11">
        <v>0</v>
      </c>
      <c r="H34" s="10" t="e">
        <v>#N/A</v>
      </c>
      <c r="I34" s="10" t="s">
        <v>38</v>
      </c>
      <c r="J34" s="10"/>
      <c r="K34" s="10">
        <f t="shared" si="2"/>
        <v>0</v>
      </c>
      <c r="L34" s="10"/>
      <c r="M34" s="10"/>
      <c r="N34" s="10">
        <v>0</v>
      </c>
      <c r="O34" s="10"/>
      <c r="P34" s="10">
        <f t="shared" si="4"/>
        <v>0</v>
      </c>
      <c r="Q34" s="12"/>
      <c r="R34" s="12"/>
      <c r="S34" s="10"/>
      <c r="T34" s="10" t="e">
        <f t="shared" si="5"/>
        <v>#DIV/0!</v>
      </c>
      <c r="U34" s="10" t="e">
        <f t="shared" si="6"/>
        <v>#DIV/0!</v>
      </c>
      <c r="V34" s="10">
        <v>0</v>
      </c>
      <c r="W34" s="10">
        <v>1.2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 t="s">
        <v>76</v>
      </c>
      <c r="AG34" s="10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77</v>
      </c>
      <c r="B35" s="1" t="s">
        <v>40</v>
      </c>
      <c r="C35" s="1">
        <v>457</v>
      </c>
      <c r="D35" s="1"/>
      <c r="E35" s="1">
        <v>184</v>
      </c>
      <c r="F35" s="1">
        <v>259</v>
      </c>
      <c r="G35" s="7">
        <v>0.09</v>
      </c>
      <c r="H35" s="1">
        <v>45</v>
      </c>
      <c r="I35" s="1" t="s">
        <v>41</v>
      </c>
      <c r="J35" s="1">
        <v>190</v>
      </c>
      <c r="K35" s="1">
        <f t="shared" si="2"/>
        <v>-6</v>
      </c>
      <c r="L35" s="1"/>
      <c r="M35" s="1"/>
      <c r="N35" s="1">
        <v>0</v>
      </c>
      <c r="O35" s="1"/>
      <c r="P35" s="1">
        <f t="shared" si="4"/>
        <v>36.799999999999997</v>
      </c>
      <c r="Q35" s="5">
        <f t="shared" ref="Q35" si="10">14*P35-O35-N35-F35</f>
        <v>256.19999999999993</v>
      </c>
      <c r="R35" s="5"/>
      <c r="S35" s="1"/>
      <c r="T35" s="1">
        <f t="shared" si="5"/>
        <v>14</v>
      </c>
      <c r="U35" s="1">
        <f t="shared" si="6"/>
        <v>7.0380434782608701</v>
      </c>
      <c r="V35" s="1">
        <v>30</v>
      </c>
      <c r="W35" s="1">
        <v>39.799999999999997</v>
      </c>
      <c r="X35" s="1">
        <v>41.8</v>
      </c>
      <c r="Y35" s="1">
        <v>35</v>
      </c>
      <c r="Z35" s="1">
        <v>37.6</v>
      </c>
      <c r="AA35" s="1">
        <v>53.4</v>
      </c>
      <c r="AB35" s="1">
        <v>48.2</v>
      </c>
      <c r="AC35" s="1">
        <v>45.4</v>
      </c>
      <c r="AD35" s="1">
        <v>53.6</v>
      </c>
      <c r="AE35" s="1">
        <v>80.2</v>
      </c>
      <c r="AF35" s="1" t="s">
        <v>42</v>
      </c>
      <c r="AG35" s="1">
        <f t="shared" ref="AG35:AG41" si="11">G35*Q35</f>
        <v>23.057999999999993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78</v>
      </c>
      <c r="B36" s="1" t="s">
        <v>37</v>
      </c>
      <c r="C36" s="1">
        <v>503.76</v>
      </c>
      <c r="D36" s="1"/>
      <c r="E36" s="1">
        <v>177.74600000000001</v>
      </c>
      <c r="F36" s="1">
        <v>244.59899999999999</v>
      </c>
      <c r="G36" s="7">
        <v>1</v>
      </c>
      <c r="H36" s="1">
        <v>45</v>
      </c>
      <c r="I36" s="1" t="s">
        <v>60</v>
      </c>
      <c r="J36" s="1">
        <v>333.8</v>
      </c>
      <c r="K36" s="1">
        <f t="shared" si="2"/>
        <v>-156.054</v>
      </c>
      <c r="L36" s="1"/>
      <c r="M36" s="1"/>
      <c r="N36" s="1">
        <v>324</v>
      </c>
      <c r="O36" s="1">
        <v>300</v>
      </c>
      <c r="P36" s="1">
        <f t="shared" si="4"/>
        <v>35.549199999999999</v>
      </c>
      <c r="Q36" s="5"/>
      <c r="R36" s="5"/>
      <c r="S36" s="1"/>
      <c r="T36" s="1">
        <f t="shared" si="5"/>
        <v>24.433714401449258</v>
      </c>
      <c r="U36" s="1">
        <f t="shared" si="6"/>
        <v>24.433714401449258</v>
      </c>
      <c r="V36" s="1">
        <v>69.801599999999993</v>
      </c>
      <c r="W36" s="1">
        <v>47.419199999999996</v>
      </c>
      <c r="X36" s="1">
        <v>58.800199999999997</v>
      </c>
      <c r="Y36" s="1">
        <v>82.974599999999995</v>
      </c>
      <c r="Z36" s="1">
        <v>65.126800000000003</v>
      </c>
      <c r="AA36" s="1">
        <v>77</v>
      </c>
      <c r="AB36" s="1">
        <v>96.033799999999999</v>
      </c>
      <c r="AC36" s="1">
        <v>37.084800000000001</v>
      </c>
      <c r="AD36" s="1">
        <v>89.510599999999997</v>
      </c>
      <c r="AE36" s="1">
        <v>63.878799999999998</v>
      </c>
      <c r="AF36" s="36" t="s">
        <v>44</v>
      </c>
      <c r="AG36" s="1">
        <f t="shared" si="11"/>
        <v>0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79</v>
      </c>
      <c r="B37" s="1" t="s">
        <v>40</v>
      </c>
      <c r="C37" s="1">
        <v>330</v>
      </c>
      <c r="D37" s="1"/>
      <c r="E37" s="1">
        <v>100</v>
      </c>
      <c r="F37" s="1">
        <v>229</v>
      </c>
      <c r="G37" s="7">
        <v>0.4</v>
      </c>
      <c r="H37" s="1" t="e">
        <v>#N/A</v>
      </c>
      <c r="I37" s="1" t="s">
        <v>41</v>
      </c>
      <c r="J37" s="1">
        <v>103</v>
      </c>
      <c r="K37" s="1">
        <f t="shared" si="2"/>
        <v>-3</v>
      </c>
      <c r="L37" s="1"/>
      <c r="M37" s="1"/>
      <c r="N37" s="1">
        <v>0</v>
      </c>
      <c r="O37" s="1"/>
      <c r="P37" s="1">
        <f t="shared" si="4"/>
        <v>20</v>
      </c>
      <c r="Q37" s="5">
        <f>13*P37-O37-N37-F37</f>
        <v>31</v>
      </c>
      <c r="R37" s="5"/>
      <c r="S37" s="1"/>
      <c r="T37" s="1">
        <f t="shared" si="5"/>
        <v>13</v>
      </c>
      <c r="U37" s="1">
        <f t="shared" si="6"/>
        <v>11.45</v>
      </c>
      <c r="V37" s="1">
        <v>0.6</v>
      </c>
      <c r="W37" s="1">
        <v>56.2</v>
      </c>
      <c r="X37" s="1">
        <v>7.6</v>
      </c>
      <c r="Y37" s="1">
        <v>26.2</v>
      </c>
      <c r="Z37" s="1">
        <v>11.8</v>
      </c>
      <c r="AA37" s="1">
        <v>9.4</v>
      </c>
      <c r="AB37" s="1">
        <v>19.600000000000001</v>
      </c>
      <c r="AC37" s="1">
        <v>10.8</v>
      </c>
      <c r="AD37" s="1">
        <v>10.199999999999999</v>
      </c>
      <c r="AE37" s="1">
        <v>23.2</v>
      </c>
      <c r="AF37" s="32" t="s">
        <v>70</v>
      </c>
      <c r="AG37" s="1">
        <f t="shared" si="11"/>
        <v>12.4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80</v>
      </c>
      <c r="B38" s="1" t="s">
        <v>40</v>
      </c>
      <c r="C38" s="1">
        <v>595</v>
      </c>
      <c r="D38" s="1"/>
      <c r="E38" s="1">
        <v>202</v>
      </c>
      <c r="F38" s="1">
        <v>292</v>
      </c>
      <c r="G38" s="7">
        <v>0.4</v>
      </c>
      <c r="H38" s="1">
        <v>60</v>
      </c>
      <c r="I38" s="1" t="s">
        <v>46</v>
      </c>
      <c r="J38" s="1">
        <v>215</v>
      </c>
      <c r="K38" s="1">
        <f t="shared" si="2"/>
        <v>-13</v>
      </c>
      <c r="L38" s="1"/>
      <c r="M38" s="1"/>
      <c r="N38" s="1">
        <v>318</v>
      </c>
      <c r="O38" s="1">
        <v>200</v>
      </c>
      <c r="P38" s="1">
        <f t="shared" si="4"/>
        <v>40.4</v>
      </c>
      <c r="Q38" s="5"/>
      <c r="R38" s="5"/>
      <c r="S38" s="1"/>
      <c r="T38" s="1">
        <f t="shared" si="5"/>
        <v>20.049504950495049</v>
      </c>
      <c r="U38" s="1">
        <f t="shared" si="6"/>
        <v>20.049504950495049</v>
      </c>
      <c r="V38" s="1">
        <v>67.2</v>
      </c>
      <c r="W38" s="1">
        <v>53</v>
      </c>
      <c r="X38" s="1">
        <v>67.8</v>
      </c>
      <c r="Y38" s="1">
        <v>72.2</v>
      </c>
      <c r="Z38" s="1">
        <v>74</v>
      </c>
      <c r="AA38" s="1">
        <v>61.8</v>
      </c>
      <c r="AB38" s="1">
        <v>64</v>
      </c>
      <c r="AC38" s="1">
        <v>61.8</v>
      </c>
      <c r="AD38" s="1">
        <v>63.6</v>
      </c>
      <c r="AE38" s="1">
        <v>95.4</v>
      </c>
      <c r="AF38" s="32" t="s">
        <v>224</v>
      </c>
      <c r="AG38" s="1">
        <f t="shared" si="11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81</v>
      </c>
      <c r="B39" s="1" t="s">
        <v>40</v>
      </c>
      <c r="C39" s="1">
        <v>71</v>
      </c>
      <c r="D39" s="1"/>
      <c r="E39" s="1">
        <v>3</v>
      </c>
      <c r="F39" s="1">
        <v>57</v>
      </c>
      <c r="G39" s="7">
        <v>0.5</v>
      </c>
      <c r="H39" s="1">
        <v>60</v>
      </c>
      <c r="I39" s="1" t="s">
        <v>41</v>
      </c>
      <c r="J39" s="1">
        <v>9</v>
      </c>
      <c r="K39" s="1">
        <f t="shared" si="2"/>
        <v>-6</v>
      </c>
      <c r="L39" s="1"/>
      <c r="M39" s="1"/>
      <c r="N39" s="1">
        <v>10</v>
      </c>
      <c r="O39" s="1"/>
      <c r="P39" s="1">
        <f t="shared" si="4"/>
        <v>0.6</v>
      </c>
      <c r="Q39" s="5"/>
      <c r="R39" s="5"/>
      <c r="S39" s="1"/>
      <c r="T39" s="1">
        <f t="shared" si="5"/>
        <v>111.66666666666667</v>
      </c>
      <c r="U39" s="1">
        <f t="shared" si="6"/>
        <v>111.66666666666667</v>
      </c>
      <c r="V39" s="1">
        <v>5.2</v>
      </c>
      <c r="W39" s="1">
        <v>6.4</v>
      </c>
      <c r="X39" s="1">
        <v>7.6</v>
      </c>
      <c r="Y39" s="1">
        <v>9.1999999999999993</v>
      </c>
      <c r="Z39" s="1">
        <v>11.2</v>
      </c>
      <c r="AA39" s="1">
        <v>17.8</v>
      </c>
      <c r="AB39" s="1">
        <v>14</v>
      </c>
      <c r="AC39" s="1">
        <v>12.4</v>
      </c>
      <c r="AD39" s="1">
        <v>11</v>
      </c>
      <c r="AE39" s="1">
        <v>15</v>
      </c>
      <c r="AF39" s="36" t="s">
        <v>44</v>
      </c>
      <c r="AG39" s="1">
        <f t="shared" si="11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82</v>
      </c>
      <c r="B40" s="1" t="s">
        <v>40</v>
      </c>
      <c r="C40" s="1">
        <v>35</v>
      </c>
      <c r="D40" s="1"/>
      <c r="E40" s="1">
        <v>1</v>
      </c>
      <c r="F40" s="1">
        <v>31</v>
      </c>
      <c r="G40" s="7">
        <v>0.5</v>
      </c>
      <c r="H40" s="1">
        <v>60</v>
      </c>
      <c r="I40" s="1" t="s">
        <v>41</v>
      </c>
      <c r="J40" s="1">
        <v>1</v>
      </c>
      <c r="K40" s="1">
        <f t="shared" si="2"/>
        <v>0</v>
      </c>
      <c r="L40" s="1"/>
      <c r="M40" s="1"/>
      <c r="N40" s="1">
        <v>0</v>
      </c>
      <c r="O40" s="1"/>
      <c r="P40" s="1">
        <f t="shared" si="4"/>
        <v>0.2</v>
      </c>
      <c r="Q40" s="5"/>
      <c r="R40" s="5"/>
      <c r="S40" s="1"/>
      <c r="T40" s="1">
        <f t="shared" si="5"/>
        <v>155</v>
      </c>
      <c r="U40" s="1">
        <f t="shared" si="6"/>
        <v>155</v>
      </c>
      <c r="V40" s="1">
        <v>1.2</v>
      </c>
      <c r="W40" s="1">
        <v>1.4</v>
      </c>
      <c r="X40" s="1">
        <v>2.8</v>
      </c>
      <c r="Y40" s="1">
        <v>2</v>
      </c>
      <c r="Z40" s="1">
        <v>2</v>
      </c>
      <c r="AA40" s="1">
        <v>1.6</v>
      </c>
      <c r="AB40" s="1">
        <v>3</v>
      </c>
      <c r="AC40" s="1">
        <v>2</v>
      </c>
      <c r="AD40" s="1">
        <v>2.4</v>
      </c>
      <c r="AE40" s="1">
        <v>1</v>
      </c>
      <c r="AF40" s="36" t="s">
        <v>44</v>
      </c>
      <c r="AG40" s="1">
        <f t="shared" si="11"/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83</v>
      </c>
      <c r="B41" s="1" t="s">
        <v>40</v>
      </c>
      <c r="C41" s="1">
        <v>874</v>
      </c>
      <c r="D41" s="1"/>
      <c r="E41" s="1">
        <v>360</v>
      </c>
      <c r="F41" s="1">
        <v>456</v>
      </c>
      <c r="G41" s="7">
        <v>0.4</v>
      </c>
      <c r="H41" s="1">
        <v>60</v>
      </c>
      <c r="I41" s="1" t="s">
        <v>46</v>
      </c>
      <c r="J41" s="1">
        <v>378</v>
      </c>
      <c r="K41" s="1">
        <f t="shared" ref="K41:K78" si="12">E41-J41</f>
        <v>-18</v>
      </c>
      <c r="L41" s="1"/>
      <c r="M41" s="1"/>
      <c r="N41" s="1">
        <v>491</v>
      </c>
      <c r="O41" s="1">
        <v>300</v>
      </c>
      <c r="P41" s="1">
        <f t="shared" si="4"/>
        <v>72</v>
      </c>
      <c r="Q41" s="5"/>
      <c r="R41" s="5"/>
      <c r="S41" s="1"/>
      <c r="T41" s="1">
        <f t="shared" si="5"/>
        <v>17.319444444444443</v>
      </c>
      <c r="U41" s="1">
        <f t="shared" si="6"/>
        <v>17.319444444444443</v>
      </c>
      <c r="V41" s="1">
        <v>107</v>
      </c>
      <c r="W41" s="1">
        <v>88.2</v>
      </c>
      <c r="X41" s="1">
        <v>102.2</v>
      </c>
      <c r="Y41" s="1">
        <v>116.4</v>
      </c>
      <c r="Z41" s="1">
        <v>74.8</v>
      </c>
      <c r="AA41" s="1">
        <v>113.00700000000001</v>
      </c>
      <c r="AB41" s="1">
        <v>101.4</v>
      </c>
      <c r="AC41" s="1">
        <v>68.599999999999994</v>
      </c>
      <c r="AD41" s="1">
        <v>77.599999999999994</v>
      </c>
      <c r="AE41" s="1">
        <v>117</v>
      </c>
      <c r="AF41" s="32" t="s">
        <v>142</v>
      </c>
      <c r="AG41" s="1">
        <f t="shared" si="11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0" t="s">
        <v>84</v>
      </c>
      <c r="B42" s="10" t="s">
        <v>40</v>
      </c>
      <c r="C42" s="10">
        <v>-1</v>
      </c>
      <c r="D42" s="10"/>
      <c r="E42" s="10"/>
      <c r="F42" s="28">
        <v>-1</v>
      </c>
      <c r="G42" s="11">
        <v>0</v>
      </c>
      <c r="H42" s="10" t="e">
        <v>#N/A</v>
      </c>
      <c r="I42" s="10" t="s">
        <v>38</v>
      </c>
      <c r="J42" s="10"/>
      <c r="K42" s="10">
        <f t="shared" si="12"/>
        <v>0</v>
      </c>
      <c r="L42" s="10"/>
      <c r="M42" s="10"/>
      <c r="N42" s="10">
        <v>0</v>
      </c>
      <c r="O42" s="10"/>
      <c r="P42" s="10">
        <f t="shared" si="4"/>
        <v>0</v>
      </c>
      <c r="Q42" s="12"/>
      <c r="R42" s="12"/>
      <c r="S42" s="10"/>
      <c r="T42" s="10" t="e">
        <f t="shared" si="5"/>
        <v>#DIV/0!</v>
      </c>
      <c r="U42" s="10" t="e">
        <f t="shared" si="6"/>
        <v>#DIV/0!</v>
      </c>
      <c r="V42" s="10">
        <v>0</v>
      </c>
      <c r="W42" s="10">
        <v>0</v>
      </c>
      <c r="X42" s="10">
        <v>0</v>
      </c>
      <c r="Y42" s="10">
        <v>0</v>
      </c>
      <c r="Z42" s="10">
        <v>0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 t="s">
        <v>85</v>
      </c>
      <c r="AG42" s="10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0" t="s">
        <v>86</v>
      </c>
      <c r="B43" s="10" t="s">
        <v>40</v>
      </c>
      <c r="C43" s="10">
        <v>-3</v>
      </c>
      <c r="D43" s="10">
        <v>3</v>
      </c>
      <c r="E43" s="10"/>
      <c r="F43" s="10"/>
      <c r="G43" s="11">
        <v>0</v>
      </c>
      <c r="H43" s="10" t="e">
        <v>#N/A</v>
      </c>
      <c r="I43" s="10" t="s">
        <v>38</v>
      </c>
      <c r="J43" s="10"/>
      <c r="K43" s="10">
        <f t="shared" si="12"/>
        <v>0</v>
      </c>
      <c r="L43" s="10"/>
      <c r="M43" s="10"/>
      <c r="N43" s="10">
        <v>0</v>
      </c>
      <c r="O43" s="10"/>
      <c r="P43" s="10">
        <f t="shared" si="4"/>
        <v>0</v>
      </c>
      <c r="Q43" s="12"/>
      <c r="R43" s="12"/>
      <c r="S43" s="10"/>
      <c r="T43" s="10" t="e">
        <f t="shared" si="5"/>
        <v>#DIV/0!</v>
      </c>
      <c r="U43" s="10" t="e">
        <f t="shared" si="6"/>
        <v>#DIV/0!</v>
      </c>
      <c r="V43" s="10">
        <v>0</v>
      </c>
      <c r="W43" s="10">
        <v>0.6</v>
      </c>
      <c r="X43" s="10">
        <v>0</v>
      </c>
      <c r="Y43" s="10">
        <v>0</v>
      </c>
      <c r="Z43" s="10">
        <v>0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 t="s">
        <v>87</v>
      </c>
      <c r="AG43" s="10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ht="15.75" thickBot="1" x14ac:dyDescent="0.3">
      <c r="A44" s="1" t="s">
        <v>88</v>
      </c>
      <c r="B44" s="1" t="s">
        <v>40</v>
      </c>
      <c r="C44" s="1">
        <v>963</v>
      </c>
      <c r="D44" s="1"/>
      <c r="E44" s="1">
        <v>439</v>
      </c>
      <c r="F44" s="1">
        <v>476</v>
      </c>
      <c r="G44" s="7">
        <v>0.4</v>
      </c>
      <c r="H44" s="1">
        <v>60</v>
      </c>
      <c r="I44" s="1" t="s">
        <v>41</v>
      </c>
      <c r="J44" s="1">
        <v>472</v>
      </c>
      <c r="K44" s="1">
        <f t="shared" si="12"/>
        <v>-33</v>
      </c>
      <c r="L44" s="1"/>
      <c r="M44" s="1"/>
      <c r="N44" s="1">
        <v>280</v>
      </c>
      <c r="O44" s="1">
        <v>200</v>
      </c>
      <c r="P44" s="1">
        <f t="shared" si="4"/>
        <v>87.8</v>
      </c>
      <c r="Q44" s="5">
        <f>14*P44-O44-N44-F44</f>
        <v>273.20000000000005</v>
      </c>
      <c r="R44" s="5"/>
      <c r="S44" s="1"/>
      <c r="T44" s="1">
        <f t="shared" si="5"/>
        <v>14.000000000000002</v>
      </c>
      <c r="U44" s="1">
        <f t="shared" si="6"/>
        <v>10.888382687927107</v>
      </c>
      <c r="V44" s="1">
        <v>92.6</v>
      </c>
      <c r="W44" s="1">
        <v>88.2</v>
      </c>
      <c r="X44" s="1">
        <v>112.8</v>
      </c>
      <c r="Y44" s="1">
        <v>96.2</v>
      </c>
      <c r="Z44" s="1">
        <v>220.9966</v>
      </c>
      <c r="AA44" s="1">
        <v>332</v>
      </c>
      <c r="AB44" s="1">
        <v>96.8</v>
      </c>
      <c r="AC44" s="1">
        <v>78.599999999999994</v>
      </c>
      <c r="AD44" s="1">
        <v>74</v>
      </c>
      <c r="AE44" s="1">
        <v>135.19999999999999</v>
      </c>
      <c r="AF44" s="1" t="s">
        <v>42</v>
      </c>
      <c r="AG44" s="1">
        <f>G44*Q44</f>
        <v>109.28000000000003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4" t="s">
        <v>89</v>
      </c>
      <c r="B45" s="15" t="s">
        <v>40</v>
      </c>
      <c r="C45" s="15">
        <v>15</v>
      </c>
      <c r="D45" s="15"/>
      <c r="E45" s="15">
        <v>17</v>
      </c>
      <c r="F45" s="16">
        <v>-2</v>
      </c>
      <c r="G45" s="11">
        <v>0</v>
      </c>
      <c r="H45" s="10">
        <v>45</v>
      </c>
      <c r="I45" s="10" t="s">
        <v>38</v>
      </c>
      <c r="J45" s="10">
        <v>17</v>
      </c>
      <c r="K45" s="10">
        <f t="shared" si="12"/>
        <v>0</v>
      </c>
      <c r="L45" s="10"/>
      <c r="M45" s="10"/>
      <c r="N45" s="10">
        <v>0</v>
      </c>
      <c r="O45" s="10"/>
      <c r="P45" s="10">
        <f t="shared" si="4"/>
        <v>3.4</v>
      </c>
      <c r="Q45" s="12"/>
      <c r="R45" s="12"/>
      <c r="S45" s="10"/>
      <c r="T45" s="10">
        <f t="shared" si="5"/>
        <v>-0.58823529411764708</v>
      </c>
      <c r="U45" s="10">
        <f t="shared" si="6"/>
        <v>-0.58823529411764708</v>
      </c>
      <c r="V45" s="10">
        <v>2.8</v>
      </c>
      <c r="W45" s="10">
        <v>0.8</v>
      </c>
      <c r="X45" s="10">
        <v>0</v>
      </c>
      <c r="Y45" s="10">
        <v>4.8</v>
      </c>
      <c r="Z45" s="10">
        <v>2.4</v>
      </c>
      <c r="AA45" s="10">
        <v>4.2</v>
      </c>
      <c r="AB45" s="10">
        <v>1.6</v>
      </c>
      <c r="AC45" s="10">
        <v>2.2000000000000002</v>
      </c>
      <c r="AD45" s="10">
        <v>0.8</v>
      </c>
      <c r="AE45" s="10">
        <v>0</v>
      </c>
      <c r="AF45" s="33" t="s">
        <v>217</v>
      </c>
      <c r="AG45" s="10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s="23" customFormat="1" ht="15.75" thickBot="1" x14ac:dyDescent="0.3">
      <c r="A46" s="24" t="s">
        <v>202</v>
      </c>
      <c r="B46" s="25" t="s">
        <v>40</v>
      </c>
      <c r="C46" s="25"/>
      <c r="D46" s="25"/>
      <c r="E46" s="25"/>
      <c r="F46" s="26"/>
      <c r="G46" s="21">
        <v>0.84</v>
      </c>
      <c r="H46" s="20">
        <v>50</v>
      </c>
      <c r="I46" s="20" t="s">
        <v>41</v>
      </c>
      <c r="J46" s="20"/>
      <c r="K46" s="20">
        <f>E46-J46</f>
        <v>0</v>
      </c>
      <c r="L46" s="20"/>
      <c r="M46" s="20"/>
      <c r="N46" s="20">
        <v>10</v>
      </c>
      <c r="O46" s="20"/>
      <c r="P46" s="20">
        <f>E46/5</f>
        <v>0</v>
      </c>
      <c r="Q46" s="22">
        <v>10</v>
      </c>
      <c r="R46" s="22"/>
      <c r="S46" s="20"/>
      <c r="T46" s="20" t="e">
        <f>(F46+N46+O46+Q46)/P46</f>
        <v>#DIV/0!</v>
      </c>
      <c r="U46" s="20" t="e">
        <f>(F46+N46+O46)/P46</f>
        <v>#DIV/0!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 t="s">
        <v>203</v>
      </c>
      <c r="AG46" s="20">
        <f t="shared" ref="AG46:AG52" si="13">G46*Q46</f>
        <v>8.4</v>
      </c>
      <c r="AH46" s="20"/>
      <c r="AI46" s="20"/>
      <c r="AJ46" s="20"/>
      <c r="AK46" s="20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</row>
    <row r="47" spans="1:50" x14ac:dyDescent="0.25">
      <c r="A47" s="1" t="s">
        <v>90</v>
      </c>
      <c r="B47" s="1" t="s">
        <v>40</v>
      </c>
      <c r="C47" s="1">
        <v>384</v>
      </c>
      <c r="D47" s="1"/>
      <c r="E47" s="1">
        <v>133</v>
      </c>
      <c r="F47" s="1">
        <v>224</v>
      </c>
      <c r="G47" s="7">
        <v>0.1</v>
      </c>
      <c r="H47" s="1">
        <v>45</v>
      </c>
      <c r="I47" s="1" t="s">
        <v>91</v>
      </c>
      <c r="J47" s="1">
        <v>156</v>
      </c>
      <c r="K47" s="1">
        <f t="shared" si="12"/>
        <v>-23</v>
      </c>
      <c r="L47" s="1"/>
      <c r="M47" s="1"/>
      <c r="N47" s="1">
        <v>2500</v>
      </c>
      <c r="O47" s="1"/>
      <c r="P47" s="1">
        <f t="shared" si="4"/>
        <v>26.6</v>
      </c>
      <c r="Q47" s="5"/>
      <c r="R47" s="5"/>
      <c r="S47" s="1"/>
      <c r="T47" s="1">
        <f t="shared" si="5"/>
        <v>102.40601503759397</v>
      </c>
      <c r="U47" s="1">
        <f t="shared" si="6"/>
        <v>102.40601503759397</v>
      </c>
      <c r="V47" s="1">
        <v>43</v>
      </c>
      <c r="W47" s="1">
        <v>36</v>
      </c>
      <c r="X47" s="1">
        <v>33.799999999999997</v>
      </c>
      <c r="Y47" s="1">
        <v>22.8</v>
      </c>
      <c r="Z47" s="1">
        <v>74</v>
      </c>
      <c r="AA47" s="1">
        <v>156.4</v>
      </c>
      <c r="AB47" s="1">
        <v>39.799999999999997</v>
      </c>
      <c r="AC47" s="1">
        <v>38.799999999999997</v>
      </c>
      <c r="AD47" s="1">
        <v>51</v>
      </c>
      <c r="AE47" s="1">
        <v>60.6</v>
      </c>
      <c r="AF47" s="32" t="s">
        <v>224</v>
      </c>
      <c r="AG47" s="1">
        <f t="shared" si="13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92</v>
      </c>
      <c r="B48" s="1" t="s">
        <v>40</v>
      </c>
      <c r="C48" s="1">
        <v>305</v>
      </c>
      <c r="D48" s="1"/>
      <c r="E48" s="1">
        <v>230</v>
      </c>
      <c r="F48" s="1">
        <v>47</v>
      </c>
      <c r="G48" s="7">
        <v>0.1</v>
      </c>
      <c r="H48" s="1">
        <v>60</v>
      </c>
      <c r="I48" s="1" t="s">
        <v>41</v>
      </c>
      <c r="J48" s="1">
        <v>239</v>
      </c>
      <c r="K48" s="1">
        <f t="shared" si="12"/>
        <v>-9</v>
      </c>
      <c r="L48" s="1"/>
      <c r="M48" s="1"/>
      <c r="N48" s="1">
        <v>340</v>
      </c>
      <c r="O48" s="1">
        <v>200</v>
      </c>
      <c r="P48" s="1">
        <f t="shared" si="4"/>
        <v>46</v>
      </c>
      <c r="Q48" s="5">
        <f t="shared" ref="Q48:Q52" si="14">14*P48-O48-N48-F48</f>
        <v>57</v>
      </c>
      <c r="R48" s="5"/>
      <c r="S48" s="1"/>
      <c r="T48" s="1">
        <f t="shared" si="5"/>
        <v>14</v>
      </c>
      <c r="U48" s="1">
        <f t="shared" si="6"/>
        <v>12.760869565217391</v>
      </c>
      <c r="V48" s="1">
        <v>54.8</v>
      </c>
      <c r="W48" s="1">
        <v>35.4</v>
      </c>
      <c r="X48" s="1">
        <v>45.2</v>
      </c>
      <c r="Y48" s="1">
        <v>45.4</v>
      </c>
      <c r="Z48" s="1">
        <v>49</v>
      </c>
      <c r="AA48" s="1">
        <v>45.2</v>
      </c>
      <c r="AB48" s="1">
        <v>47.8</v>
      </c>
      <c r="AC48" s="1">
        <v>46.6</v>
      </c>
      <c r="AD48" s="1">
        <v>58.8</v>
      </c>
      <c r="AE48" s="1">
        <v>87.8</v>
      </c>
      <c r="AF48" s="1" t="s">
        <v>42</v>
      </c>
      <c r="AG48" s="1">
        <f t="shared" si="13"/>
        <v>5.7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93</v>
      </c>
      <c r="B49" s="1" t="s">
        <v>40</v>
      </c>
      <c r="C49" s="1">
        <v>371</v>
      </c>
      <c r="D49" s="1"/>
      <c r="E49" s="1">
        <v>233</v>
      </c>
      <c r="F49" s="1">
        <v>102</v>
      </c>
      <c r="G49" s="7">
        <v>0.1</v>
      </c>
      <c r="H49" s="1">
        <v>60</v>
      </c>
      <c r="I49" s="1" t="s">
        <v>41</v>
      </c>
      <c r="J49" s="1">
        <v>256</v>
      </c>
      <c r="K49" s="1">
        <f t="shared" si="12"/>
        <v>-23</v>
      </c>
      <c r="L49" s="1"/>
      <c r="M49" s="1"/>
      <c r="N49" s="1">
        <v>230</v>
      </c>
      <c r="O49" s="1">
        <v>200</v>
      </c>
      <c r="P49" s="1">
        <f t="shared" si="4"/>
        <v>46.6</v>
      </c>
      <c r="Q49" s="5">
        <f t="shared" si="14"/>
        <v>120.39999999999998</v>
      </c>
      <c r="R49" s="5"/>
      <c r="S49" s="1"/>
      <c r="T49" s="1">
        <f t="shared" si="5"/>
        <v>13.999999999999998</v>
      </c>
      <c r="U49" s="1">
        <f t="shared" si="6"/>
        <v>11.416309012875535</v>
      </c>
      <c r="V49" s="1">
        <v>50.8</v>
      </c>
      <c r="W49" s="1">
        <v>37.799999999999997</v>
      </c>
      <c r="X49" s="1">
        <v>50.2</v>
      </c>
      <c r="Y49" s="1">
        <v>49</v>
      </c>
      <c r="Z49" s="1">
        <v>40.6</v>
      </c>
      <c r="AA49" s="1">
        <v>47.6</v>
      </c>
      <c r="AB49" s="1">
        <v>54.8</v>
      </c>
      <c r="AC49" s="1">
        <v>51.8</v>
      </c>
      <c r="AD49" s="1">
        <v>70.2</v>
      </c>
      <c r="AE49" s="1">
        <v>118.8</v>
      </c>
      <c r="AF49" s="1" t="s">
        <v>42</v>
      </c>
      <c r="AG49" s="1">
        <f t="shared" si="13"/>
        <v>12.04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40</v>
      </c>
      <c r="C50" s="1">
        <v>115</v>
      </c>
      <c r="D50" s="1"/>
      <c r="E50" s="1">
        <v>68</v>
      </c>
      <c r="F50" s="1">
        <v>39</v>
      </c>
      <c r="G50" s="7">
        <v>0.4</v>
      </c>
      <c r="H50" s="1">
        <v>45</v>
      </c>
      <c r="I50" s="1" t="s">
        <v>41</v>
      </c>
      <c r="J50" s="1">
        <v>69</v>
      </c>
      <c r="K50" s="1">
        <f t="shared" si="12"/>
        <v>-1</v>
      </c>
      <c r="L50" s="1"/>
      <c r="M50" s="1"/>
      <c r="N50" s="1">
        <v>140</v>
      </c>
      <c r="O50" s="1">
        <v>100</v>
      </c>
      <c r="P50" s="1">
        <f t="shared" si="4"/>
        <v>13.6</v>
      </c>
      <c r="Q50" s="5"/>
      <c r="R50" s="5"/>
      <c r="S50" s="1"/>
      <c r="T50" s="1">
        <f t="shared" si="5"/>
        <v>20.514705882352942</v>
      </c>
      <c r="U50" s="1">
        <f t="shared" si="6"/>
        <v>20.514705882352942</v>
      </c>
      <c r="V50" s="1">
        <v>24.8</v>
      </c>
      <c r="W50" s="1">
        <v>14.8</v>
      </c>
      <c r="X50" s="1">
        <v>18.2</v>
      </c>
      <c r="Y50" s="1">
        <v>23.8</v>
      </c>
      <c r="Z50" s="1">
        <v>-0.4</v>
      </c>
      <c r="AA50" s="1">
        <v>27.2</v>
      </c>
      <c r="AB50" s="1">
        <v>9.1999999999999993</v>
      </c>
      <c r="AC50" s="1">
        <v>14</v>
      </c>
      <c r="AD50" s="1">
        <v>11.2</v>
      </c>
      <c r="AE50" s="1">
        <v>15.4</v>
      </c>
      <c r="AF50" s="27" t="s">
        <v>70</v>
      </c>
      <c r="AG50" s="1">
        <f t="shared" si="13"/>
        <v>0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95</v>
      </c>
      <c r="B51" s="1" t="s">
        <v>40</v>
      </c>
      <c r="C51" s="1">
        <v>178</v>
      </c>
      <c r="D51" s="1"/>
      <c r="E51" s="1">
        <v>116</v>
      </c>
      <c r="F51" s="1">
        <v>53</v>
      </c>
      <c r="G51" s="7">
        <v>0.3</v>
      </c>
      <c r="H51" s="1">
        <v>45</v>
      </c>
      <c r="I51" s="1" t="s">
        <v>41</v>
      </c>
      <c r="J51" s="1">
        <v>130</v>
      </c>
      <c r="K51" s="1">
        <f t="shared" si="12"/>
        <v>-14</v>
      </c>
      <c r="L51" s="1"/>
      <c r="M51" s="1"/>
      <c r="N51" s="1">
        <v>80</v>
      </c>
      <c r="O51" s="1"/>
      <c r="P51" s="1">
        <f t="shared" si="4"/>
        <v>23.2</v>
      </c>
      <c r="Q51" s="5">
        <f t="shared" si="14"/>
        <v>191.8</v>
      </c>
      <c r="R51" s="5"/>
      <c r="S51" s="1"/>
      <c r="T51" s="1">
        <f t="shared" si="5"/>
        <v>14.000000000000002</v>
      </c>
      <c r="U51" s="1">
        <f t="shared" si="6"/>
        <v>5.7327586206896557</v>
      </c>
      <c r="V51" s="1">
        <v>13.4</v>
      </c>
      <c r="W51" s="1">
        <v>50.8</v>
      </c>
      <c r="X51" s="1">
        <v>3.4</v>
      </c>
      <c r="Y51" s="1">
        <v>17</v>
      </c>
      <c r="Z51" s="1">
        <v>6.4</v>
      </c>
      <c r="AA51" s="1">
        <v>6.8</v>
      </c>
      <c r="AB51" s="1">
        <v>2</v>
      </c>
      <c r="AC51" s="1">
        <v>7.6</v>
      </c>
      <c r="AD51" s="1">
        <v>5.8</v>
      </c>
      <c r="AE51" s="1">
        <v>19.399999999999999</v>
      </c>
      <c r="AF51" s="1" t="s">
        <v>96</v>
      </c>
      <c r="AG51" s="1">
        <f t="shared" si="13"/>
        <v>57.54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97</v>
      </c>
      <c r="B52" s="1" t="s">
        <v>37</v>
      </c>
      <c r="C52" s="1">
        <v>428.83499999999998</v>
      </c>
      <c r="D52" s="1"/>
      <c r="E52" s="1">
        <v>227.31700000000001</v>
      </c>
      <c r="F52" s="1">
        <v>141.12100000000001</v>
      </c>
      <c r="G52" s="7">
        <v>1</v>
      </c>
      <c r="H52" s="1">
        <v>60</v>
      </c>
      <c r="I52" s="1" t="s">
        <v>46</v>
      </c>
      <c r="J52" s="1">
        <v>232.1</v>
      </c>
      <c r="K52" s="1">
        <f t="shared" si="12"/>
        <v>-4.782999999999987</v>
      </c>
      <c r="L52" s="1"/>
      <c r="M52" s="1"/>
      <c r="N52" s="1">
        <v>283</v>
      </c>
      <c r="O52" s="1">
        <v>100</v>
      </c>
      <c r="P52" s="1">
        <f t="shared" si="4"/>
        <v>45.4634</v>
      </c>
      <c r="Q52" s="5">
        <f t="shared" si="14"/>
        <v>112.36660000000003</v>
      </c>
      <c r="R52" s="5"/>
      <c r="S52" s="1"/>
      <c r="T52" s="1">
        <f t="shared" si="5"/>
        <v>14.000000000000002</v>
      </c>
      <c r="U52" s="1">
        <f t="shared" si="6"/>
        <v>11.528416264511673</v>
      </c>
      <c r="V52" s="1">
        <v>50.044400000000003</v>
      </c>
      <c r="W52" s="1">
        <v>40.033799999999999</v>
      </c>
      <c r="X52" s="1">
        <v>54.667200000000001</v>
      </c>
      <c r="Y52" s="1">
        <v>50.078000000000003</v>
      </c>
      <c r="Z52" s="1">
        <v>49.268799999999999</v>
      </c>
      <c r="AA52" s="1">
        <v>37.438000000000002</v>
      </c>
      <c r="AB52" s="1">
        <v>43.057400000000001</v>
      </c>
      <c r="AC52" s="1">
        <v>37.567599999999999</v>
      </c>
      <c r="AD52" s="1">
        <v>64.736400000000003</v>
      </c>
      <c r="AE52" s="1">
        <v>93.765000000000001</v>
      </c>
      <c r="AF52" s="1"/>
      <c r="AG52" s="1">
        <f t="shared" si="13"/>
        <v>112.36660000000003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0" t="s">
        <v>98</v>
      </c>
      <c r="B53" s="10" t="s">
        <v>40</v>
      </c>
      <c r="C53" s="10">
        <v>-1</v>
      </c>
      <c r="D53" s="10"/>
      <c r="E53" s="10"/>
      <c r="F53" s="28">
        <v>-1</v>
      </c>
      <c r="G53" s="11">
        <v>0</v>
      </c>
      <c r="H53" s="10" t="e">
        <v>#N/A</v>
      </c>
      <c r="I53" s="10" t="s">
        <v>38</v>
      </c>
      <c r="J53" s="10"/>
      <c r="K53" s="10">
        <f t="shared" si="12"/>
        <v>0</v>
      </c>
      <c r="L53" s="10"/>
      <c r="M53" s="10"/>
      <c r="N53" s="10">
        <v>0</v>
      </c>
      <c r="O53" s="10"/>
      <c r="P53" s="10">
        <f t="shared" si="4"/>
        <v>0</v>
      </c>
      <c r="Q53" s="12"/>
      <c r="R53" s="12"/>
      <c r="S53" s="10"/>
      <c r="T53" s="10" t="e">
        <f t="shared" si="5"/>
        <v>#DIV/0!</v>
      </c>
      <c r="U53" s="10" t="e">
        <f t="shared" si="6"/>
        <v>#DIV/0!</v>
      </c>
      <c r="V53" s="10">
        <v>0</v>
      </c>
      <c r="W53" s="10">
        <v>0.2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 t="s">
        <v>76</v>
      </c>
      <c r="AG53" s="10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99</v>
      </c>
      <c r="B54" s="1" t="s">
        <v>37</v>
      </c>
      <c r="C54" s="1">
        <v>169.11500000000001</v>
      </c>
      <c r="D54" s="1"/>
      <c r="E54" s="1">
        <v>99.477000000000004</v>
      </c>
      <c r="F54" s="1">
        <v>58.421999999999997</v>
      </c>
      <c r="G54" s="7">
        <v>1</v>
      </c>
      <c r="H54" s="1">
        <v>45</v>
      </c>
      <c r="I54" s="1" t="s">
        <v>41</v>
      </c>
      <c r="J54" s="1">
        <v>102.2</v>
      </c>
      <c r="K54" s="1">
        <f t="shared" si="12"/>
        <v>-2.722999999999999</v>
      </c>
      <c r="L54" s="1"/>
      <c r="M54" s="1"/>
      <c r="N54" s="1">
        <v>180</v>
      </c>
      <c r="O54" s="1"/>
      <c r="P54" s="1">
        <f t="shared" si="4"/>
        <v>19.895400000000002</v>
      </c>
      <c r="Q54" s="5">
        <f t="shared" ref="Q54:Q56" si="15">14*P54-O54-N54-F54</f>
        <v>40.113600000000048</v>
      </c>
      <c r="R54" s="5"/>
      <c r="S54" s="1"/>
      <c r="T54" s="1">
        <f t="shared" si="5"/>
        <v>14</v>
      </c>
      <c r="U54" s="1">
        <f t="shared" si="6"/>
        <v>11.983775144003134</v>
      </c>
      <c r="V54" s="1">
        <v>22.457599999999999</v>
      </c>
      <c r="W54" s="1">
        <v>13.522</v>
      </c>
      <c r="X54" s="1">
        <v>23.2286</v>
      </c>
      <c r="Y54" s="1">
        <v>23.233599999999999</v>
      </c>
      <c r="Z54" s="1">
        <v>19.081800000000001</v>
      </c>
      <c r="AA54" s="1">
        <v>22.428000000000001</v>
      </c>
      <c r="AB54" s="1">
        <v>18.276599999999998</v>
      </c>
      <c r="AC54" s="1">
        <v>14.4048</v>
      </c>
      <c r="AD54" s="1">
        <v>21.965399999999999</v>
      </c>
      <c r="AE54" s="1">
        <v>16.753399999999999</v>
      </c>
      <c r="AF54" s="1"/>
      <c r="AG54" s="1">
        <f t="shared" ref="AG54:AG59" si="16">G54*Q54</f>
        <v>40.113600000000048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100</v>
      </c>
      <c r="B55" s="1" t="s">
        <v>37</v>
      </c>
      <c r="C55" s="1">
        <v>262.822</v>
      </c>
      <c r="D55" s="1"/>
      <c r="E55" s="1">
        <v>178.78100000000001</v>
      </c>
      <c r="F55" s="28">
        <f>35.098+F26</f>
        <v>33.564999999999998</v>
      </c>
      <c r="G55" s="7">
        <v>1</v>
      </c>
      <c r="H55" s="1">
        <v>45</v>
      </c>
      <c r="I55" s="1" t="s">
        <v>41</v>
      </c>
      <c r="J55" s="1">
        <v>183.18799999999999</v>
      </c>
      <c r="K55" s="1">
        <f t="shared" si="12"/>
        <v>-4.4069999999999823</v>
      </c>
      <c r="L55" s="1"/>
      <c r="M55" s="1"/>
      <c r="N55" s="1">
        <v>200</v>
      </c>
      <c r="O55" s="1">
        <v>100</v>
      </c>
      <c r="P55" s="1">
        <f t="shared" si="4"/>
        <v>35.7562</v>
      </c>
      <c r="Q55" s="5">
        <f t="shared" si="15"/>
        <v>167.02179999999998</v>
      </c>
      <c r="R55" s="5"/>
      <c r="S55" s="1"/>
      <c r="T55" s="1">
        <f t="shared" si="5"/>
        <v>14</v>
      </c>
      <c r="U55" s="1">
        <f t="shared" si="6"/>
        <v>9.3288716362476993</v>
      </c>
      <c r="V55" s="1">
        <v>34.030799999999999</v>
      </c>
      <c r="W55" s="1">
        <v>21.1264</v>
      </c>
      <c r="X55" s="1">
        <v>34.2898</v>
      </c>
      <c r="Y55" s="1">
        <v>33.663799999999988</v>
      </c>
      <c r="Z55" s="1">
        <v>33.044800000000002</v>
      </c>
      <c r="AA55" s="1">
        <v>36.500399999999999</v>
      </c>
      <c r="AB55" s="1">
        <v>48.148800000000001</v>
      </c>
      <c r="AC55" s="1">
        <v>36.125399999999999</v>
      </c>
      <c r="AD55" s="1">
        <v>39.761000000000003</v>
      </c>
      <c r="AE55" s="1">
        <v>40.281999999999996</v>
      </c>
      <c r="AF55" s="1" t="s">
        <v>101</v>
      </c>
      <c r="AG55" s="1">
        <f t="shared" si="16"/>
        <v>167.02179999999998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102</v>
      </c>
      <c r="B56" s="1" t="s">
        <v>40</v>
      </c>
      <c r="C56" s="1">
        <v>40</v>
      </c>
      <c r="D56" s="1"/>
      <c r="E56" s="1">
        <v>16</v>
      </c>
      <c r="F56" s="1">
        <v>21</v>
      </c>
      <c r="G56" s="7">
        <v>0.09</v>
      </c>
      <c r="H56" s="1">
        <v>45</v>
      </c>
      <c r="I56" s="1" t="s">
        <v>41</v>
      </c>
      <c r="J56" s="1">
        <v>21</v>
      </c>
      <c r="K56" s="1">
        <f t="shared" si="12"/>
        <v>-5</v>
      </c>
      <c r="L56" s="1"/>
      <c r="M56" s="1"/>
      <c r="N56" s="1">
        <v>0</v>
      </c>
      <c r="O56" s="1"/>
      <c r="P56" s="1">
        <f t="shared" si="4"/>
        <v>3.2</v>
      </c>
      <c r="Q56" s="5">
        <f t="shared" si="15"/>
        <v>23.800000000000004</v>
      </c>
      <c r="R56" s="5"/>
      <c r="S56" s="1"/>
      <c r="T56" s="1">
        <f t="shared" si="5"/>
        <v>14</v>
      </c>
      <c r="U56" s="1">
        <f t="shared" si="6"/>
        <v>6.5625</v>
      </c>
      <c r="V56" s="1">
        <v>0</v>
      </c>
      <c r="W56" s="1">
        <v>0</v>
      </c>
      <c r="X56" s="1">
        <v>2.4</v>
      </c>
      <c r="Y56" s="1">
        <v>3.4</v>
      </c>
      <c r="Z56" s="1">
        <v>-0.4</v>
      </c>
      <c r="AA56" s="1">
        <v>3.4</v>
      </c>
      <c r="AB56" s="1">
        <v>0.6</v>
      </c>
      <c r="AC56" s="1">
        <v>1.2</v>
      </c>
      <c r="AD56" s="1">
        <v>0.4</v>
      </c>
      <c r="AE56" s="1">
        <v>6</v>
      </c>
      <c r="AF56" s="1" t="s">
        <v>103</v>
      </c>
      <c r="AG56" s="1">
        <f t="shared" si="16"/>
        <v>2.1420000000000003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104</v>
      </c>
      <c r="B57" s="1" t="s">
        <v>40</v>
      </c>
      <c r="C57" s="1">
        <v>348</v>
      </c>
      <c r="D57" s="1"/>
      <c r="E57" s="1">
        <v>159</v>
      </c>
      <c r="F57" s="1">
        <v>174</v>
      </c>
      <c r="G57" s="7">
        <v>0.35</v>
      </c>
      <c r="H57" s="1">
        <v>45</v>
      </c>
      <c r="I57" s="1" t="s">
        <v>41</v>
      </c>
      <c r="J57" s="1">
        <v>166</v>
      </c>
      <c r="K57" s="1">
        <f t="shared" si="12"/>
        <v>-7</v>
      </c>
      <c r="L57" s="1"/>
      <c r="M57" s="1"/>
      <c r="N57" s="1">
        <v>210</v>
      </c>
      <c r="O57" s="1">
        <v>100</v>
      </c>
      <c r="P57" s="1">
        <f t="shared" si="4"/>
        <v>31.8</v>
      </c>
      <c r="Q57" s="5"/>
      <c r="R57" s="5"/>
      <c r="S57" s="1"/>
      <c r="T57" s="1">
        <f t="shared" si="5"/>
        <v>15.220125786163521</v>
      </c>
      <c r="U57" s="1">
        <f t="shared" si="6"/>
        <v>15.220125786163521</v>
      </c>
      <c r="V57" s="1">
        <v>45.8</v>
      </c>
      <c r="W57" s="1">
        <v>29.4</v>
      </c>
      <c r="X57" s="1">
        <v>32.4</v>
      </c>
      <c r="Y57" s="1">
        <v>58</v>
      </c>
      <c r="Z57" s="1">
        <v>43.8</v>
      </c>
      <c r="AA57" s="1">
        <v>60.2</v>
      </c>
      <c r="AB57" s="1">
        <v>39.200000000000003</v>
      </c>
      <c r="AC57" s="1">
        <v>48.2</v>
      </c>
      <c r="AD57" s="1">
        <v>37.4</v>
      </c>
      <c r="AE57" s="1">
        <v>70.8</v>
      </c>
      <c r="AF57" s="32" t="s">
        <v>142</v>
      </c>
      <c r="AG57" s="1">
        <f t="shared" si="16"/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105</v>
      </c>
      <c r="B58" s="1" t="s">
        <v>37</v>
      </c>
      <c r="C58" s="1">
        <v>337.30700000000002</v>
      </c>
      <c r="D58" s="1"/>
      <c r="E58" s="1">
        <v>180.15899999999999</v>
      </c>
      <c r="F58" s="1">
        <v>96.486000000000004</v>
      </c>
      <c r="G58" s="7">
        <v>1</v>
      </c>
      <c r="H58" s="1">
        <v>45</v>
      </c>
      <c r="I58" s="1" t="s">
        <v>41</v>
      </c>
      <c r="J58" s="1">
        <v>188.7</v>
      </c>
      <c r="K58" s="1">
        <f t="shared" si="12"/>
        <v>-8.5409999999999968</v>
      </c>
      <c r="L58" s="1"/>
      <c r="M58" s="1"/>
      <c r="N58" s="1">
        <v>230</v>
      </c>
      <c r="O58" s="1">
        <v>200</v>
      </c>
      <c r="P58" s="1">
        <f t="shared" si="4"/>
        <v>36.031799999999997</v>
      </c>
      <c r="Q58" s="5"/>
      <c r="R58" s="5"/>
      <c r="S58" s="1"/>
      <c r="T58" s="1">
        <f t="shared" si="5"/>
        <v>14.61170410581764</v>
      </c>
      <c r="U58" s="1">
        <f t="shared" si="6"/>
        <v>14.61170410581764</v>
      </c>
      <c r="V58" s="1">
        <v>47.687399999999997</v>
      </c>
      <c r="W58" s="1">
        <v>29.0136</v>
      </c>
      <c r="X58" s="1">
        <v>47.319400000000002</v>
      </c>
      <c r="Y58" s="1">
        <v>46.691199999999988</v>
      </c>
      <c r="Z58" s="1">
        <v>43.0548</v>
      </c>
      <c r="AA58" s="1">
        <v>43.5152</v>
      </c>
      <c r="AB58" s="1">
        <v>47.7318</v>
      </c>
      <c r="AC58" s="1">
        <v>7.7441999999999993</v>
      </c>
      <c r="AD58" s="1">
        <v>51.644599999999997</v>
      </c>
      <c r="AE58" s="1">
        <v>41.107399999999998</v>
      </c>
      <c r="AF58" s="1"/>
      <c r="AG58" s="1">
        <f t="shared" si="16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ht="15.75" thickBot="1" x14ac:dyDescent="0.3">
      <c r="A59" s="1" t="s">
        <v>106</v>
      </c>
      <c r="B59" s="1" t="s">
        <v>37</v>
      </c>
      <c r="C59" s="1">
        <v>32.838999999999999</v>
      </c>
      <c r="D59" s="1"/>
      <c r="E59" s="1">
        <v>10.403</v>
      </c>
      <c r="F59" s="1">
        <v>21.826000000000001</v>
      </c>
      <c r="G59" s="7">
        <v>1</v>
      </c>
      <c r="H59" s="1">
        <v>45</v>
      </c>
      <c r="I59" s="1" t="s">
        <v>41</v>
      </c>
      <c r="J59" s="1">
        <v>10.5</v>
      </c>
      <c r="K59" s="1">
        <f t="shared" si="12"/>
        <v>-9.6999999999999531E-2</v>
      </c>
      <c r="L59" s="1"/>
      <c r="M59" s="1"/>
      <c r="N59" s="1">
        <v>50</v>
      </c>
      <c r="O59" s="1"/>
      <c r="P59" s="1">
        <f t="shared" si="4"/>
        <v>2.0806</v>
      </c>
      <c r="Q59" s="5"/>
      <c r="R59" s="5"/>
      <c r="S59" s="1"/>
      <c r="T59" s="1">
        <f t="shared" si="5"/>
        <v>34.521772565606071</v>
      </c>
      <c r="U59" s="1">
        <f t="shared" si="6"/>
        <v>34.521772565606071</v>
      </c>
      <c r="V59" s="1">
        <v>5.9154</v>
      </c>
      <c r="W59" s="1">
        <v>1.2464</v>
      </c>
      <c r="X59" s="1">
        <v>3.7317999999999998</v>
      </c>
      <c r="Y59" s="1">
        <v>2.0434000000000001</v>
      </c>
      <c r="Z59" s="1">
        <v>7.7889999999999997</v>
      </c>
      <c r="AA59" s="1">
        <v>3.9207999999999998</v>
      </c>
      <c r="AB59" s="1">
        <v>6.5138000000000007</v>
      </c>
      <c r="AC59" s="1">
        <v>3.5224000000000002</v>
      </c>
      <c r="AD59" s="1">
        <v>5.7497999999999996</v>
      </c>
      <c r="AE59" s="1">
        <v>4.9654000000000007</v>
      </c>
      <c r="AF59" s="36" t="s">
        <v>44</v>
      </c>
      <c r="AG59" s="1">
        <f t="shared" si="16"/>
        <v>0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4" t="s">
        <v>107</v>
      </c>
      <c r="B60" s="15" t="s">
        <v>40</v>
      </c>
      <c r="C60" s="15">
        <v>30</v>
      </c>
      <c r="D60" s="15"/>
      <c r="E60" s="15">
        <v>40</v>
      </c>
      <c r="F60" s="29">
        <v>-21</v>
      </c>
      <c r="G60" s="11">
        <v>0</v>
      </c>
      <c r="H60" s="10">
        <v>45</v>
      </c>
      <c r="I60" s="10" t="s">
        <v>38</v>
      </c>
      <c r="J60" s="10">
        <v>43</v>
      </c>
      <c r="K60" s="10">
        <f t="shared" si="12"/>
        <v>-3</v>
      </c>
      <c r="L60" s="10"/>
      <c r="M60" s="10"/>
      <c r="N60" s="10">
        <v>0</v>
      </c>
      <c r="O60" s="10"/>
      <c r="P60" s="10">
        <f t="shared" si="4"/>
        <v>8</v>
      </c>
      <c r="Q60" s="12"/>
      <c r="R60" s="12"/>
      <c r="S60" s="10"/>
      <c r="T60" s="10">
        <f t="shared" si="5"/>
        <v>-2.625</v>
      </c>
      <c r="U60" s="10">
        <f t="shared" si="6"/>
        <v>-2.625</v>
      </c>
      <c r="V60" s="10">
        <v>23.6</v>
      </c>
      <c r="W60" s="10">
        <v>15.6</v>
      </c>
      <c r="X60" s="10">
        <v>16.2</v>
      </c>
      <c r="Y60" s="10">
        <v>20.399999999999999</v>
      </c>
      <c r="Z60" s="10">
        <v>15.8</v>
      </c>
      <c r="AA60" s="10">
        <v>3.2</v>
      </c>
      <c r="AB60" s="10">
        <v>19.600000000000001</v>
      </c>
      <c r="AC60" s="10">
        <v>8</v>
      </c>
      <c r="AD60" s="10">
        <v>10.8</v>
      </c>
      <c r="AE60" s="10">
        <v>21.4</v>
      </c>
      <c r="AF60" s="13" t="s">
        <v>108</v>
      </c>
      <c r="AG60" s="10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ht="15.75" thickBot="1" x14ac:dyDescent="0.3">
      <c r="A61" s="17" t="s">
        <v>209</v>
      </c>
      <c r="B61" s="18" t="s">
        <v>40</v>
      </c>
      <c r="C61" s="18">
        <v>48</v>
      </c>
      <c r="D61" s="18"/>
      <c r="E61" s="35">
        <f>-1*F60</f>
        <v>21</v>
      </c>
      <c r="F61" s="30">
        <f>47+F60</f>
        <v>26</v>
      </c>
      <c r="G61" s="7">
        <v>0.28000000000000003</v>
      </c>
      <c r="H61" s="1">
        <v>50</v>
      </c>
      <c r="I61" s="1" t="s">
        <v>41</v>
      </c>
      <c r="J61" s="1"/>
      <c r="K61" s="1">
        <f>E61-J61</f>
        <v>21</v>
      </c>
      <c r="L61" s="1"/>
      <c r="M61" s="1"/>
      <c r="N61" s="1">
        <v>120</v>
      </c>
      <c r="O61" s="1"/>
      <c r="P61" s="1">
        <f>E61/5</f>
        <v>4.2</v>
      </c>
      <c r="Q61" s="5"/>
      <c r="R61" s="5"/>
      <c r="S61" s="1"/>
      <c r="T61" s="1">
        <f>(F61+N61+O61+Q61)/P61</f>
        <v>34.761904761904759</v>
      </c>
      <c r="U61" s="1">
        <f>(F61+N61+O61)/P61</f>
        <v>34.761904761904759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 t="s">
        <v>210</v>
      </c>
      <c r="AG61" s="1">
        <f>G61*Q61</f>
        <v>0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109</v>
      </c>
      <c r="B62" s="15" t="s">
        <v>40</v>
      </c>
      <c r="C62" s="15">
        <v>151</v>
      </c>
      <c r="D62" s="15"/>
      <c r="E62" s="15">
        <v>280</v>
      </c>
      <c r="F62" s="29">
        <f>-179+F42</f>
        <v>-180</v>
      </c>
      <c r="G62" s="11">
        <v>0</v>
      </c>
      <c r="H62" s="10">
        <v>45</v>
      </c>
      <c r="I62" s="10" t="s">
        <v>38</v>
      </c>
      <c r="J62" s="10">
        <v>287</v>
      </c>
      <c r="K62" s="10">
        <f t="shared" si="12"/>
        <v>-7</v>
      </c>
      <c r="L62" s="10"/>
      <c r="M62" s="10"/>
      <c r="N62" s="10">
        <v>0</v>
      </c>
      <c r="O62" s="10"/>
      <c r="P62" s="10">
        <f t="shared" si="4"/>
        <v>56</v>
      </c>
      <c r="Q62" s="12"/>
      <c r="R62" s="12"/>
      <c r="S62" s="10"/>
      <c r="T62" s="10">
        <f t="shared" si="5"/>
        <v>-3.2142857142857144</v>
      </c>
      <c r="U62" s="10">
        <f t="shared" si="6"/>
        <v>-3.2142857142857144</v>
      </c>
      <c r="V62" s="10">
        <v>73.400000000000006</v>
      </c>
      <c r="W62" s="10">
        <v>65.599999999999994</v>
      </c>
      <c r="X62" s="10">
        <v>78.2</v>
      </c>
      <c r="Y62" s="10">
        <v>82</v>
      </c>
      <c r="Z62" s="10">
        <v>79.8</v>
      </c>
      <c r="AA62" s="10">
        <v>75.8</v>
      </c>
      <c r="AB62" s="10">
        <v>83.4</v>
      </c>
      <c r="AC62" s="10">
        <v>76</v>
      </c>
      <c r="AD62" s="10">
        <v>63.4</v>
      </c>
      <c r="AE62" s="10">
        <v>101.6</v>
      </c>
      <c r="AF62" s="13" t="s">
        <v>110</v>
      </c>
      <c r="AG62" s="10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ht="15.75" thickBot="1" x14ac:dyDescent="0.3">
      <c r="A63" s="17" t="s">
        <v>204</v>
      </c>
      <c r="B63" s="18" t="s">
        <v>40</v>
      </c>
      <c r="C63" s="18">
        <v>368</v>
      </c>
      <c r="D63" s="18"/>
      <c r="E63" s="35">
        <f>28-F62</f>
        <v>208</v>
      </c>
      <c r="F63" s="30">
        <f>340+F62</f>
        <v>160</v>
      </c>
      <c r="G63" s="7">
        <v>0.35</v>
      </c>
      <c r="H63" s="1">
        <v>50</v>
      </c>
      <c r="I63" s="1" t="s">
        <v>91</v>
      </c>
      <c r="J63" s="1">
        <v>28</v>
      </c>
      <c r="K63" s="1">
        <f>E63-J63</f>
        <v>180</v>
      </c>
      <c r="L63" s="1"/>
      <c r="M63" s="1"/>
      <c r="N63" s="1">
        <v>2000</v>
      </c>
      <c r="O63" s="1"/>
      <c r="P63" s="1">
        <f>E63/5</f>
        <v>41.6</v>
      </c>
      <c r="Q63" s="5"/>
      <c r="R63" s="5"/>
      <c r="S63" s="1"/>
      <c r="T63" s="1">
        <f>(F63+N63+O63+Q63)/P63</f>
        <v>51.92307692307692</v>
      </c>
      <c r="U63" s="1">
        <f>(F63+N63+O63)/P63</f>
        <v>51.92307692307692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 t="s">
        <v>205</v>
      </c>
      <c r="AG63" s="1">
        <f>G63*Q63</f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ht="15.75" thickBot="1" x14ac:dyDescent="0.3">
      <c r="A64" s="1" t="s">
        <v>111</v>
      </c>
      <c r="B64" s="1" t="s">
        <v>40</v>
      </c>
      <c r="C64" s="1">
        <v>271</v>
      </c>
      <c r="D64" s="1"/>
      <c r="E64" s="1">
        <v>132</v>
      </c>
      <c r="F64" s="1">
        <v>113</v>
      </c>
      <c r="G64" s="7">
        <v>0.28000000000000003</v>
      </c>
      <c r="H64" s="1">
        <v>45</v>
      </c>
      <c r="I64" s="1" t="s">
        <v>41</v>
      </c>
      <c r="J64" s="1">
        <v>140</v>
      </c>
      <c r="K64" s="1">
        <f t="shared" si="12"/>
        <v>-8</v>
      </c>
      <c r="L64" s="1"/>
      <c r="M64" s="1"/>
      <c r="N64" s="1">
        <v>120</v>
      </c>
      <c r="O64" s="1">
        <v>100</v>
      </c>
      <c r="P64" s="1">
        <f t="shared" si="4"/>
        <v>26.4</v>
      </c>
      <c r="Q64" s="5">
        <f t="shared" ref="Q64" si="17">14*P64-O64-N64-F64</f>
        <v>36.599999999999966</v>
      </c>
      <c r="R64" s="5"/>
      <c r="S64" s="1"/>
      <c r="T64" s="1">
        <f t="shared" si="5"/>
        <v>14</v>
      </c>
      <c r="U64" s="1">
        <f t="shared" si="6"/>
        <v>12.613636363636365</v>
      </c>
      <c r="V64" s="1">
        <v>31.2</v>
      </c>
      <c r="W64" s="1">
        <v>24.8</v>
      </c>
      <c r="X64" s="1">
        <v>37</v>
      </c>
      <c r="Y64" s="1">
        <v>31.4</v>
      </c>
      <c r="Z64" s="1">
        <v>36</v>
      </c>
      <c r="AA64" s="1">
        <v>30.6</v>
      </c>
      <c r="AB64" s="1">
        <v>34.799999999999997</v>
      </c>
      <c r="AC64" s="1">
        <v>28.2</v>
      </c>
      <c r="AD64" s="1">
        <v>25.4</v>
      </c>
      <c r="AE64" s="1">
        <v>40.4</v>
      </c>
      <c r="AF64" s="1"/>
      <c r="AG64" s="1">
        <f>G64*Q64</f>
        <v>10.247999999999992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112</v>
      </c>
      <c r="B65" s="15" t="s">
        <v>40</v>
      </c>
      <c r="C65" s="15">
        <v>310</v>
      </c>
      <c r="D65" s="15">
        <v>68</v>
      </c>
      <c r="E65" s="15">
        <v>408</v>
      </c>
      <c r="F65" s="29">
        <v>-111</v>
      </c>
      <c r="G65" s="11">
        <v>0</v>
      </c>
      <c r="H65" s="10">
        <v>45</v>
      </c>
      <c r="I65" s="10" t="s">
        <v>38</v>
      </c>
      <c r="J65" s="10">
        <v>427</v>
      </c>
      <c r="K65" s="10">
        <f t="shared" si="12"/>
        <v>-19</v>
      </c>
      <c r="L65" s="10"/>
      <c r="M65" s="10"/>
      <c r="N65" s="10">
        <v>0</v>
      </c>
      <c r="O65" s="10"/>
      <c r="P65" s="10">
        <f t="shared" si="4"/>
        <v>81.599999999999994</v>
      </c>
      <c r="Q65" s="12"/>
      <c r="R65" s="12"/>
      <c r="S65" s="10"/>
      <c r="T65" s="10">
        <f t="shared" si="5"/>
        <v>-1.3602941176470589</v>
      </c>
      <c r="U65" s="10">
        <f t="shared" si="6"/>
        <v>-1.3602941176470589</v>
      </c>
      <c r="V65" s="10">
        <v>101.4</v>
      </c>
      <c r="W65" s="10">
        <v>82.6</v>
      </c>
      <c r="X65" s="10">
        <v>106.4</v>
      </c>
      <c r="Y65" s="10">
        <v>113.4</v>
      </c>
      <c r="Z65" s="10">
        <v>79.8</v>
      </c>
      <c r="AA65" s="10">
        <v>102.8</v>
      </c>
      <c r="AB65" s="10">
        <v>105.2</v>
      </c>
      <c r="AC65" s="10">
        <v>98.8</v>
      </c>
      <c r="AD65" s="10">
        <v>89.8</v>
      </c>
      <c r="AE65" s="10">
        <v>114.8</v>
      </c>
      <c r="AF65" s="13" t="s">
        <v>113</v>
      </c>
      <c r="AG65" s="10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ht="15.75" thickBot="1" x14ac:dyDescent="0.3">
      <c r="A66" s="17" t="s">
        <v>207</v>
      </c>
      <c r="B66" s="18" t="s">
        <v>40</v>
      </c>
      <c r="C66" s="18">
        <v>400</v>
      </c>
      <c r="D66" s="18"/>
      <c r="E66" s="35">
        <f>42-F65</f>
        <v>153</v>
      </c>
      <c r="F66" s="30">
        <f>230+F65</f>
        <v>119</v>
      </c>
      <c r="G66" s="7">
        <v>0.35</v>
      </c>
      <c r="H66" s="1">
        <v>50</v>
      </c>
      <c r="I66" s="1" t="s">
        <v>41</v>
      </c>
      <c r="J66" s="1">
        <v>42</v>
      </c>
      <c r="K66" s="1">
        <f>E66-J66</f>
        <v>111</v>
      </c>
      <c r="L66" s="1"/>
      <c r="M66" s="1"/>
      <c r="N66" s="1">
        <v>200</v>
      </c>
      <c r="O66" s="1">
        <v>200</v>
      </c>
      <c r="P66" s="1">
        <f>E66/5</f>
        <v>30.6</v>
      </c>
      <c r="Q66" s="5"/>
      <c r="R66" s="5"/>
      <c r="S66" s="1"/>
      <c r="T66" s="1">
        <f>(F66+N66+O66+Q66)/P66</f>
        <v>16.96078431372549</v>
      </c>
      <c r="U66" s="1">
        <f>(F66+N66+O66)/P66</f>
        <v>16.96078431372549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 t="s">
        <v>208</v>
      </c>
      <c r="AG66" s="1">
        <f>G66*Q66</f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114</v>
      </c>
      <c r="B67" s="1" t="s">
        <v>40</v>
      </c>
      <c r="C67" s="1">
        <v>1669</v>
      </c>
      <c r="D67" s="1"/>
      <c r="E67" s="1">
        <v>1215</v>
      </c>
      <c r="F67" s="28">
        <f>368+F34+F53</f>
        <v>361</v>
      </c>
      <c r="G67" s="7">
        <v>0.35</v>
      </c>
      <c r="H67" s="1">
        <v>45</v>
      </c>
      <c r="I67" s="1" t="s">
        <v>115</v>
      </c>
      <c r="J67" s="1">
        <v>1239</v>
      </c>
      <c r="K67" s="1">
        <f t="shared" si="12"/>
        <v>-24</v>
      </c>
      <c r="L67" s="1"/>
      <c r="M67" s="1"/>
      <c r="N67" s="1">
        <v>300</v>
      </c>
      <c r="O67" s="1"/>
      <c r="P67" s="1">
        <f t="shared" si="4"/>
        <v>243</v>
      </c>
      <c r="Q67" s="5">
        <f>7*P67-O67-N67-F67</f>
        <v>1040</v>
      </c>
      <c r="R67" s="5"/>
      <c r="S67" s="1"/>
      <c r="T67" s="1">
        <f t="shared" si="5"/>
        <v>7</v>
      </c>
      <c r="U67" s="1">
        <f t="shared" si="6"/>
        <v>2.7201646090534979</v>
      </c>
      <c r="V67" s="1">
        <v>454.8</v>
      </c>
      <c r="W67" s="1">
        <v>110.6</v>
      </c>
      <c r="X67" s="1">
        <v>139.80000000000001</v>
      </c>
      <c r="Y67" s="1">
        <v>138.80000000000001</v>
      </c>
      <c r="Z67" s="1">
        <v>139.80000000000001</v>
      </c>
      <c r="AA67" s="1">
        <v>120.4</v>
      </c>
      <c r="AB67" s="1">
        <v>134</v>
      </c>
      <c r="AC67" s="1">
        <v>123</v>
      </c>
      <c r="AD67" s="1">
        <v>119.4</v>
      </c>
      <c r="AE67" s="1">
        <v>170.4</v>
      </c>
      <c r="AF67" s="1" t="s">
        <v>116</v>
      </c>
      <c r="AG67" s="1">
        <f>G67*Q67</f>
        <v>364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117</v>
      </c>
      <c r="B68" s="1" t="s">
        <v>40</v>
      </c>
      <c r="C68" s="1">
        <v>192</v>
      </c>
      <c r="D68" s="1"/>
      <c r="E68" s="1">
        <v>95</v>
      </c>
      <c r="F68" s="1">
        <v>87</v>
      </c>
      <c r="G68" s="7">
        <v>0.28000000000000003</v>
      </c>
      <c r="H68" s="1">
        <v>45</v>
      </c>
      <c r="I68" s="1" t="s">
        <v>41</v>
      </c>
      <c r="J68" s="1">
        <v>97</v>
      </c>
      <c r="K68" s="1">
        <f t="shared" si="12"/>
        <v>-2</v>
      </c>
      <c r="L68" s="1"/>
      <c r="M68" s="1"/>
      <c r="N68" s="1">
        <v>10</v>
      </c>
      <c r="O68" s="1"/>
      <c r="P68" s="1">
        <f t="shared" si="4"/>
        <v>19</v>
      </c>
      <c r="Q68" s="5">
        <f t="shared" ref="Q68" si="18">14*P68-O68-N68-F68</f>
        <v>169</v>
      </c>
      <c r="R68" s="5"/>
      <c r="S68" s="1"/>
      <c r="T68" s="1">
        <f t="shared" si="5"/>
        <v>14</v>
      </c>
      <c r="U68" s="1">
        <f t="shared" si="6"/>
        <v>5.1052631578947372</v>
      </c>
      <c r="V68" s="1">
        <v>13</v>
      </c>
      <c r="W68" s="1">
        <v>15.8</v>
      </c>
      <c r="X68" s="1">
        <v>21.2</v>
      </c>
      <c r="Y68" s="1">
        <v>12.8</v>
      </c>
      <c r="Z68" s="1">
        <v>14.8</v>
      </c>
      <c r="AA68" s="1">
        <v>27</v>
      </c>
      <c r="AB68" s="1">
        <v>14.6</v>
      </c>
      <c r="AC68" s="1">
        <v>17.2</v>
      </c>
      <c r="AD68" s="1">
        <v>11</v>
      </c>
      <c r="AE68" s="1">
        <v>27.8</v>
      </c>
      <c r="AF68" s="1"/>
      <c r="AG68" s="1">
        <f>G68*Q68</f>
        <v>47.320000000000007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ht="15.75" thickBot="1" x14ac:dyDescent="0.3">
      <c r="A69" s="1" t="s">
        <v>118</v>
      </c>
      <c r="B69" s="1" t="s">
        <v>40</v>
      </c>
      <c r="C69" s="1">
        <v>596</v>
      </c>
      <c r="D69" s="1"/>
      <c r="E69" s="1">
        <v>199</v>
      </c>
      <c r="F69" s="1">
        <v>340</v>
      </c>
      <c r="G69" s="7">
        <v>0.41</v>
      </c>
      <c r="H69" s="1">
        <v>45</v>
      </c>
      <c r="I69" s="1" t="s">
        <v>41</v>
      </c>
      <c r="J69" s="1">
        <v>229</v>
      </c>
      <c r="K69" s="1">
        <f t="shared" si="12"/>
        <v>-30</v>
      </c>
      <c r="L69" s="1"/>
      <c r="M69" s="1"/>
      <c r="N69" s="1">
        <v>160</v>
      </c>
      <c r="O69" s="1">
        <v>100</v>
      </c>
      <c r="P69" s="1">
        <f t="shared" si="4"/>
        <v>39.799999999999997</v>
      </c>
      <c r="Q69" s="5"/>
      <c r="R69" s="5"/>
      <c r="S69" s="1"/>
      <c r="T69" s="1">
        <f t="shared" si="5"/>
        <v>15.075376884422111</v>
      </c>
      <c r="U69" s="1">
        <f t="shared" si="6"/>
        <v>15.075376884422111</v>
      </c>
      <c r="V69" s="1">
        <v>54.2</v>
      </c>
      <c r="W69" s="1">
        <v>52.6</v>
      </c>
      <c r="X69" s="1">
        <v>63.4</v>
      </c>
      <c r="Y69" s="1">
        <v>53.2</v>
      </c>
      <c r="Z69" s="1">
        <v>62.4</v>
      </c>
      <c r="AA69" s="1">
        <v>65.400000000000006</v>
      </c>
      <c r="AB69" s="1">
        <v>54</v>
      </c>
      <c r="AC69" s="1">
        <v>44.8</v>
      </c>
      <c r="AD69" s="1">
        <v>61.4</v>
      </c>
      <c r="AE69" s="1">
        <v>44.2</v>
      </c>
      <c r="AF69" s="32" t="s">
        <v>142</v>
      </c>
      <c r="AG69" s="1">
        <f>G69*Q69</f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4" t="s">
        <v>119</v>
      </c>
      <c r="B70" s="15" t="s">
        <v>40</v>
      </c>
      <c r="C70" s="15">
        <v>-102</v>
      </c>
      <c r="D70" s="15">
        <v>103</v>
      </c>
      <c r="E70" s="15"/>
      <c r="F70" s="16"/>
      <c r="G70" s="11">
        <v>0</v>
      </c>
      <c r="H70" s="10">
        <v>45</v>
      </c>
      <c r="I70" s="10" t="s">
        <v>38</v>
      </c>
      <c r="J70" s="10">
        <v>1</v>
      </c>
      <c r="K70" s="10">
        <f t="shared" si="12"/>
        <v>-1</v>
      </c>
      <c r="L70" s="10"/>
      <c r="M70" s="10"/>
      <c r="N70" s="10">
        <v>0</v>
      </c>
      <c r="O70" s="10"/>
      <c r="P70" s="10">
        <f t="shared" si="4"/>
        <v>0</v>
      </c>
      <c r="Q70" s="12"/>
      <c r="R70" s="12"/>
      <c r="S70" s="10"/>
      <c r="T70" s="10" t="e">
        <f t="shared" si="5"/>
        <v>#DIV/0!</v>
      </c>
      <c r="U70" s="10" t="e">
        <f t="shared" si="6"/>
        <v>#DIV/0!</v>
      </c>
      <c r="V70" s="10">
        <v>0</v>
      </c>
      <c r="W70" s="10">
        <v>20.399999999999999</v>
      </c>
      <c r="X70" s="10">
        <v>16.8</v>
      </c>
      <c r="Y70" s="10">
        <v>6.6</v>
      </c>
      <c r="Z70" s="10">
        <v>123.2</v>
      </c>
      <c r="AA70" s="10">
        <v>156.4</v>
      </c>
      <c r="AB70" s="10">
        <v>140</v>
      </c>
      <c r="AC70" s="10">
        <v>133.80000000000001</v>
      </c>
      <c r="AD70" s="10">
        <v>118</v>
      </c>
      <c r="AE70" s="10">
        <v>145.19999999999999</v>
      </c>
      <c r="AF70" s="13" t="s">
        <v>120</v>
      </c>
      <c r="AG70" s="10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ht="15.75" thickBot="1" x14ac:dyDescent="0.3">
      <c r="A71" s="17" t="s">
        <v>174</v>
      </c>
      <c r="B71" s="18" t="s">
        <v>40</v>
      </c>
      <c r="C71" s="18">
        <v>947</v>
      </c>
      <c r="D71" s="18">
        <v>182</v>
      </c>
      <c r="E71" s="35">
        <f>600+E124</f>
        <v>605</v>
      </c>
      <c r="F71" s="30">
        <f>423+F124</f>
        <v>588</v>
      </c>
      <c r="G71" s="7">
        <v>0.41</v>
      </c>
      <c r="H71" s="1">
        <v>50</v>
      </c>
      <c r="I71" s="1" t="s">
        <v>41</v>
      </c>
      <c r="J71" s="1">
        <v>618</v>
      </c>
      <c r="K71" s="1">
        <f>E71-J71</f>
        <v>-13</v>
      </c>
      <c r="L71" s="1"/>
      <c r="M71" s="1"/>
      <c r="N71" s="1">
        <v>600</v>
      </c>
      <c r="O71" s="1">
        <v>600</v>
      </c>
      <c r="P71" s="1">
        <f>E71/5</f>
        <v>121</v>
      </c>
      <c r="Q71" s="5"/>
      <c r="R71" s="5"/>
      <c r="S71" s="1"/>
      <c r="T71" s="1">
        <f>(F71+N71+O71+Q71)/P71</f>
        <v>14.776859504132231</v>
      </c>
      <c r="U71" s="1">
        <f>(F71+N71+O71)/P71</f>
        <v>14.776859504132231</v>
      </c>
      <c r="V71" s="1">
        <v>145.80000000000001</v>
      </c>
      <c r="W71" s="1">
        <v>94</v>
      </c>
      <c r="X71" s="1">
        <v>163.4</v>
      </c>
      <c r="Y71" s="1">
        <v>130.6</v>
      </c>
      <c r="Z71" s="1">
        <v>18.600000000000001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 t="s">
        <v>175</v>
      </c>
      <c r="AG71" s="1">
        <f>G71*Q71</f>
        <v>0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121</v>
      </c>
      <c r="B72" s="15" t="s">
        <v>40</v>
      </c>
      <c r="C72" s="15">
        <v>-72</v>
      </c>
      <c r="D72" s="15">
        <v>72</v>
      </c>
      <c r="E72" s="15"/>
      <c r="F72" s="16"/>
      <c r="G72" s="11">
        <v>0</v>
      </c>
      <c r="H72" s="10">
        <v>45</v>
      </c>
      <c r="I72" s="10" t="s">
        <v>38</v>
      </c>
      <c r="J72" s="10"/>
      <c r="K72" s="10">
        <f t="shared" si="12"/>
        <v>0</v>
      </c>
      <c r="L72" s="10"/>
      <c r="M72" s="10"/>
      <c r="N72" s="10">
        <v>0</v>
      </c>
      <c r="O72" s="10"/>
      <c r="P72" s="10">
        <f t="shared" si="4"/>
        <v>0</v>
      </c>
      <c r="Q72" s="12"/>
      <c r="R72" s="12"/>
      <c r="S72" s="10"/>
      <c r="T72" s="10" t="e">
        <f t="shared" si="5"/>
        <v>#DIV/0!</v>
      </c>
      <c r="U72" s="10" t="e">
        <f t="shared" si="6"/>
        <v>#DIV/0!</v>
      </c>
      <c r="V72" s="10">
        <v>-0.2</v>
      </c>
      <c r="W72" s="10">
        <v>0.4</v>
      </c>
      <c r="X72" s="10">
        <v>14</v>
      </c>
      <c r="Y72" s="10">
        <v>2.4</v>
      </c>
      <c r="Z72" s="10">
        <v>80.2</v>
      </c>
      <c r="AA72" s="10">
        <v>118.6</v>
      </c>
      <c r="AB72" s="10">
        <v>102.6</v>
      </c>
      <c r="AC72" s="10">
        <v>97</v>
      </c>
      <c r="AD72" s="10">
        <v>81.2</v>
      </c>
      <c r="AE72" s="10">
        <v>96</v>
      </c>
      <c r="AF72" s="13" t="s">
        <v>122</v>
      </c>
      <c r="AG72" s="10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ht="15.75" thickBot="1" x14ac:dyDescent="0.3">
      <c r="A73" s="17" t="s">
        <v>183</v>
      </c>
      <c r="B73" s="18" t="s">
        <v>40</v>
      </c>
      <c r="C73" s="18">
        <v>1076.4369999999999</v>
      </c>
      <c r="D73" s="18"/>
      <c r="E73" s="18">
        <v>411</v>
      </c>
      <c r="F73" s="19">
        <v>431</v>
      </c>
      <c r="G73" s="7">
        <v>0.41</v>
      </c>
      <c r="H73" s="1">
        <v>50</v>
      </c>
      <c r="I73" s="1" t="s">
        <v>41</v>
      </c>
      <c r="J73" s="1">
        <v>430</v>
      </c>
      <c r="K73" s="1">
        <f>E73-J73</f>
        <v>-19</v>
      </c>
      <c r="L73" s="1"/>
      <c r="M73" s="1"/>
      <c r="N73" s="1">
        <v>420</v>
      </c>
      <c r="O73" s="1">
        <v>400</v>
      </c>
      <c r="P73" s="1">
        <f>E73/5</f>
        <v>82.2</v>
      </c>
      <c r="Q73" s="5"/>
      <c r="R73" s="5"/>
      <c r="S73" s="1"/>
      <c r="T73" s="1">
        <f>(F73+N73+O73+Q73)/P73</f>
        <v>15.21897810218978</v>
      </c>
      <c r="U73" s="1">
        <f>(F73+N73+O73)/P73</f>
        <v>15.21897810218978</v>
      </c>
      <c r="V73" s="1">
        <v>116.1126</v>
      </c>
      <c r="W73" s="1">
        <v>96.2</v>
      </c>
      <c r="X73" s="1">
        <v>104.2</v>
      </c>
      <c r="Y73" s="1">
        <v>112.4</v>
      </c>
      <c r="Z73" s="1">
        <v>14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 t="s">
        <v>184</v>
      </c>
      <c r="AG73" s="1">
        <f>G73*Q73</f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0" t="s">
        <v>123</v>
      </c>
      <c r="B74" s="10" t="s">
        <v>40</v>
      </c>
      <c r="C74" s="10">
        <v>-1</v>
      </c>
      <c r="D74" s="10"/>
      <c r="E74" s="10"/>
      <c r="F74" s="28">
        <v>-1</v>
      </c>
      <c r="G74" s="11">
        <v>0</v>
      </c>
      <c r="H74" s="10" t="e">
        <v>#N/A</v>
      </c>
      <c r="I74" s="10" t="s">
        <v>38</v>
      </c>
      <c r="J74" s="10"/>
      <c r="K74" s="10">
        <f t="shared" si="12"/>
        <v>0</v>
      </c>
      <c r="L74" s="10"/>
      <c r="M74" s="10"/>
      <c r="N74" s="10">
        <v>0</v>
      </c>
      <c r="O74" s="10"/>
      <c r="P74" s="10">
        <f t="shared" si="4"/>
        <v>0</v>
      </c>
      <c r="Q74" s="12"/>
      <c r="R74" s="12"/>
      <c r="S74" s="10"/>
      <c r="T74" s="10" t="e">
        <f t="shared" si="5"/>
        <v>#DIV/0!</v>
      </c>
      <c r="U74" s="10" t="e">
        <f t="shared" si="6"/>
        <v>#DIV/0!</v>
      </c>
      <c r="V74" s="10">
        <v>0</v>
      </c>
      <c r="W74" s="10">
        <v>0.2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 t="s">
        <v>124</v>
      </c>
      <c r="AG74" s="10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125</v>
      </c>
      <c r="B75" s="1" t="s">
        <v>40</v>
      </c>
      <c r="C75" s="1">
        <v>140</v>
      </c>
      <c r="D75" s="1"/>
      <c r="E75" s="1">
        <v>38</v>
      </c>
      <c r="F75" s="1">
        <v>84</v>
      </c>
      <c r="G75" s="7">
        <v>0.4</v>
      </c>
      <c r="H75" s="1">
        <v>30</v>
      </c>
      <c r="I75" s="1" t="s">
        <v>41</v>
      </c>
      <c r="J75" s="1">
        <v>46</v>
      </c>
      <c r="K75" s="1">
        <f t="shared" si="12"/>
        <v>-8</v>
      </c>
      <c r="L75" s="1"/>
      <c r="M75" s="1"/>
      <c r="N75" s="1">
        <v>0</v>
      </c>
      <c r="O75" s="1"/>
      <c r="P75" s="1">
        <f t="shared" si="4"/>
        <v>7.6</v>
      </c>
      <c r="Q75" s="5">
        <f t="shared" ref="Q75:Q83" si="19">14*P75-O75-N75-F75</f>
        <v>22.399999999999991</v>
      </c>
      <c r="R75" s="5"/>
      <c r="S75" s="1"/>
      <c r="T75" s="1">
        <f t="shared" si="5"/>
        <v>14</v>
      </c>
      <c r="U75" s="1">
        <f t="shared" si="6"/>
        <v>11.052631578947368</v>
      </c>
      <c r="V75" s="1">
        <v>4.2</v>
      </c>
      <c r="W75" s="1">
        <v>10.4</v>
      </c>
      <c r="X75" s="1">
        <v>8.8000000000000007</v>
      </c>
      <c r="Y75" s="1">
        <v>11.6</v>
      </c>
      <c r="Z75" s="1">
        <v>11.6</v>
      </c>
      <c r="AA75" s="1">
        <v>9.6</v>
      </c>
      <c r="AB75" s="1">
        <v>14</v>
      </c>
      <c r="AC75" s="1">
        <v>11</v>
      </c>
      <c r="AD75" s="1">
        <v>11.6</v>
      </c>
      <c r="AE75" s="1">
        <v>16.2</v>
      </c>
      <c r="AF75" s="32" t="s">
        <v>70</v>
      </c>
      <c r="AG75" s="1">
        <f t="shared" ref="AG75:AG83" si="20">G75*Q75</f>
        <v>8.9599999999999973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126</v>
      </c>
      <c r="B76" s="1" t="s">
        <v>37</v>
      </c>
      <c r="C76" s="1">
        <v>7.1120000000000001</v>
      </c>
      <c r="D76" s="1">
        <v>5.2030000000000003</v>
      </c>
      <c r="E76" s="1">
        <v>2.0640000000000001</v>
      </c>
      <c r="F76" s="1">
        <v>10.250999999999999</v>
      </c>
      <c r="G76" s="7">
        <v>1</v>
      </c>
      <c r="H76" s="1">
        <v>30</v>
      </c>
      <c r="I76" s="1" t="s">
        <v>41</v>
      </c>
      <c r="J76" s="1">
        <v>2</v>
      </c>
      <c r="K76" s="1">
        <f t="shared" si="12"/>
        <v>6.4000000000000057E-2</v>
      </c>
      <c r="L76" s="1"/>
      <c r="M76" s="1"/>
      <c r="N76" s="1">
        <v>0</v>
      </c>
      <c r="O76" s="1"/>
      <c r="P76" s="1">
        <f t="shared" si="4"/>
        <v>0.4128</v>
      </c>
      <c r="Q76" s="5"/>
      <c r="R76" s="5"/>
      <c r="S76" s="1"/>
      <c r="T76" s="1">
        <f t="shared" si="5"/>
        <v>24.832848837209301</v>
      </c>
      <c r="U76" s="1">
        <f t="shared" si="6"/>
        <v>24.832848837209301</v>
      </c>
      <c r="V76" s="1">
        <v>0</v>
      </c>
      <c r="W76" s="1">
        <v>0</v>
      </c>
      <c r="X76" s="1">
        <v>0</v>
      </c>
      <c r="Y76" s="1">
        <v>0</v>
      </c>
      <c r="Z76" s="1">
        <v>1.0648</v>
      </c>
      <c r="AA76" s="1">
        <v>0</v>
      </c>
      <c r="AB76" s="1">
        <v>0.61880000000000002</v>
      </c>
      <c r="AC76" s="1">
        <v>0.40100000000000002</v>
      </c>
      <c r="AD76" s="1">
        <v>0</v>
      </c>
      <c r="AE76" s="1">
        <v>1.4728000000000001</v>
      </c>
      <c r="AF76" s="32" t="s">
        <v>226</v>
      </c>
      <c r="AG76" s="1">
        <f t="shared" si="20"/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127</v>
      </c>
      <c r="B77" s="1" t="s">
        <v>40</v>
      </c>
      <c r="C77" s="1">
        <v>126</v>
      </c>
      <c r="D77" s="1"/>
      <c r="E77" s="1">
        <v>52</v>
      </c>
      <c r="F77" s="28">
        <f>51+F74</f>
        <v>50</v>
      </c>
      <c r="G77" s="7">
        <v>0.41</v>
      </c>
      <c r="H77" s="1">
        <v>45</v>
      </c>
      <c r="I77" s="1" t="s">
        <v>41</v>
      </c>
      <c r="J77" s="1">
        <v>70</v>
      </c>
      <c r="K77" s="1">
        <f t="shared" si="12"/>
        <v>-18</v>
      </c>
      <c r="L77" s="1"/>
      <c r="M77" s="1"/>
      <c r="N77" s="1">
        <v>128</v>
      </c>
      <c r="O77" s="1"/>
      <c r="P77" s="1">
        <f t="shared" si="4"/>
        <v>10.4</v>
      </c>
      <c r="Q77" s="5"/>
      <c r="R77" s="5"/>
      <c r="S77" s="1"/>
      <c r="T77" s="1">
        <f t="shared" si="5"/>
        <v>17.115384615384613</v>
      </c>
      <c r="U77" s="1">
        <f t="shared" si="6"/>
        <v>17.115384615384613</v>
      </c>
      <c r="V77" s="1">
        <v>16.600000000000001</v>
      </c>
      <c r="W77" s="1">
        <v>10.4</v>
      </c>
      <c r="X77" s="1">
        <v>17.217600000000001</v>
      </c>
      <c r="Y77" s="1">
        <v>18.2</v>
      </c>
      <c r="Z77" s="1">
        <v>18.399999999999999</v>
      </c>
      <c r="AA77" s="1">
        <v>21</v>
      </c>
      <c r="AB77" s="1">
        <v>15.2</v>
      </c>
      <c r="AC77" s="1">
        <v>12.2</v>
      </c>
      <c r="AD77" s="1">
        <v>13.6</v>
      </c>
      <c r="AE77" s="1">
        <v>11.4</v>
      </c>
      <c r="AF77" s="32" t="s">
        <v>128</v>
      </c>
      <c r="AG77" s="1">
        <f t="shared" si="20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129</v>
      </c>
      <c r="B78" s="1" t="s">
        <v>37</v>
      </c>
      <c r="C78" s="1">
        <v>8.6660000000000004</v>
      </c>
      <c r="D78" s="1">
        <v>5.3289999999999997</v>
      </c>
      <c r="E78" s="1">
        <v>4.2690000000000001</v>
      </c>
      <c r="F78" s="1">
        <v>9.7260000000000009</v>
      </c>
      <c r="G78" s="7">
        <v>1</v>
      </c>
      <c r="H78" s="1">
        <v>45</v>
      </c>
      <c r="I78" s="1" t="s">
        <v>41</v>
      </c>
      <c r="J78" s="1">
        <v>4</v>
      </c>
      <c r="K78" s="1">
        <f t="shared" si="12"/>
        <v>0.26900000000000013</v>
      </c>
      <c r="L78" s="1"/>
      <c r="M78" s="1"/>
      <c r="N78" s="1">
        <v>0</v>
      </c>
      <c r="O78" s="1"/>
      <c r="P78" s="1">
        <f t="shared" si="4"/>
        <v>0.8538</v>
      </c>
      <c r="Q78" s="5"/>
      <c r="R78" s="5"/>
      <c r="S78" s="1"/>
      <c r="T78" s="1">
        <f t="shared" si="5"/>
        <v>11.391426563598033</v>
      </c>
      <c r="U78" s="1">
        <f t="shared" si="6"/>
        <v>11.391426563598033</v>
      </c>
      <c r="V78" s="1">
        <v>0.215</v>
      </c>
      <c r="W78" s="1">
        <v>0</v>
      </c>
      <c r="X78" s="1">
        <v>1.2851999999999999</v>
      </c>
      <c r="Y78" s="1">
        <v>0</v>
      </c>
      <c r="Z78" s="1">
        <v>0.73899999999999999</v>
      </c>
      <c r="AA78" s="1">
        <v>0.21340000000000001</v>
      </c>
      <c r="AB78" s="1">
        <v>0.31180000000000002</v>
      </c>
      <c r="AC78" s="1">
        <v>0.40300000000000002</v>
      </c>
      <c r="AD78" s="1">
        <v>0.30059999999999998</v>
      </c>
      <c r="AE78" s="1">
        <v>0</v>
      </c>
      <c r="AF78" s="27" t="s">
        <v>130</v>
      </c>
      <c r="AG78" s="1">
        <f t="shared" si="20"/>
        <v>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131</v>
      </c>
      <c r="B79" s="1" t="s">
        <v>40</v>
      </c>
      <c r="C79" s="1">
        <v>1719</v>
      </c>
      <c r="D79" s="1"/>
      <c r="E79" s="1">
        <v>635</v>
      </c>
      <c r="F79" s="1">
        <v>977</v>
      </c>
      <c r="G79" s="7">
        <v>0.36</v>
      </c>
      <c r="H79" s="1">
        <v>45</v>
      </c>
      <c r="I79" s="1" t="s">
        <v>91</v>
      </c>
      <c r="J79" s="1">
        <v>661</v>
      </c>
      <c r="K79" s="1">
        <f t="shared" ref="K79:K119" si="21">E79-J79</f>
        <v>-26</v>
      </c>
      <c r="L79" s="1"/>
      <c r="M79" s="1"/>
      <c r="N79" s="1">
        <v>0</v>
      </c>
      <c r="O79" s="1"/>
      <c r="P79" s="1">
        <f t="shared" si="4"/>
        <v>127</v>
      </c>
      <c r="Q79" s="37">
        <v>0</v>
      </c>
      <c r="R79" s="5"/>
      <c r="S79" s="1"/>
      <c r="T79" s="1">
        <f t="shared" si="5"/>
        <v>7.6929133858267713</v>
      </c>
      <c r="U79" s="1">
        <f t="shared" si="6"/>
        <v>7.6929133858267713</v>
      </c>
      <c r="V79" s="1">
        <v>407.2</v>
      </c>
      <c r="W79" s="1">
        <v>62.2</v>
      </c>
      <c r="X79" s="1">
        <v>88.4</v>
      </c>
      <c r="Y79" s="1">
        <v>92.2</v>
      </c>
      <c r="Z79" s="1">
        <v>77</v>
      </c>
      <c r="AA79" s="1">
        <v>81</v>
      </c>
      <c r="AB79" s="1">
        <v>80.2</v>
      </c>
      <c r="AC79" s="1">
        <v>76.599999999999994</v>
      </c>
      <c r="AD79" s="1">
        <v>64.400000000000006</v>
      </c>
      <c r="AE79" s="1">
        <v>90.6</v>
      </c>
      <c r="AF79" s="1" t="s">
        <v>42</v>
      </c>
      <c r="AG79" s="1">
        <f t="shared" si="20"/>
        <v>0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132</v>
      </c>
      <c r="B80" s="1" t="s">
        <v>37</v>
      </c>
      <c r="C80" s="1">
        <v>41.02</v>
      </c>
      <c r="D80" s="1"/>
      <c r="E80" s="1">
        <v>8.6999999999999993</v>
      </c>
      <c r="F80" s="1">
        <v>27.03</v>
      </c>
      <c r="G80" s="7">
        <v>1</v>
      </c>
      <c r="H80" s="1">
        <v>45</v>
      </c>
      <c r="I80" s="1" t="s">
        <v>41</v>
      </c>
      <c r="J80" s="1">
        <v>9</v>
      </c>
      <c r="K80" s="1">
        <f t="shared" si="21"/>
        <v>-0.30000000000000071</v>
      </c>
      <c r="L80" s="1"/>
      <c r="M80" s="1"/>
      <c r="N80" s="1">
        <v>39</v>
      </c>
      <c r="O80" s="1"/>
      <c r="P80" s="1">
        <f t="shared" ref="P80:P125" si="22">E80/5</f>
        <v>1.7399999999999998</v>
      </c>
      <c r="Q80" s="5"/>
      <c r="R80" s="5"/>
      <c r="S80" s="1"/>
      <c r="T80" s="1">
        <f t="shared" ref="T80:T125" si="23">(F80+N80+O80+Q80)/P80</f>
        <v>37.948275862068968</v>
      </c>
      <c r="U80" s="1">
        <f t="shared" ref="U80:U125" si="24">(F80+N80+O80)/P80</f>
        <v>37.948275862068968</v>
      </c>
      <c r="V80" s="1">
        <v>5.3128000000000002</v>
      </c>
      <c r="W80" s="1">
        <v>1.0742</v>
      </c>
      <c r="X80" s="1">
        <v>4.8026</v>
      </c>
      <c r="Y80" s="1">
        <v>4.3963999999999999</v>
      </c>
      <c r="Z80" s="1">
        <v>4.4283999999999999</v>
      </c>
      <c r="AA80" s="1">
        <v>3.9664000000000001</v>
      </c>
      <c r="AB80" s="1">
        <v>2.9018000000000002</v>
      </c>
      <c r="AC80" s="1">
        <v>2.0706000000000002</v>
      </c>
      <c r="AD80" s="1">
        <v>1.6861999999999999</v>
      </c>
      <c r="AE80" s="1">
        <v>4.6898</v>
      </c>
      <c r="AF80" s="36" t="s">
        <v>44</v>
      </c>
      <c r="AG80" s="1">
        <f t="shared" si="20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133</v>
      </c>
      <c r="B81" s="1" t="s">
        <v>40</v>
      </c>
      <c r="C81" s="1">
        <v>238</v>
      </c>
      <c r="D81" s="1"/>
      <c r="E81" s="1">
        <v>103</v>
      </c>
      <c r="F81" s="1">
        <v>120</v>
      </c>
      <c r="G81" s="7">
        <v>0.41</v>
      </c>
      <c r="H81" s="1">
        <v>45</v>
      </c>
      <c r="I81" s="1" t="s">
        <v>41</v>
      </c>
      <c r="J81" s="1">
        <v>107</v>
      </c>
      <c r="K81" s="1">
        <f t="shared" si="21"/>
        <v>-4</v>
      </c>
      <c r="L81" s="1"/>
      <c r="M81" s="1"/>
      <c r="N81" s="1">
        <v>104</v>
      </c>
      <c r="O81" s="1">
        <v>100</v>
      </c>
      <c r="P81" s="1">
        <f t="shared" si="22"/>
        <v>20.6</v>
      </c>
      <c r="Q81" s="5"/>
      <c r="R81" s="5"/>
      <c r="S81" s="1"/>
      <c r="T81" s="1">
        <f t="shared" si="23"/>
        <v>15.728155339805824</v>
      </c>
      <c r="U81" s="1">
        <f t="shared" si="24"/>
        <v>15.728155339805824</v>
      </c>
      <c r="V81" s="1">
        <v>30.4</v>
      </c>
      <c r="W81" s="1">
        <v>25</v>
      </c>
      <c r="X81" s="1">
        <v>32.799999999999997</v>
      </c>
      <c r="Y81" s="1">
        <v>32.799999999999997</v>
      </c>
      <c r="Z81" s="1">
        <v>30.2</v>
      </c>
      <c r="AA81" s="1">
        <v>42.4</v>
      </c>
      <c r="AB81" s="1">
        <v>30</v>
      </c>
      <c r="AC81" s="1">
        <v>31.6</v>
      </c>
      <c r="AD81" s="1">
        <v>20</v>
      </c>
      <c r="AE81" s="1">
        <v>40.799999999999997</v>
      </c>
      <c r="AF81" s="1" t="s">
        <v>42</v>
      </c>
      <c r="AG81" s="1">
        <f t="shared" si="20"/>
        <v>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134</v>
      </c>
      <c r="B82" s="1" t="s">
        <v>40</v>
      </c>
      <c r="C82" s="1">
        <v>150</v>
      </c>
      <c r="D82" s="1"/>
      <c r="E82" s="1">
        <v>97</v>
      </c>
      <c r="F82" s="1">
        <v>34</v>
      </c>
      <c r="G82" s="7">
        <v>0.41</v>
      </c>
      <c r="H82" s="1">
        <v>45</v>
      </c>
      <c r="I82" s="1" t="s">
        <v>41</v>
      </c>
      <c r="J82" s="1">
        <v>99</v>
      </c>
      <c r="K82" s="1">
        <f t="shared" si="21"/>
        <v>-2</v>
      </c>
      <c r="L82" s="1"/>
      <c r="M82" s="1"/>
      <c r="N82" s="1">
        <v>155</v>
      </c>
      <c r="O82" s="1"/>
      <c r="P82" s="1">
        <f t="shared" si="22"/>
        <v>19.399999999999999</v>
      </c>
      <c r="Q82" s="5">
        <f t="shared" si="19"/>
        <v>82.599999999999966</v>
      </c>
      <c r="R82" s="5"/>
      <c r="S82" s="1"/>
      <c r="T82" s="1">
        <f t="shared" si="23"/>
        <v>14</v>
      </c>
      <c r="U82" s="1">
        <f t="shared" si="24"/>
        <v>9.7422680412371143</v>
      </c>
      <c r="V82" s="1">
        <v>20.6</v>
      </c>
      <c r="W82" s="1">
        <v>16.600000000000001</v>
      </c>
      <c r="X82" s="1">
        <v>21.4</v>
      </c>
      <c r="Y82" s="1">
        <v>22.4</v>
      </c>
      <c r="Z82" s="1">
        <v>19.399999999999999</v>
      </c>
      <c r="AA82" s="1">
        <v>40.4</v>
      </c>
      <c r="AB82" s="1">
        <v>20</v>
      </c>
      <c r="AC82" s="1">
        <v>28.2</v>
      </c>
      <c r="AD82" s="1">
        <v>20</v>
      </c>
      <c r="AE82" s="1">
        <v>36</v>
      </c>
      <c r="AF82" s="1" t="s">
        <v>42</v>
      </c>
      <c r="AG82" s="1">
        <f t="shared" si="20"/>
        <v>33.865999999999985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ht="15.75" thickBot="1" x14ac:dyDescent="0.3">
      <c r="A83" s="1" t="s">
        <v>135</v>
      </c>
      <c r="B83" s="1" t="s">
        <v>40</v>
      </c>
      <c r="C83" s="1">
        <v>262</v>
      </c>
      <c r="D83" s="1"/>
      <c r="E83" s="1">
        <v>142</v>
      </c>
      <c r="F83" s="1">
        <v>102</v>
      </c>
      <c r="G83" s="7">
        <v>0.28000000000000003</v>
      </c>
      <c r="H83" s="1">
        <v>45</v>
      </c>
      <c r="I83" s="1" t="s">
        <v>41</v>
      </c>
      <c r="J83" s="1">
        <v>148</v>
      </c>
      <c r="K83" s="1">
        <f t="shared" si="21"/>
        <v>-6</v>
      </c>
      <c r="L83" s="1"/>
      <c r="M83" s="1"/>
      <c r="N83" s="1">
        <v>180</v>
      </c>
      <c r="O83" s="1"/>
      <c r="P83" s="1">
        <f t="shared" si="22"/>
        <v>28.4</v>
      </c>
      <c r="Q83" s="5">
        <f t="shared" si="19"/>
        <v>115.59999999999997</v>
      </c>
      <c r="R83" s="5"/>
      <c r="S83" s="1"/>
      <c r="T83" s="1">
        <f t="shared" si="23"/>
        <v>14</v>
      </c>
      <c r="U83" s="1">
        <f t="shared" si="24"/>
        <v>9.929577464788732</v>
      </c>
      <c r="V83" s="1">
        <v>28.4</v>
      </c>
      <c r="W83" s="1">
        <v>25.2</v>
      </c>
      <c r="X83" s="1">
        <v>25</v>
      </c>
      <c r="Y83" s="1">
        <v>30.8</v>
      </c>
      <c r="Z83" s="1">
        <v>31</v>
      </c>
      <c r="AA83" s="1">
        <v>31.4</v>
      </c>
      <c r="AB83" s="1">
        <v>30.2</v>
      </c>
      <c r="AC83" s="1">
        <v>28.4</v>
      </c>
      <c r="AD83" s="1">
        <v>26.8</v>
      </c>
      <c r="AE83" s="1">
        <v>35.200000000000003</v>
      </c>
      <c r="AF83" s="1" t="s">
        <v>136</v>
      </c>
      <c r="AG83" s="1">
        <f t="shared" si="20"/>
        <v>32.367999999999995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137</v>
      </c>
      <c r="B84" s="15" t="s">
        <v>40</v>
      </c>
      <c r="C84" s="15">
        <v>-7</v>
      </c>
      <c r="D84" s="15"/>
      <c r="E84" s="34">
        <v>3</v>
      </c>
      <c r="F84" s="29">
        <v>-11</v>
      </c>
      <c r="G84" s="11">
        <v>0</v>
      </c>
      <c r="H84" s="10">
        <v>45</v>
      </c>
      <c r="I84" s="10" t="s">
        <v>38</v>
      </c>
      <c r="J84" s="10">
        <v>4</v>
      </c>
      <c r="K84" s="10">
        <f t="shared" si="21"/>
        <v>-1</v>
      </c>
      <c r="L84" s="10"/>
      <c r="M84" s="10"/>
      <c r="N84" s="10">
        <v>0</v>
      </c>
      <c r="O84" s="10"/>
      <c r="P84" s="10">
        <f t="shared" si="22"/>
        <v>0.6</v>
      </c>
      <c r="Q84" s="12"/>
      <c r="R84" s="12"/>
      <c r="S84" s="10"/>
      <c r="T84" s="10">
        <f t="shared" si="23"/>
        <v>-18.333333333333336</v>
      </c>
      <c r="U84" s="10">
        <f t="shared" si="24"/>
        <v>-18.333333333333336</v>
      </c>
      <c r="V84" s="10">
        <v>1</v>
      </c>
      <c r="W84" s="10">
        <v>1</v>
      </c>
      <c r="X84" s="10">
        <v>12.2</v>
      </c>
      <c r="Y84" s="10">
        <v>6.4</v>
      </c>
      <c r="Z84" s="10">
        <v>68.8</v>
      </c>
      <c r="AA84" s="10">
        <v>147</v>
      </c>
      <c r="AB84" s="10">
        <v>131</v>
      </c>
      <c r="AC84" s="10">
        <v>120.6</v>
      </c>
      <c r="AD84" s="10">
        <v>119.6</v>
      </c>
      <c r="AE84" s="10">
        <v>129.4</v>
      </c>
      <c r="AF84" s="13" t="s">
        <v>138</v>
      </c>
      <c r="AG84" s="10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ht="15.75" thickBot="1" x14ac:dyDescent="0.3">
      <c r="A85" s="17" t="s">
        <v>181</v>
      </c>
      <c r="B85" s="18" t="s">
        <v>40</v>
      </c>
      <c r="C85" s="18">
        <v>1020</v>
      </c>
      <c r="D85" s="18"/>
      <c r="E85" s="35">
        <f>356+E84</f>
        <v>359</v>
      </c>
      <c r="F85" s="30">
        <f>562+F84</f>
        <v>551</v>
      </c>
      <c r="G85" s="7">
        <v>0.4</v>
      </c>
      <c r="H85" s="1">
        <v>50</v>
      </c>
      <c r="I85" s="1" t="s">
        <v>41</v>
      </c>
      <c r="J85" s="1">
        <v>381</v>
      </c>
      <c r="K85" s="1">
        <f>E85-J85</f>
        <v>-22</v>
      </c>
      <c r="L85" s="1"/>
      <c r="M85" s="1"/>
      <c r="N85" s="1">
        <v>420</v>
      </c>
      <c r="O85" s="1">
        <v>300</v>
      </c>
      <c r="P85" s="1">
        <f>E85/5</f>
        <v>71.8</v>
      </c>
      <c r="Q85" s="5"/>
      <c r="R85" s="5"/>
      <c r="S85" s="1"/>
      <c r="T85" s="1">
        <f>(F85+N85+O85+Q85)/P85</f>
        <v>17.701949860724234</v>
      </c>
      <c r="U85" s="1">
        <f>(F85+N85+O85)/P85</f>
        <v>17.701949860724234</v>
      </c>
      <c r="V85" s="1">
        <v>109.2</v>
      </c>
      <c r="W85" s="1">
        <v>93.8</v>
      </c>
      <c r="X85" s="1">
        <v>104.6</v>
      </c>
      <c r="Y85" s="1">
        <v>81.588400000000007</v>
      </c>
      <c r="Z85" s="1">
        <v>37.4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 t="s">
        <v>182</v>
      </c>
      <c r="AG85" s="1">
        <f>G85*Q85</f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ht="15.75" thickBot="1" x14ac:dyDescent="0.3">
      <c r="A86" s="1" t="s">
        <v>139</v>
      </c>
      <c r="B86" s="1" t="s">
        <v>40</v>
      </c>
      <c r="C86" s="1">
        <v>142</v>
      </c>
      <c r="D86" s="1"/>
      <c r="E86" s="1">
        <v>77</v>
      </c>
      <c r="F86" s="1">
        <v>63</v>
      </c>
      <c r="G86" s="7">
        <v>0.33</v>
      </c>
      <c r="H86" s="1" t="e">
        <v>#N/A</v>
      </c>
      <c r="I86" s="1" t="s">
        <v>41</v>
      </c>
      <c r="J86" s="1">
        <v>82</v>
      </c>
      <c r="K86" s="1">
        <f t="shared" si="21"/>
        <v>-5</v>
      </c>
      <c r="L86" s="1"/>
      <c r="M86" s="1"/>
      <c r="N86" s="1">
        <v>0</v>
      </c>
      <c r="O86" s="1"/>
      <c r="P86" s="1">
        <f t="shared" si="22"/>
        <v>15.4</v>
      </c>
      <c r="Q86" s="5">
        <f>12*P86-O86-N86-F86</f>
        <v>121.80000000000001</v>
      </c>
      <c r="R86" s="5"/>
      <c r="S86" s="1"/>
      <c r="T86" s="1">
        <f t="shared" si="23"/>
        <v>12</v>
      </c>
      <c r="U86" s="1">
        <f t="shared" si="24"/>
        <v>4.0909090909090908</v>
      </c>
      <c r="V86" s="1">
        <v>9</v>
      </c>
      <c r="W86" s="1">
        <v>12.6</v>
      </c>
      <c r="X86" s="1">
        <v>0.6</v>
      </c>
      <c r="Y86" s="1">
        <v>8.1999999999999993</v>
      </c>
      <c r="Z86" s="1">
        <v>1.6</v>
      </c>
      <c r="AA86" s="1">
        <v>4.8</v>
      </c>
      <c r="AB86" s="1">
        <v>3.8</v>
      </c>
      <c r="AC86" s="1">
        <v>4.5999999999999996</v>
      </c>
      <c r="AD86" s="1">
        <v>5.6</v>
      </c>
      <c r="AE86" s="1">
        <v>3.6</v>
      </c>
      <c r="AF86" s="1"/>
      <c r="AG86" s="1">
        <f>G86*Q86</f>
        <v>40.194000000000003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4" t="s">
        <v>140</v>
      </c>
      <c r="B87" s="15" t="s">
        <v>37</v>
      </c>
      <c r="C87" s="15">
        <v>12.51</v>
      </c>
      <c r="D87" s="15"/>
      <c r="E87" s="15">
        <v>5.9240000000000004</v>
      </c>
      <c r="F87" s="16"/>
      <c r="G87" s="11">
        <v>0</v>
      </c>
      <c r="H87" s="10">
        <v>45</v>
      </c>
      <c r="I87" s="10" t="s">
        <v>38</v>
      </c>
      <c r="J87" s="10">
        <v>6.6</v>
      </c>
      <c r="K87" s="10">
        <f t="shared" si="21"/>
        <v>-0.67599999999999927</v>
      </c>
      <c r="L87" s="10"/>
      <c r="M87" s="10"/>
      <c r="N87" s="10">
        <v>0</v>
      </c>
      <c r="O87" s="10"/>
      <c r="P87" s="10">
        <f t="shared" si="22"/>
        <v>1.1848000000000001</v>
      </c>
      <c r="Q87" s="12"/>
      <c r="R87" s="12"/>
      <c r="S87" s="10"/>
      <c r="T87" s="10">
        <f t="shared" si="23"/>
        <v>0</v>
      </c>
      <c r="U87" s="10">
        <f t="shared" si="24"/>
        <v>0</v>
      </c>
      <c r="V87" s="10">
        <v>1.5820000000000001</v>
      </c>
      <c r="W87" s="10">
        <v>0.53059999999999996</v>
      </c>
      <c r="X87" s="10">
        <v>1.722</v>
      </c>
      <c r="Y87" s="10">
        <v>0.91859999999999997</v>
      </c>
      <c r="Z87" s="10">
        <v>3.2557999999999998</v>
      </c>
      <c r="AA87" s="10">
        <v>0.79279999999999995</v>
      </c>
      <c r="AB87" s="10">
        <v>0.52180000000000004</v>
      </c>
      <c r="AC87" s="10">
        <v>2.4832000000000001</v>
      </c>
      <c r="AD87" s="10">
        <v>1.0491999999999999</v>
      </c>
      <c r="AE87" s="10">
        <v>3.1558000000000002</v>
      </c>
      <c r="AF87" s="33" t="s">
        <v>223</v>
      </c>
      <c r="AG87" s="10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s="23" customFormat="1" ht="15.75" thickBot="1" x14ac:dyDescent="0.3">
      <c r="A88" s="24" t="s">
        <v>194</v>
      </c>
      <c r="B88" s="25" t="s">
        <v>37</v>
      </c>
      <c r="C88" s="25"/>
      <c r="D88" s="25"/>
      <c r="E88" s="25"/>
      <c r="F88" s="26"/>
      <c r="G88" s="21">
        <v>1</v>
      </c>
      <c r="H88" s="1" t="e">
        <v>#N/A</v>
      </c>
      <c r="I88" s="20" t="s">
        <v>41</v>
      </c>
      <c r="J88" s="20"/>
      <c r="K88" s="20">
        <f>E88-J88</f>
        <v>0</v>
      </c>
      <c r="L88" s="20"/>
      <c r="M88" s="20"/>
      <c r="N88" s="20">
        <v>5</v>
      </c>
      <c r="O88" s="20"/>
      <c r="P88" s="20">
        <f>E88/5</f>
        <v>0</v>
      </c>
      <c r="Q88" s="22">
        <v>10</v>
      </c>
      <c r="R88" s="22"/>
      <c r="S88" s="20"/>
      <c r="T88" s="20" t="e">
        <f>(F88+N88+O88+Q88)/P88</f>
        <v>#DIV/0!</v>
      </c>
      <c r="U88" s="20" t="e">
        <f>(F88+N88+O88)/P88</f>
        <v>#DIV/0!</v>
      </c>
      <c r="V88" s="20">
        <v>0</v>
      </c>
      <c r="W88" s="20">
        <v>0</v>
      </c>
      <c r="X88" s="20">
        <v>0</v>
      </c>
      <c r="Y88" s="20">
        <v>0</v>
      </c>
      <c r="Z88" s="20">
        <v>0</v>
      </c>
      <c r="AA88" s="20">
        <v>0</v>
      </c>
      <c r="AB88" s="20">
        <v>0</v>
      </c>
      <c r="AC88" s="20">
        <v>0</v>
      </c>
      <c r="AD88" s="20">
        <v>0</v>
      </c>
      <c r="AE88" s="20">
        <v>0</v>
      </c>
      <c r="AF88" s="20" t="s">
        <v>195</v>
      </c>
      <c r="AG88" s="20">
        <f>G88*Q88</f>
        <v>10</v>
      </c>
      <c r="AH88" s="20"/>
      <c r="AI88" s="20"/>
      <c r="AJ88" s="20"/>
      <c r="AK88" s="20"/>
      <c r="AL88" s="20"/>
      <c r="AM88" s="20"/>
      <c r="AN88" s="20"/>
      <c r="AO88" s="20"/>
      <c r="AP88" s="20"/>
      <c r="AQ88" s="20"/>
      <c r="AR88" s="20"/>
      <c r="AS88" s="20"/>
      <c r="AT88" s="20"/>
      <c r="AU88" s="20"/>
      <c r="AV88" s="20"/>
      <c r="AW88" s="20"/>
      <c r="AX88" s="20"/>
    </row>
    <row r="89" spans="1:50" x14ac:dyDescent="0.25">
      <c r="A89" s="1" t="s">
        <v>141</v>
      </c>
      <c r="B89" s="1" t="s">
        <v>40</v>
      </c>
      <c r="C89" s="1">
        <v>179</v>
      </c>
      <c r="D89" s="1"/>
      <c r="E89" s="1">
        <v>71</v>
      </c>
      <c r="F89" s="1">
        <v>95</v>
      </c>
      <c r="G89" s="7">
        <v>0.33</v>
      </c>
      <c r="H89" s="1">
        <v>45</v>
      </c>
      <c r="I89" s="1" t="s">
        <v>41</v>
      </c>
      <c r="J89" s="1">
        <v>83</v>
      </c>
      <c r="K89" s="1">
        <f t="shared" si="21"/>
        <v>-12</v>
      </c>
      <c r="L89" s="1"/>
      <c r="M89" s="1"/>
      <c r="N89" s="1">
        <v>0</v>
      </c>
      <c r="O89" s="1"/>
      <c r="P89" s="1">
        <f t="shared" si="22"/>
        <v>14.2</v>
      </c>
      <c r="Q89" s="5">
        <f>13*P89-O89-N89-F89</f>
        <v>89.6</v>
      </c>
      <c r="R89" s="5"/>
      <c r="S89" s="1"/>
      <c r="T89" s="1">
        <f t="shared" si="23"/>
        <v>13</v>
      </c>
      <c r="U89" s="1">
        <f t="shared" si="24"/>
        <v>6.6901408450704229</v>
      </c>
      <c r="V89" s="1">
        <v>10.6</v>
      </c>
      <c r="W89" s="1">
        <v>15</v>
      </c>
      <c r="X89" s="1">
        <v>8.8000000000000007</v>
      </c>
      <c r="Y89" s="1">
        <v>13</v>
      </c>
      <c r="Z89" s="1">
        <v>20.6</v>
      </c>
      <c r="AA89" s="1">
        <v>21.2</v>
      </c>
      <c r="AB89" s="1">
        <v>18</v>
      </c>
      <c r="AC89" s="1">
        <v>20</v>
      </c>
      <c r="AD89" s="1">
        <v>16.8</v>
      </c>
      <c r="AE89" s="1">
        <v>45</v>
      </c>
      <c r="AF89" s="32" t="s">
        <v>142</v>
      </c>
      <c r="AG89" s="1">
        <f>G89*Q89</f>
        <v>29.567999999999998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143</v>
      </c>
      <c r="B90" s="1" t="s">
        <v>37</v>
      </c>
      <c r="C90" s="1">
        <v>5.7969999999999997</v>
      </c>
      <c r="D90" s="1">
        <v>0.124</v>
      </c>
      <c r="E90" s="1"/>
      <c r="F90" s="1">
        <v>5.9210000000000003</v>
      </c>
      <c r="G90" s="7">
        <v>1</v>
      </c>
      <c r="H90" s="1">
        <v>45</v>
      </c>
      <c r="I90" s="1" t="s">
        <v>41</v>
      </c>
      <c r="J90" s="1"/>
      <c r="K90" s="1">
        <f t="shared" si="21"/>
        <v>0</v>
      </c>
      <c r="L90" s="1"/>
      <c r="M90" s="1"/>
      <c r="N90" s="1">
        <v>0</v>
      </c>
      <c r="O90" s="1"/>
      <c r="P90" s="1">
        <f t="shared" si="22"/>
        <v>0</v>
      </c>
      <c r="Q90" s="5"/>
      <c r="R90" s="5"/>
      <c r="S90" s="1"/>
      <c r="T90" s="1" t="e">
        <f t="shared" si="23"/>
        <v>#DIV/0!</v>
      </c>
      <c r="U90" s="1" t="e">
        <f t="shared" si="24"/>
        <v>#DIV/0!</v>
      </c>
      <c r="V90" s="1">
        <v>0</v>
      </c>
      <c r="W90" s="1">
        <v>0.26600000000000001</v>
      </c>
      <c r="X90" s="1">
        <v>0.26340000000000002</v>
      </c>
      <c r="Y90" s="1">
        <v>0.3962</v>
      </c>
      <c r="Z90" s="1">
        <v>0.39340000000000003</v>
      </c>
      <c r="AA90" s="1">
        <v>0.52259999999999995</v>
      </c>
      <c r="AB90" s="1">
        <v>0.26200000000000001</v>
      </c>
      <c r="AC90" s="1">
        <v>0.78499999999999992</v>
      </c>
      <c r="AD90" s="1">
        <v>0.13020000000000001</v>
      </c>
      <c r="AE90" s="1">
        <v>0.1308</v>
      </c>
      <c r="AF90" s="32" t="s">
        <v>227</v>
      </c>
      <c r="AG90" s="1">
        <f>G90*Q90</f>
        <v>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ht="15.75" thickBot="1" x14ac:dyDescent="0.3">
      <c r="A91" s="1" t="s">
        <v>144</v>
      </c>
      <c r="B91" s="1" t="s">
        <v>40</v>
      </c>
      <c r="C91" s="1">
        <v>582</v>
      </c>
      <c r="D91" s="1"/>
      <c r="E91" s="1">
        <v>198</v>
      </c>
      <c r="F91" s="1">
        <v>329</v>
      </c>
      <c r="G91" s="7">
        <v>0.33</v>
      </c>
      <c r="H91" s="1">
        <v>45</v>
      </c>
      <c r="I91" s="1" t="s">
        <v>41</v>
      </c>
      <c r="J91" s="1">
        <v>220</v>
      </c>
      <c r="K91" s="1">
        <f t="shared" si="21"/>
        <v>-22</v>
      </c>
      <c r="L91" s="1"/>
      <c r="M91" s="1"/>
      <c r="N91" s="1">
        <v>210</v>
      </c>
      <c r="O91" s="1">
        <v>100</v>
      </c>
      <c r="P91" s="1">
        <f t="shared" si="22"/>
        <v>39.6</v>
      </c>
      <c r="Q91" s="5"/>
      <c r="R91" s="5"/>
      <c r="S91" s="1"/>
      <c r="T91" s="1">
        <f t="shared" si="23"/>
        <v>16.136363636363637</v>
      </c>
      <c r="U91" s="1">
        <f t="shared" si="24"/>
        <v>16.136363636363637</v>
      </c>
      <c r="V91" s="1">
        <v>56</v>
      </c>
      <c r="W91" s="1">
        <v>52.2</v>
      </c>
      <c r="X91" s="1">
        <v>52.2</v>
      </c>
      <c r="Y91" s="1">
        <v>60.2</v>
      </c>
      <c r="Z91" s="1">
        <v>47.4</v>
      </c>
      <c r="AA91" s="1">
        <v>51.2</v>
      </c>
      <c r="AB91" s="1">
        <v>47.6</v>
      </c>
      <c r="AC91" s="1">
        <v>22.8</v>
      </c>
      <c r="AD91" s="1">
        <v>48.6</v>
      </c>
      <c r="AE91" s="1">
        <v>66.599999999999994</v>
      </c>
      <c r="AF91" s="1" t="s">
        <v>42</v>
      </c>
      <c r="AG91" s="1">
        <f>G91*Q91</f>
        <v>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4" t="s">
        <v>145</v>
      </c>
      <c r="B92" s="15" t="s">
        <v>37</v>
      </c>
      <c r="C92" s="15">
        <v>70.049000000000007</v>
      </c>
      <c r="D92" s="15"/>
      <c r="E92" s="15">
        <v>20.295999999999999</v>
      </c>
      <c r="F92" s="16">
        <v>47.795000000000002</v>
      </c>
      <c r="G92" s="11">
        <v>0</v>
      </c>
      <c r="H92" s="10">
        <v>45</v>
      </c>
      <c r="I92" s="10" t="s">
        <v>38</v>
      </c>
      <c r="J92" s="10">
        <v>20.3</v>
      </c>
      <c r="K92" s="10">
        <f t="shared" si="21"/>
        <v>-4.0000000000013358E-3</v>
      </c>
      <c r="L92" s="10"/>
      <c r="M92" s="10"/>
      <c r="N92" s="10">
        <v>0</v>
      </c>
      <c r="O92" s="10"/>
      <c r="P92" s="10">
        <f t="shared" si="22"/>
        <v>4.0591999999999997</v>
      </c>
      <c r="Q92" s="12"/>
      <c r="R92" s="12"/>
      <c r="S92" s="10"/>
      <c r="T92" s="10">
        <f t="shared" si="23"/>
        <v>11.774487583760347</v>
      </c>
      <c r="U92" s="10">
        <f t="shared" si="24"/>
        <v>11.774487583760347</v>
      </c>
      <c r="V92" s="10">
        <v>4.3235999999999999</v>
      </c>
      <c r="W92" s="10">
        <v>5.0768000000000004</v>
      </c>
      <c r="X92" s="10">
        <v>4.9729999999999999</v>
      </c>
      <c r="Y92" s="10">
        <v>9.6733999999999991</v>
      </c>
      <c r="Z92" s="10">
        <v>4.2721999999999998</v>
      </c>
      <c r="AA92" s="10">
        <v>7.7976000000000001</v>
      </c>
      <c r="AB92" s="10">
        <v>4.5148000000000001</v>
      </c>
      <c r="AC92" s="10">
        <v>6.5876000000000001</v>
      </c>
      <c r="AD92" s="10">
        <v>6.5754000000000001</v>
      </c>
      <c r="AE92" s="10">
        <v>7.2406000000000006</v>
      </c>
      <c r="AF92" s="32" t="s">
        <v>218</v>
      </c>
      <c r="AG92" s="10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s="23" customFormat="1" ht="15.75" thickBot="1" x14ac:dyDescent="0.3">
      <c r="A93" s="24" t="s">
        <v>192</v>
      </c>
      <c r="B93" s="25" t="s">
        <v>37</v>
      </c>
      <c r="C93" s="25"/>
      <c r="D93" s="25"/>
      <c r="E93" s="25"/>
      <c r="F93" s="26"/>
      <c r="G93" s="21">
        <v>1</v>
      </c>
      <c r="H93" s="1" t="e">
        <v>#N/A</v>
      </c>
      <c r="I93" s="20" t="s">
        <v>41</v>
      </c>
      <c r="J93" s="20"/>
      <c r="K93" s="20">
        <f>E93-J93</f>
        <v>0</v>
      </c>
      <c r="L93" s="20"/>
      <c r="M93" s="20"/>
      <c r="N93" s="20">
        <v>0</v>
      </c>
      <c r="O93" s="20"/>
      <c r="P93" s="20">
        <f>E93/5</f>
        <v>0</v>
      </c>
      <c r="Q93" s="22"/>
      <c r="R93" s="22"/>
      <c r="S93" s="20"/>
      <c r="T93" s="20" t="e">
        <f>(F93+N93+O93+Q93)/P93</f>
        <v>#DIV/0!</v>
      </c>
      <c r="U93" s="20" t="e">
        <f>(F93+N93+O93)/P93</f>
        <v>#DIV/0!</v>
      </c>
      <c r="V93" s="20">
        <v>0</v>
      </c>
      <c r="W93" s="20">
        <v>0</v>
      </c>
      <c r="X93" s="20">
        <v>0</v>
      </c>
      <c r="Y93" s="20">
        <v>0</v>
      </c>
      <c r="Z93" s="20">
        <v>0</v>
      </c>
      <c r="AA93" s="20">
        <v>0</v>
      </c>
      <c r="AB93" s="20">
        <v>0</v>
      </c>
      <c r="AC93" s="20">
        <v>0</v>
      </c>
      <c r="AD93" s="20">
        <v>0</v>
      </c>
      <c r="AE93" s="20">
        <v>0</v>
      </c>
      <c r="AF93" s="20" t="s">
        <v>193</v>
      </c>
      <c r="AG93" s="20">
        <f>G93*Q93</f>
        <v>0</v>
      </c>
      <c r="AH93" s="20"/>
      <c r="AI93" s="20"/>
      <c r="AJ93" s="20"/>
      <c r="AK93" s="20"/>
      <c r="AL93" s="20"/>
      <c r="AM93" s="20"/>
      <c r="AN93" s="20"/>
      <c r="AO93" s="20"/>
      <c r="AP93" s="20"/>
      <c r="AQ93" s="20"/>
      <c r="AR93" s="20"/>
      <c r="AS93" s="20"/>
      <c r="AT93" s="20"/>
      <c r="AU93" s="20"/>
      <c r="AV93" s="20"/>
      <c r="AW93" s="20"/>
      <c r="AX93" s="20"/>
    </row>
    <row r="94" spans="1:50" x14ac:dyDescent="0.25">
      <c r="A94" s="14" t="s">
        <v>146</v>
      </c>
      <c r="B94" s="15" t="s">
        <v>40</v>
      </c>
      <c r="C94" s="15">
        <v>113</v>
      </c>
      <c r="D94" s="15"/>
      <c r="E94" s="15">
        <v>75</v>
      </c>
      <c r="F94" s="16">
        <v>32</v>
      </c>
      <c r="G94" s="11">
        <v>0</v>
      </c>
      <c r="H94" s="10">
        <v>45</v>
      </c>
      <c r="I94" s="10" t="s">
        <v>38</v>
      </c>
      <c r="J94" s="10">
        <v>93</v>
      </c>
      <c r="K94" s="10">
        <f t="shared" si="21"/>
        <v>-18</v>
      </c>
      <c r="L94" s="10"/>
      <c r="M94" s="10"/>
      <c r="N94" s="10">
        <v>0</v>
      </c>
      <c r="O94" s="10"/>
      <c r="P94" s="10">
        <f t="shared" si="22"/>
        <v>15</v>
      </c>
      <c r="Q94" s="12"/>
      <c r="R94" s="12"/>
      <c r="S94" s="10"/>
      <c r="T94" s="10">
        <f t="shared" si="23"/>
        <v>2.1333333333333333</v>
      </c>
      <c r="U94" s="10">
        <f t="shared" si="24"/>
        <v>2.1333333333333333</v>
      </c>
      <c r="V94" s="10">
        <v>10</v>
      </c>
      <c r="W94" s="10">
        <v>13.4</v>
      </c>
      <c r="X94" s="10">
        <v>14.2</v>
      </c>
      <c r="Y94" s="10">
        <v>19.8</v>
      </c>
      <c r="Z94" s="10">
        <v>14.8</v>
      </c>
      <c r="AA94" s="10">
        <v>15.4</v>
      </c>
      <c r="AB94" s="10">
        <v>19.399999999999999</v>
      </c>
      <c r="AC94" s="10">
        <v>10.8</v>
      </c>
      <c r="AD94" s="10">
        <v>10.4</v>
      </c>
      <c r="AE94" s="10">
        <v>23.6</v>
      </c>
      <c r="AF94" s="33" t="s">
        <v>219</v>
      </c>
      <c r="AG94" s="10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ht="15.75" thickBot="1" x14ac:dyDescent="0.3">
      <c r="A95" s="17" t="s">
        <v>199</v>
      </c>
      <c r="B95" s="18" t="s">
        <v>40</v>
      </c>
      <c r="C95" s="18">
        <v>24</v>
      </c>
      <c r="D95" s="18"/>
      <c r="E95" s="18">
        <v>3</v>
      </c>
      <c r="F95" s="19">
        <v>20</v>
      </c>
      <c r="G95" s="7">
        <v>0.33</v>
      </c>
      <c r="H95" s="1" t="e">
        <v>#N/A</v>
      </c>
      <c r="I95" s="1" t="s">
        <v>41</v>
      </c>
      <c r="J95" s="1">
        <v>3</v>
      </c>
      <c r="K95" s="1">
        <f>E95-J95</f>
        <v>0</v>
      </c>
      <c r="L95" s="1"/>
      <c r="M95" s="1"/>
      <c r="N95" s="1">
        <v>0</v>
      </c>
      <c r="O95" s="1"/>
      <c r="P95" s="1">
        <f>E95/5</f>
        <v>0.6</v>
      </c>
      <c r="Q95" s="5"/>
      <c r="R95" s="5"/>
      <c r="S95" s="1"/>
      <c r="T95" s="1">
        <f>(F95+N95+O95+Q95)/P95</f>
        <v>33.333333333333336</v>
      </c>
      <c r="U95" s="1">
        <f>(F95+N95+O95)/P95</f>
        <v>33.333333333333336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32" t="s">
        <v>228</v>
      </c>
      <c r="AG95" s="1">
        <f>G95*Q95</f>
        <v>0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4" t="s">
        <v>147</v>
      </c>
      <c r="B96" s="15" t="s">
        <v>37</v>
      </c>
      <c r="C96" s="15">
        <v>0.65300000000000002</v>
      </c>
      <c r="D96" s="15">
        <v>3.2559999999999998</v>
      </c>
      <c r="E96" s="15">
        <v>3.9089999999999998</v>
      </c>
      <c r="F96" s="16"/>
      <c r="G96" s="11">
        <v>0</v>
      </c>
      <c r="H96" s="10">
        <v>45</v>
      </c>
      <c r="I96" s="10" t="s">
        <v>38</v>
      </c>
      <c r="J96" s="10">
        <v>5.2</v>
      </c>
      <c r="K96" s="10">
        <f t="shared" si="21"/>
        <v>-1.2910000000000004</v>
      </c>
      <c r="L96" s="10"/>
      <c r="M96" s="10"/>
      <c r="N96" s="10">
        <v>0</v>
      </c>
      <c r="O96" s="10"/>
      <c r="P96" s="10">
        <f t="shared" si="22"/>
        <v>0.78179999999999994</v>
      </c>
      <c r="Q96" s="12"/>
      <c r="R96" s="12"/>
      <c r="S96" s="10"/>
      <c r="T96" s="10">
        <f t="shared" si="23"/>
        <v>0</v>
      </c>
      <c r="U96" s="10">
        <f t="shared" si="24"/>
        <v>0</v>
      </c>
      <c r="V96" s="10">
        <v>0.1318</v>
      </c>
      <c r="W96" s="10">
        <v>0</v>
      </c>
      <c r="X96" s="10">
        <v>0.17080000000000001</v>
      </c>
      <c r="Y96" s="10">
        <v>0</v>
      </c>
      <c r="Z96" s="10">
        <v>0.24879999999999999</v>
      </c>
      <c r="AA96" s="10">
        <v>0.38119999999999998</v>
      </c>
      <c r="AB96" s="10">
        <v>0.2616</v>
      </c>
      <c r="AC96" s="10">
        <v>0.67120000000000002</v>
      </c>
      <c r="AD96" s="10">
        <v>0.13300000000000001</v>
      </c>
      <c r="AE96" s="10">
        <v>1.4081999999999999</v>
      </c>
      <c r="AF96" s="13" t="s">
        <v>148</v>
      </c>
      <c r="AG96" s="10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s="23" customFormat="1" ht="15.75" thickBot="1" x14ac:dyDescent="0.3">
      <c r="A97" s="24" t="s">
        <v>200</v>
      </c>
      <c r="B97" s="25" t="s">
        <v>37</v>
      </c>
      <c r="C97" s="25"/>
      <c r="D97" s="25"/>
      <c r="E97" s="25"/>
      <c r="F97" s="26"/>
      <c r="G97" s="21">
        <v>1</v>
      </c>
      <c r="H97" s="20"/>
      <c r="I97" s="20" t="s">
        <v>41</v>
      </c>
      <c r="J97" s="20"/>
      <c r="K97" s="20">
        <f>E97-J97</f>
        <v>0</v>
      </c>
      <c r="L97" s="20"/>
      <c r="M97" s="20"/>
      <c r="N97" s="20">
        <v>4</v>
      </c>
      <c r="O97" s="20"/>
      <c r="P97" s="20">
        <f>E97/5</f>
        <v>0</v>
      </c>
      <c r="Q97" s="22">
        <v>4</v>
      </c>
      <c r="R97" s="22"/>
      <c r="S97" s="20"/>
      <c r="T97" s="20" t="e">
        <f>(F97+N97+O97+Q97)/P97</f>
        <v>#DIV/0!</v>
      </c>
      <c r="U97" s="20" t="e">
        <f>(F97+N97+O97)/P97</f>
        <v>#DIV/0!</v>
      </c>
      <c r="V97" s="20">
        <v>0</v>
      </c>
      <c r="W97" s="20">
        <v>0</v>
      </c>
      <c r="X97" s="20">
        <v>0</v>
      </c>
      <c r="Y97" s="20">
        <v>0</v>
      </c>
      <c r="Z97" s="20">
        <v>0</v>
      </c>
      <c r="AA97" s="20">
        <v>0</v>
      </c>
      <c r="AB97" s="20">
        <v>0</v>
      </c>
      <c r="AC97" s="20">
        <v>0</v>
      </c>
      <c r="AD97" s="20">
        <v>0</v>
      </c>
      <c r="AE97" s="20">
        <v>0</v>
      </c>
      <c r="AF97" s="20" t="s">
        <v>201</v>
      </c>
      <c r="AG97" s="20">
        <f>G97*Q97</f>
        <v>4</v>
      </c>
      <c r="AH97" s="20"/>
      <c r="AI97" s="20"/>
      <c r="AJ97" s="20"/>
      <c r="AK97" s="20"/>
      <c r="AL97" s="20"/>
      <c r="AM97" s="20"/>
      <c r="AN97" s="20"/>
      <c r="AO97" s="20"/>
      <c r="AP97" s="20"/>
      <c r="AQ97" s="20"/>
      <c r="AR97" s="20"/>
      <c r="AS97" s="20"/>
      <c r="AT97" s="20"/>
      <c r="AU97" s="20"/>
      <c r="AV97" s="20"/>
      <c r="AW97" s="20"/>
      <c r="AX97" s="20"/>
    </row>
    <row r="98" spans="1:50" x14ac:dyDescent="0.25">
      <c r="A98" s="14" t="s">
        <v>149</v>
      </c>
      <c r="B98" s="15" t="s">
        <v>40</v>
      </c>
      <c r="C98" s="15">
        <v>-1</v>
      </c>
      <c r="D98" s="15"/>
      <c r="E98" s="15"/>
      <c r="F98" s="16">
        <v>-1</v>
      </c>
      <c r="G98" s="11">
        <v>0</v>
      </c>
      <c r="H98" s="10">
        <v>60</v>
      </c>
      <c r="I98" s="10" t="s">
        <v>38</v>
      </c>
      <c r="J98" s="10"/>
      <c r="K98" s="10">
        <f t="shared" si="21"/>
        <v>0</v>
      </c>
      <c r="L98" s="10"/>
      <c r="M98" s="10"/>
      <c r="N98" s="10">
        <v>0</v>
      </c>
      <c r="O98" s="10"/>
      <c r="P98" s="10">
        <f t="shared" si="22"/>
        <v>0</v>
      </c>
      <c r="Q98" s="12"/>
      <c r="R98" s="12"/>
      <c r="S98" s="10"/>
      <c r="T98" s="10" t="e">
        <f t="shared" si="23"/>
        <v>#DIV/0!</v>
      </c>
      <c r="U98" s="10" t="e">
        <f t="shared" si="24"/>
        <v>#DIV/0!</v>
      </c>
      <c r="V98" s="10">
        <v>0</v>
      </c>
      <c r="W98" s="10">
        <v>0</v>
      </c>
      <c r="X98" s="10">
        <v>2.6</v>
      </c>
      <c r="Y98" s="10">
        <v>13.4</v>
      </c>
      <c r="Z98" s="10">
        <v>9.8000000000000007</v>
      </c>
      <c r="AA98" s="10">
        <v>4.5999999999999996</v>
      </c>
      <c r="AB98" s="10">
        <v>5.8</v>
      </c>
      <c r="AC98" s="10">
        <v>0</v>
      </c>
      <c r="AD98" s="10">
        <v>5.2</v>
      </c>
      <c r="AE98" s="10">
        <v>1.4</v>
      </c>
      <c r="AF98" s="13" t="s">
        <v>150</v>
      </c>
      <c r="AG98" s="10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ht="15.75" thickBot="1" x14ac:dyDescent="0.3">
      <c r="A99" s="17" t="s">
        <v>190</v>
      </c>
      <c r="B99" s="18" t="s">
        <v>40</v>
      </c>
      <c r="C99" s="18">
        <v>86</v>
      </c>
      <c r="D99" s="18"/>
      <c r="E99" s="18">
        <v>51</v>
      </c>
      <c r="F99" s="19">
        <v>8</v>
      </c>
      <c r="G99" s="7">
        <v>0.4</v>
      </c>
      <c r="H99" s="1">
        <v>60</v>
      </c>
      <c r="I99" s="1" t="s">
        <v>41</v>
      </c>
      <c r="J99" s="1">
        <v>54</v>
      </c>
      <c r="K99" s="1">
        <f>E99-J99</f>
        <v>-3</v>
      </c>
      <c r="L99" s="1"/>
      <c r="M99" s="1"/>
      <c r="N99" s="1">
        <v>93</v>
      </c>
      <c r="O99" s="1"/>
      <c r="P99" s="1">
        <f>E99/5</f>
        <v>10.199999999999999</v>
      </c>
      <c r="Q99" s="5">
        <f>14*P99-O99-N99-F99</f>
        <v>41.799999999999983</v>
      </c>
      <c r="R99" s="5"/>
      <c r="S99" s="1"/>
      <c r="T99" s="1">
        <f>(F99+N99+O99+Q99)/P99</f>
        <v>14</v>
      </c>
      <c r="U99" s="1">
        <f>(F99+N99+O99)/P99</f>
        <v>9.9019607843137258</v>
      </c>
      <c r="V99" s="1">
        <v>10.8</v>
      </c>
      <c r="W99" s="1">
        <v>4.4000000000000004</v>
      </c>
      <c r="X99" s="1">
        <v>0.2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 t="s">
        <v>191</v>
      </c>
      <c r="AG99" s="1">
        <f>G99*Q99</f>
        <v>16.719999999999995</v>
      </c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4" t="s">
        <v>151</v>
      </c>
      <c r="B100" s="15" t="s">
        <v>40</v>
      </c>
      <c r="C100" s="15">
        <v>2</v>
      </c>
      <c r="D100" s="15">
        <v>18</v>
      </c>
      <c r="E100" s="15">
        <v>7.84</v>
      </c>
      <c r="F100" s="16">
        <v>12.16</v>
      </c>
      <c r="G100" s="11">
        <v>0</v>
      </c>
      <c r="H100" s="10">
        <v>45</v>
      </c>
      <c r="I100" s="10" t="s">
        <v>38</v>
      </c>
      <c r="J100" s="10">
        <v>7.7</v>
      </c>
      <c r="K100" s="10">
        <f t="shared" si="21"/>
        <v>0.13999999999999968</v>
      </c>
      <c r="L100" s="10"/>
      <c r="M100" s="10"/>
      <c r="N100" s="10">
        <v>0</v>
      </c>
      <c r="O100" s="10"/>
      <c r="P100" s="10">
        <f t="shared" si="22"/>
        <v>1.5680000000000001</v>
      </c>
      <c r="Q100" s="12"/>
      <c r="R100" s="12"/>
      <c r="S100" s="10"/>
      <c r="T100" s="10">
        <f t="shared" si="23"/>
        <v>7.7551020408163263</v>
      </c>
      <c r="U100" s="10">
        <f t="shared" si="24"/>
        <v>7.7551020408163263</v>
      </c>
      <c r="V100" s="10">
        <v>0</v>
      </c>
      <c r="W100" s="10">
        <v>2.2000000000000002</v>
      </c>
      <c r="X100" s="10">
        <v>0.6</v>
      </c>
      <c r="Y100" s="10">
        <v>0.4</v>
      </c>
      <c r="Z100" s="10">
        <v>-0.2</v>
      </c>
      <c r="AA100" s="10">
        <v>0.4</v>
      </c>
      <c r="AB100" s="10">
        <v>3</v>
      </c>
      <c r="AC100" s="10">
        <v>1.4</v>
      </c>
      <c r="AD100" s="10">
        <v>2.9319999999999999</v>
      </c>
      <c r="AE100" s="10">
        <v>3.4</v>
      </c>
      <c r="AF100" s="32" t="s">
        <v>221</v>
      </c>
      <c r="AG100" s="10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ht="15.75" thickBot="1" x14ac:dyDescent="0.3">
      <c r="A101" s="17" t="s">
        <v>196</v>
      </c>
      <c r="B101" s="18" t="s">
        <v>40</v>
      </c>
      <c r="C101" s="18">
        <v>18</v>
      </c>
      <c r="D101" s="18"/>
      <c r="E101" s="18"/>
      <c r="F101" s="19">
        <v>18</v>
      </c>
      <c r="G101" s="7">
        <v>0.84</v>
      </c>
      <c r="H101" s="1" t="e">
        <v>#N/A</v>
      </c>
      <c r="I101" s="1" t="s">
        <v>41</v>
      </c>
      <c r="J101" s="1"/>
      <c r="K101" s="1">
        <f>E101-J101</f>
        <v>0</v>
      </c>
      <c r="L101" s="1"/>
      <c r="M101" s="1"/>
      <c r="N101" s="1">
        <v>0</v>
      </c>
      <c r="O101" s="1"/>
      <c r="P101" s="1">
        <f>E101/5</f>
        <v>0</v>
      </c>
      <c r="Q101" s="5"/>
      <c r="R101" s="5"/>
      <c r="S101" s="1"/>
      <c r="T101" s="1" t="e">
        <f>(F101+N101+O101+Q101)/P101</f>
        <v>#DIV/0!</v>
      </c>
      <c r="U101" s="1" t="e">
        <f>(F101+N101+O101)/P101</f>
        <v>#DIV/0!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32" t="s">
        <v>220</v>
      </c>
      <c r="AG101" s="1">
        <f>G101*Q101</f>
        <v>0</v>
      </c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4" t="s">
        <v>152</v>
      </c>
      <c r="B102" s="15" t="s">
        <v>40</v>
      </c>
      <c r="C102" s="15">
        <v>11</v>
      </c>
      <c r="D102" s="15">
        <v>5</v>
      </c>
      <c r="E102" s="15">
        <v>16</v>
      </c>
      <c r="F102" s="16">
        <v>-1</v>
      </c>
      <c r="G102" s="11">
        <v>0</v>
      </c>
      <c r="H102" s="10">
        <v>45</v>
      </c>
      <c r="I102" s="10" t="s">
        <v>38</v>
      </c>
      <c r="J102" s="10">
        <v>24</v>
      </c>
      <c r="K102" s="10">
        <f t="shared" si="21"/>
        <v>-8</v>
      </c>
      <c r="L102" s="10"/>
      <c r="M102" s="10"/>
      <c r="N102" s="10">
        <v>0</v>
      </c>
      <c r="O102" s="10"/>
      <c r="P102" s="10">
        <f t="shared" si="22"/>
        <v>3.2</v>
      </c>
      <c r="Q102" s="12"/>
      <c r="R102" s="12"/>
      <c r="S102" s="10"/>
      <c r="T102" s="10">
        <f t="shared" si="23"/>
        <v>-0.3125</v>
      </c>
      <c r="U102" s="10">
        <f t="shared" si="24"/>
        <v>-0.3125</v>
      </c>
      <c r="V102" s="10">
        <v>0.6</v>
      </c>
      <c r="W102" s="10">
        <v>1.2</v>
      </c>
      <c r="X102" s="10">
        <v>1.4</v>
      </c>
      <c r="Y102" s="10">
        <v>1.8</v>
      </c>
      <c r="Z102" s="10">
        <v>1.8</v>
      </c>
      <c r="AA102" s="10">
        <v>1.8</v>
      </c>
      <c r="AB102" s="10">
        <v>1</v>
      </c>
      <c r="AC102" s="10">
        <v>0.4</v>
      </c>
      <c r="AD102" s="10">
        <v>2.2000000000000002</v>
      </c>
      <c r="AE102" s="10">
        <v>4.4000000000000004</v>
      </c>
      <c r="AF102" s="33" t="s">
        <v>222</v>
      </c>
      <c r="AG102" s="10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s="23" customFormat="1" ht="15.75" thickBot="1" x14ac:dyDescent="0.3">
      <c r="A103" s="24" t="s">
        <v>197</v>
      </c>
      <c r="B103" s="25" t="s">
        <v>40</v>
      </c>
      <c r="C103" s="25"/>
      <c r="D103" s="25"/>
      <c r="E103" s="25"/>
      <c r="F103" s="26"/>
      <c r="G103" s="21">
        <v>0.84</v>
      </c>
      <c r="H103" s="1" t="e">
        <v>#N/A</v>
      </c>
      <c r="I103" s="20" t="s">
        <v>41</v>
      </c>
      <c r="J103" s="20"/>
      <c r="K103" s="20">
        <f>E103-J103</f>
        <v>0</v>
      </c>
      <c r="L103" s="20"/>
      <c r="M103" s="20"/>
      <c r="N103" s="20">
        <v>0</v>
      </c>
      <c r="O103" s="20"/>
      <c r="P103" s="20">
        <f>E103/5</f>
        <v>0</v>
      </c>
      <c r="Q103" s="22">
        <v>24</v>
      </c>
      <c r="R103" s="22"/>
      <c r="S103" s="20"/>
      <c r="T103" s="20" t="e">
        <f>(F103+N103+O103+Q103)/P103</f>
        <v>#DIV/0!</v>
      </c>
      <c r="U103" s="20" t="e">
        <f>(F103+N103+O103)/P103</f>
        <v>#DIV/0!</v>
      </c>
      <c r="V103" s="20">
        <v>0</v>
      </c>
      <c r="W103" s="20">
        <v>0</v>
      </c>
      <c r="X103" s="20">
        <v>0</v>
      </c>
      <c r="Y103" s="20">
        <v>0</v>
      </c>
      <c r="Z103" s="20">
        <v>0</v>
      </c>
      <c r="AA103" s="20">
        <v>0</v>
      </c>
      <c r="AB103" s="20">
        <v>0</v>
      </c>
      <c r="AC103" s="20">
        <v>0</v>
      </c>
      <c r="AD103" s="20">
        <v>0</v>
      </c>
      <c r="AE103" s="20">
        <v>0</v>
      </c>
      <c r="AF103" s="20" t="s">
        <v>198</v>
      </c>
      <c r="AG103" s="20">
        <f>G103*Q103</f>
        <v>20.16</v>
      </c>
      <c r="AH103" s="20"/>
      <c r="AI103" s="20"/>
      <c r="AJ103" s="20"/>
      <c r="AK103" s="20"/>
      <c r="AL103" s="20"/>
      <c r="AM103" s="20"/>
      <c r="AN103" s="20"/>
      <c r="AO103" s="20"/>
      <c r="AP103" s="20"/>
      <c r="AQ103" s="20"/>
      <c r="AR103" s="20"/>
      <c r="AS103" s="20"/>
      <c r="AT103" s="20"/>
      <c r="AU103" s="20"/>
      <c r="AV103" s="20"/>
      <c r="AW103" s="20"/>
      <c r="AX103" s="20"/>
    </row>
    <row r="104" spans="1:50" x14ac:dyDescent="0.25">
      <c r="A104" s="1" t="s">
        <v>153</v>
      </c>
      <c r="B104" s="1" t="s">
        <v>40</v>
      </c>
      <c r="C104" s="1">
        <v>56</v>
      </c>
      <c r="D104" s="1"/>
      <c r="E104" s="1">
        <v>44</v>
      </c>
      <c r="F104" s="1">
        <v>4</v>
      </c>
      <c r="G104" s="7">
        <v>0.33</v>
      </c>
      <c r="H104" s="1">
        <v>45</v>
      </c>
      <c r="I104" s="1" t="s">
        <v>41</v>
      </c>
      <c r="J104" s="1">
        <v>62</v>
      </c>
      <c r="K104" s="1">
        <f t="shared" si="21"/>
        <v>-18</v>
      </c>
      <c r="L104" s="1"/>
      <c r="M104" s="1"/>
      <c r="N104" s="1">
        <v>99</v>
      </c>
      <c r="O104" s="1"/>
      <c r="P104" s="1">
        <f t="shared" si="22"/>
        <v>8.8000000000000007</v>
      </c>
      <c r="Q104" s="5">
        <f t="shared" ref="Q104:Q107" si="25">14*P104-O104-N104-F104</f>
        <v>20.200000000000017</v>
      </c>
      <c r="R104" s="5"/>
      <c r="S104" s="1"/>
      <c r="T104" s="1">
        <f t="shared" si="23"/>
        <v>14</v>
      </c>
      <c r="U104" s="1">
        <f t="shared" si="24"/>
        <v>11.704545454545453</v>
      </c>
      <c r="V104" s="1">
        <v>10.6</v>
      </c>
      <c r="W104" s="1">
        <v>7.2</v>
      </c>
      <c r="X104" s="1">
        <v>6.4</v>
      </c>
      <c r="Y104" s="1">
        <v>8.1999999999999993</v>
      </c>
      <c r="Z104" s="1">
        <v>11.6</v>
      </c>
      <c r="AA104" s="1">
        <v>8.8000000000000007</v>
      </c>
      <c r="AB104" s="1">
        <v>7.4</v>
      </c>
      <c r="AC104" s="1">
        <v>14.2</v>
      </c>
      <c r="AD104" s="1">
        <v>2.2000000000000002</v>
      </c>
      <c r="AE104" s="1">
        <v>29.2</v>
      </c>
      <c r="AF104" s="1"/>
      <c r="AG104" s="1">
        <f>G104*Q104</f>
        <v>6.6660000000000057</v>
      </c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154</v>
      </c>
      <c r="B105" s="1" t="s">
        <v>40</v>
      </c>
      <c r="C105" s="1">
        <v>50</v>
      </c>
      <c r="D105" s="1"/>
      <c r="E105" s="1">
        <v>6</v>
      </c>
      <c r="F105" s="1">
        <v>43</v>
      </c>
      <c r="G105" s="7">
        <v>0.36</v>
      </c>
      <c r="H105" s="1">
        <v>45</v>
      </c>
      <c r="I105" s="1" t="s">
        <v>41</v>
      </c>
      <c r="J105" s="1">
        <v>8</v>
      </c>
      <c r="K105" s="1">
        <f t="shared" si="21"/>
        <v>-2</v>
      </c>
      <c r="L105" s="1"/>
      <c r="M105" s="1"/>
      <c r="N105" s="1">
        <v>0</v>
      </c>
      <c r="O105" s="1"/>
      <c r="P105" s="1">
        <f t="shared" si="22"/>
        <v>1.2</v>
      </c>
      <c r="Q105" s="5"/>
      <c r="R105" s="5"/>
      <c r="S105" s="1"/>
      <c r="T105" s="1">
        <f t="shared" si="23"/>
        <v>35.833333333333336</v>
      </c>
      <c r="U105" s="1">
        <f t="shared" si="24"/>
        <v>35.833333333333336</v>
      </c>
      <c r="V105" s="1">
        <v>2.8</v>
      </c>
      <c r="W105" s="1">
        <v>4.2</v>
      </c>
      <c r="X105" s="1">
        <v>2.2000000000000002</v>
      </c>
      <c r="Y105" s="1">
        <v>3</v>
      </c>
      <c r="Z105" s="1">
        <v>7.6</v>
      </c>
      <c r="AA105" s="1">
        <v>4</v>
      </c>
      <c r="AB105" s="1">
        <v>4</v>
      </c>
      <c r="AC105" s="1">
        <v>5.6</v>
      </c>
      <c r="AD105" s="1">
        <v>8.1999999999999993</v>
      </c>
      <c r="AE105" s="1">
        <v>8.6</v>
      </c>
      <c r="AF105" s="36" t="s">
        <v>44</v>
      </c>
      <c r="AG105" s="1">
        <f>G105*Q105</f>
        <v>0</v>
      </c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155</v>
      </c>
      <c r="B106" s="1" t="s">
        <v>37</v>
      </c>
      <c r="C106" s="1">
        <v>452.37400000000002</v>
      </c>
      <c r="D106" s="1"/>
      <c r="E106" s="1">
        <v>206.62200000000001</v>
      </c>
      <c r="F106" s="1">
        <v>192.78899999999999</v>
      </c>
      <c r="G106" s="7">
        <v>1</v>
      </c>
      <c r="H106" s="1">
        <v>45</v>
      </c>
      <c r="I106" s="1" t="s">
        <v>60</v>
      </c>
      <c r="J106" s="1">
        <v>215</v>
      </c>
      <c r="K106" s="1">
        <f t="shared" si="21"/>
        <v>-8.3779999999999859</v>
      </c>
      <c r="L106" s="1"/>
      <c r="M106" s="1"/>
      <c r="N106" s="1">
        <v>230</v>
      </c>
      <c r="O106" s="1">
        <v>200</v>
      </c>
      <c r="P106" s="1">
        <f t="shared" si="22"/>
        <v>41.324400000000004</v>
      </c>
      <c r="Q106" s="5"/>
      <c r="R106" s="5"/>
      <c r="S106" s="1"/>
      <c r="T106" s="1">
        <f t="shared" si="23"/>
        <v>15.070733029396674</v>
      </c>
      <c r="U106" s="1">
        <f t="shared" si="24"/>
        <v>15.070733029396674</v>
      </c>
      <c r="V106" s="1">
        <v>55.439200000000007</v>
      </c>
      <c r="W106" s="1">
        <v>40.290399999999998</v>
      </c>
      <c r="X106" s="1">
        <v>56.943199999999997</v>
      </c>
      <c r="Y106" s="1">
        <v>72.028400000000005</v>
      </c>
      <c r="Z106" s="1">
        <v>75.804999999999993</v>
      </c>
      <c r="AA106" s="1">
        <v>64.875599999999991</v>
      </c>
      <c r="AB106" s="1">
        <v>63.785799999999988</v>
      </c>
      <c r="AC106" s="1">
        <v>64.779399999999995</v>
      </c>
      <c r="AD106" s="1">
        <v>66.256799999999998</v>
      </c>
      <c r="AE106" s="1">
        <v>52.640200000000007</v>
      </c>
      <c r="AF106" s="36" t="s">
        <v>44</v>
      </c>
      <c r="AG106" s="1">
        <f>G106*Q106</f>
        <v>0</v>
      </c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 t="s">
        <v>156</v>
      </c>
      <c r="B107" s="1" t="s">
        <v>40</v>
      </c>
      <c r="C107" s="1">
        <v>24</v>
      </c>
      <c r="D107" s="1"/>
      <c r="E107" s="1">
        <v>18</v>
      </c>
      <c r="F107" s="1">
        <v>1</v>
      </c>
      <c r="G107" s="7">
        <v>0.1</v>
      </c>
      <c r="H107" s="1">
        <v>60</v>
      </c>
      <c r="I107" s="1" t="s">
        <v>41</v>
      </c>
      <c r="J107" s="1">
        <v>22</v>
      </c>
      <c r="K107" s="1">
        <f t="shared" si="21"/>
        <v>-4</v>
      </c>
      <c r="L107" s="1"/>
      <c r="M107" s="1"/>
      <c r="N107" s="1">
        <v>31</v>
      </c>
      <c r="O107" s="1"/>
      <c r="P107" s="1">
        <f t="shared" si="22"/>
        <v>3.6</v>
      </c>
      <c r="Q107" s="5">
        <f t="shared" si="25"/>
        <v>18.399999999999999</v>
      </c>
      <c r="R107" s="5"/>
      <c r="S107" s="1"/>
      <c r="T107" s="1">
        <f t="shared" si="23"/>
        <v>14</v>
      </c>
      <c r="U107" s="1">
        <f t="shared" si="24"/>
        <v>8.8888888888888893</v>
      </c>
      <c r="V107" s="1">
        <v>3.4</v>
      </c>
      <c r="W107" s="1">
        <v>1.2</v>
      </c>
      <c r="X107" s="1">
        <v>3</v>
      </c>
      <c r="Y107" s="1">
        <v>3.8</v>
      </c>
      <c r="Z107" s="1">
        <v>2.8</v>
      </c>
      <c r="AA107" s="1">
        <v>2.8</v>
      </c>
      <c r="AB107" s="1">
        <v>3.4</v>
      </c>
      <c r="AC107" s="1">
        <v>2.2000000000000002</v>
      </c>
      <c r="AD107" s="1">
        <v>5.6</v>
      </c>
      <c r="AE107" s="1">
        <v>6.4</v>
      </c>
      <c r="AF107" s="1"/>
      <c r="AG107" s="1">
        <f>G107*Q107</f>
        <v>1.8399999999999999</v>
      </c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0" t="s">
        <v>157</v>
      </c>
      <c r="B108" s="10" t="s">
        <v>40</v>
      </c>
      <c r="C108" s="10">
        <v>-2</v>
      </c>
      <c r="D108" s="10">
        <v>2</v>
      </c>
      <c r="E108" s="10"/>
      <c r="F108" s="10"/>
      <c r="G108" s="11">
        <v>0</v>
      </c>
      <c r="H108" s="10">
        <v>45</v>
      </c>
      <c r="I108" s="10" t="s">
        <v>38</v>
      </c>
      <c r="J108" s="10"/>
      <c r="K108" s="10">
        <f t="shared" si="21"/>
        <v>0</v>
      </c>
      <c r="L108" s="10"/>
      <c r="M108" s="10"/>
      <c r="N108" s="10">
        <v>0</v>
      </c>
      <c r="O108" s="10"/>
      <c r="P108" s="10">
        <f t="shared" si="22"/>
        <v>0</v>
      </c>
      <c r="Q108" s="12"/>
      <c r="R108" s="12"/>
      <c r="S108" s="10"/>
      <c r="T108" s="10" t="e">
        <f t="shared" si="23"/>
        <v>#DIV/0!</v>
      </c>
      <c r="U108" s="10" t="e">
        <f t="shared" si="24"/>
        <v>#DIV/0!</v>
      </c>
      <c r="V108" s="10">
        <v>0.2</v>
      </c>
      <c r="W108" s="10">
        <v>0.2</v>
      </c>
      <c r="X108" s="10">
        <v>0</v>
      </c>
      <c r="Y108" s="10">
        <v>0.6</v>
      </c>
      <c r="Z108" s="10">
        <v>11.2</v>
      </c>
      <c r="AA108" s="10">
        <v>32</v>
      </c>
      <c r="AB108" s="10">
        <v>18</v>
      </c>
      <c r="AC108" s="10">
        <v>24.8</v>
      </c>
      <c r="AD108" s="10">
        <v>18.600000000000001</v>
      </c>
      <c r="AE108" s="10">
        <v>15.6</v>
      </c>
      <c r="AF108" s="10" t="s">
        <v>158</v>
      </c>
      <c r="AG108" s="10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 t="s">
        <v>159</v>
      </c>
      <c r="B109" s="1" t="s">
        <v>37</v>
      </c>
      <c r="C109" s="1">
        <v>189.75800000000001</v>
      </c>
      <c r="D109" s="1"/>
      <c r="E109" s="1">
        <v>39.64</v>
      </c>
      <c r="F109" s="1">
        <v>140.26599999999999</v>
      </c>
      <c r="G109" s="7">
        <v>1</v>
      </c>
      <c r="H109" s="1">
        <v>60</v>
      </c>
      <c r="I109" s="1" t="s">
        <v>41</v>
      </c>
      <c r="J109" s="1">
        <v>38.049999999999997</v>
      </c>
      <c r="K109" s="1">
        <f t="shared" si="21"/>
        <v>1.5900000000000034</v>
      </c>
      <c r="L109" s="1"/>
      <c r="M109" s="1"/>
      <c r="N109" s="1">
        <v>0</v>
      </c>
      <c r="O109" s="1"/>
      <c r="P109" s="1">
        <f t="shared" si="22"/>
        <v>7.9279999999999999</v>
      </c>
      <c r="Q109" s="5"/>
      <c r="R109" s="5"/>
      <c r="S109" s="1"/>
      <c r="T109" s="1">
        <f t="shared" si="23"/>
        <v>17.692482341069624</v>
      </c>
      <c r="U109" s="1">
        <f t="shared" si="24"/>
        <v>17.692482341069624</v>
      </c>
      <c r="V109" s="1">
        <v>7.8450000000000006</v>
      </c>
      <c r="W109" s="1">
        <v>7.6950000000000003</v>
      </c>
      <c r="X109" s="1">
        <v>18.744</v>
      </c>
      <c r="Y109" s="1">
        <v>26.446200000000001</v>
      </c>
      <c r="Z109" s="1">
        <v>15.414</v>
      </c>
      <c r="AA109" s="1">
        <v>15.329800000000001</v>
      </c>
      <c r="AB109" s="1">
        <v>18.7348</v>
      </c>
      <c r="AC109" s="1">
        <v>19.561199999999999</v>
      </c>
      <c r="AD109" s="1">
        <v>16.462199999999999</v>
      </c>
      <c r="AE109" s="1">
        <v>20.7272</v>
      </c>
      <c r="AF109" s="36" t="s">
        <v>44</v>
      </c>
      <c r="AG109" s="1">
        <f>G109*Q109</f>
        <v>0</v>
      </c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160</v>
      </c>
      <c r="B110" s="1" t="s">
        <v>37</v>
      </c>
      <c r="C110" s="1">
        <v>66.793000000000006</v>
      </c>
      <c r="D110" s="1"/>
      <c r="E110" s="1">
        <v>17.497</v>
      </c>
      <c r="F110" s="1">
        <v>49.295999999999999</v>
      </c>
      <c r="G110" s="7">
        <v>1</v>
      </c>
      <c r="H110" s="1">
        <v>60</v>
      </c>
      <c r="I110" s="1" t="s">
        <v>41</v>
      </c>
      <c r="J110" s="1">
        <v>15.6</v>
      </c>
      <c r="K110" s="1">
        <f t="shared" si="21"/>
        <v>1.8970000000000002</v>
      </c>
      <c r="L110" s="1"/>
      <c r="M110" s="1"/>
      <c r="N110" s="1">
        <v>0</v>
      </c>
      <c r="O110" s="1"/>
      <c r="P110" s="1">
        <f t="shared" si="22"/>
        <v>3.4994000000000001</v>
      </c>
      <c r="Q110" s="5"/>
      <c r="R110" s="5"/>
      <c r="S110" s="1"/>
      <c r="T110" s="1">
        <f t="shared" si="23"/>
        <v>14.086986340515516</v>
      </c>
      <c r="U110" s="1">
        <f t="shared" si="24"/>
        <v>14.086986340515516</v>
      </c>
      <c r="V110" s="1">
        <v>0.39479999999999998</v>
      </c>
      <c r="W110" s="1">
        <v>4.7126000000000001</v>
      </c>
      <c r="X110" s="1">
        <v>2.3532000000000002</v>
      </c>
      <c r="Y110" s="1">
        <v>4.7286000000000001</v>
      </c>
      <c r="Z110" s="1">
        <v>3.0112000000000001</v>
      </c>
      <c r="AA110" s="1">
        <v>3.1497999999999999</v>
      </c>
      <c r="AB110" s="1">
        <v>2.3441999999999998</v>
      </c>
      <c r="AC110" s="1">
        <v>6.6836000000000002</v>
      </c>
      <c r="AD110" s="1">
        <v>3.4607999999999999</v>
      </c>
      <c r="AE110" s="1">
        <v>2.0661999999999998</v>
      </c>
      <c r="AF110" s="36" t="s">
        <v>44</v>
      </c>
      <c r="AG110" s="1">
        <f>G110*Q110</f>
        <v>0</v>
      </c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0" t="s">
        <v>161</v>
      </c>
      <c r="B111" s="10" t="s">
        <v>37</v>
      </c>
      <c r="C111" s="10"/>
      <c r="D111" s="10">
        <v>1.502</v>
      </c>
      <c r="E111" s="10">
        <v>1.528</v>
      </c>
      <c r="F111" s="28">
        <v>-1.528</v>
      </c>
      <c r="G111" s="11">
        <v>0</v>
      </c>
      <c r="H111" s="10" t="e">
        <v>#N/A</v>
      </c>
      <c r="I111" s="10" t="s">
        <v>38</v>
      </c>
      <c r="J111" s="10">
        <v>1.3</v>
      </c>
      <c r="K111" s="10">
        <f t="shared" si="21"/>
        <v>0.22799999999999998</v>
      </c>
      <c r="L111" s="10"/>
      <c r="M111" s="10"/>
      <c r="N111" s="10">
        <v>0</v>
      </c>
      <c r="O111" s="10"/>
      <c r="P111" s="10">
        <f t="shared" si="22"/>
        <v>0.30559999999999998</v>
      </c>
      <c r="Q111" s="12"/>
      <c r="R111" s="12"/>
      <c r="S111" s="10"/>
      <c r="T111" s="10">
        <f t="shared" si="23"/>
        <v>-5</v>
      </c>
      <c r="U111" s="10">
        <f t="shared" si="24"/>
        <v>-5</v>
      </c>
      <c r="V111" s="10">
        <v>0.59840000000000004</v>
      </c>
      <c r="W111" s="10">
        <v>0</v>
      </c>
      <c r="X111" s="10">
        <v>0</v>
      </c>
      <c r="Y111" s="10">
        <v>0</v>
      </c>
      <c r="Z111" s="10">
        <v>0</v>
      </c>
      <c r="AA111" s="10">
        <v>0</v>
      </c>
      <c r="AB111" s="10">
        <v>0</v>
      </c>
      <c r="AC111" s="10">
        <v>0</v>
      </c>
      <c r="AD111" s="10">
        <v>0</v>
      </c>
      <c r="AE111" s="10">
        <v>0</v>
      </c>
      <c r="AF111" s="10" t="s">
        <v>162</v>
      </c>
      <c r="AG111" s="10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163</v>
      </c>
      <c r="B112" s="1" t="s">
        <v>37</v>
      </c>
      <c r="C112" s="1">
        <v>45.09</v>
      </c>
      <c r="D112" s="1"/>
      <c r="E112" s="1">
        <v>17.721</v>
      </c>
      <c r="F112" s="28">
        <f>22.881+F111</f>
        <v>21.353000000000002</v>
      </c>
      <c r="G112" s="7">
        <v>1</v>
      </c>
      <c r="H112" s="1">
        <v>60</v>
      </c>
      <c r="I112" s="1" t="s">
        <v>46</v>
      </c>
      <c r="J112" s="1">
        <v>19.5</v>
      </c>
      <c r="K112" s="1">
        <f t="shared" si="21"/>
        <v>-1.7789999999999999</v>
      </c>
      <c r="L112" s="1"/>
      <c r="M112" s="1"/>
      <c r="N112" s="1">
        <v>40</v>
      </c>
      <c r="O112" s="1"/>
      <c r="P112" s="1">
        <f t="shared" si="22"/>
        <v>3.5442</v>
      </c>
      <c r="Q112" s="5"/>
      <c r="R112" s="5"/>
      <c r="S112" s="1"/>
      <c r="T112" s="1">
        <f t="shared" si="23"/>
        <v>17.310817673946165</v>
      </c>
      <c r="U112" s="1">
        <f t="shared" si="24"/>
        <v>17.310817673946165</v>
      </c>
      <c r="V112" s="1">
        <v>5.3827999999999996</v>
      </c>
      <c r="W112" s="1">
        <v>4.5095999999999998</v>
      </c>
      <c r="X112" s="1">
        <v>4.8095999999999997</v>
      </c>
      <c r="Y112" s="1">
        <v>7.7427999999999999</v>
      </c>
      <c r="Z112" s="1">
        <v>3.8982000000000001</v>
      </c>
      <c r="AA112" s="1">
        <v>3.8969999999999998</v>
      </c>
      <c r="AB112" s="1">
        <v>5.1430000000000007</v>
      </c>
      <c r="AC112" s="1">
        <v>3.4272</v>
      </c>
      <c r="AD112" s="1">
        <v>3.6480000000000001</v>
      </c>
      <c r="AE112" s="1">
        <v>4.2060000000000004</v>
      </c>
      <c r="AF112" s="32" t="s">
        <v>128</v>
      </c>
      <c r="AG112" s="1">
        <f>G112*Q112</f>
        <v>0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ht="15.75" thickBot="1" x14ac:dyDescent="0.3">
      <c r="A113" s="1" t="s">
        <v>165</v>
      </c>
      <c r="B113" s="1" t="s">
        <v>40</v>
      </c>
      <c r="C113" s="1">
        <v>4</v>
      </c>
      <c r="D113" s="1"/>
      <c r="E113" s="1"/>
      <c r="F113" s="1"/>
      <c r="G113" s="7">
        <v>0.33</v>
      </c>
      <c r="H113" s="1" t="e">
        <v>#N/A</v>
      </c>
      <c r="I113" s="1" t="s">
        <v>41</v>
      </c>
      <c r="J113" s="1">
        <v>50</v>
      </c>
      <c r="K113" s="1">
        <f t="shared" si="21"/>
        <v>-50</v>
      </c>
      <c r="L113" s="1"/>
      <c r="M113" s="1"/>
      <c r="N113" s="1">
        <v>48</v>
      </c>
      <c r="O113" s="1"/>
      <c r="P113" s="1">
        <f t="shared" si="22"/>
        <v>0</v>
      </c>
      <c r="Q113" s="5"/>
      <c r="R113" s="5"/>
      <c r="S113" s="1"/>
      <c r="T113" s="1" t="e">
        <f t="shared" si="23"/>
        <v>#DIV/0!</v>
      </c>
      <c r="U113" s="1" t="e">
        <f t="shared" si="24"/>
        <v>#DIV/0!</v>
      </c>
      <c r="V113" s="1">
        <v>4.8</v>
      </c>
      <c r="W113" s="1">
        <v>1.6</v>
      </c>
      <c r="X113" s="1">
        <v>2.2000000000000002</v>
      </c>
      <c r="Y113" s="1">
        <v>2.6</v>
      </c>
      <c r="Z113" s="1">
        <v>1.4</v>
      </c>
      <c r="AA113" s="1">
        <v>2.4</v>
      </c>
      <c r="AB113" s="1">
        <v>0.4</v>
      </c>
      <c r="AC113" s="1">
        <v>1.4</v>
      </c>
      <c r="AD113" s="1">
        <v>1</v>
      </c>
      <c r="AE113" s="1">
        <v>3.2</v>
      </c>
      <c r="AF113" s="1"/>
      <c r="AG113" s="1">
        <f>G113*Q113</f>
        <v>0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4" t="s">
        <v>166</v>
      </c>
      <c r="B114" s="15" t="s">
        <v>37</v>
      </c>
      <c r="C114" s="15">
        <v>-1.5569999999999999</v>
      </c>
      <c r="D114" s="15">
        <v>3.141</v>
      </c>
      <c r="E114" s="15"/>
      <c r="F114" s="16"/>
      <c r="G114" s="11">
        <v>0</v>
      </c>
      <c r="H114" s="10">
        <v>45</v>
      </c>
      <c r="I114" s="10" t="s">
        <v>38</v>
      </c>
      <c r="J114" s="10"/>
      <c r="K114" s="10">
        <f t="shared" si="21"/>
        <v>0</v>
      </c>
      <c r="L114" s="10"/>
      <c r="M114" s="10"/>
      <c r="N114" s="10">
        <v>0</v>
      </c>
      <c r="O114" s="10"/>
      <c r="P114" s="10">
        <f t="shared" si="22"/>
        <v>0</v>
      </c>
      <c r="Q114" s="12"/>
      <c r="R114" s="12"/>
      <c r="S114" s="10"/>
      <c r="T114" s="10" t="e">
        <f t="shared" si="23"/>
        <v>#DIV/0!</v>
      </c>
      <c r="U114" s="10" t="e">
        <f t="shared" si="24"/>
        <v>#DIV/0!</v>
      </c>
      <c r="V114" s="10">
        <v>0.31680000000000003</v>
      </c>
      <c r="W114" s="10">
        <v>0.31140000000000001</v>
      </c>
      <c r="X114" s="10">
        <v>0.30740000000000001</v>
      </c>
      <c r="Y114" s="10">
        <v>2.5314000000000001</v>
      </c>
      <c r="Z114" s="10">
        <v>3.4188000000000001</v>
      </c>
      <c r="AA114" s="10">
        <v>24.761199999999999</v>
      </c>
      <c r="AB114" s="10">
        <v>13.9214</v>
      </c>
      <c r="AC114" s="10">
        <v>19.506599999999999</v>
      </c>
      <c r="AD114" s="10">
        <v>16.177399999999999</v>
      </c>
      <c r="AE114" s="10">
        <v>23.0214</v>
      </c>
      <c r="AF114" s="13" t="s">
        <v>167</v>
      </c>
      <c r="AG114" s="10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ht="15.75" thickBot="1" x14ac:dyDescent="0.3">
      <c r="A115" s="17" t="s">
        <v>180</v>
      </c>
      <c r="B115" s="18" t="s">
        <v>37</v>
      </c>
      <c r="C115" s="18">
        <v>268.71699999999998</v>
      </c>
      <c r="D115" s="18"/>
      <c r="E115" s="18">
        <v>79.540000000000006</v>
      </c>
      <c r="F115" s="19">
        <v>137.31100000000001</v>
      </c>
      <c r="G115" s="7">
        <v>1</v>
      </c>
      <c r="H115" s="1">
        <v>50</v>
      </c>
      <c r="I115" s="1" t="s">
        <v>41</v>
      </c>
      <c r="J115" s="1">
        <v>77.5</v>
      </c>
      <c r="K115" s="1">
        <f>E115-J115</f>
        <v>2.0400000000000063</v>
      </c>
      <c r="L115" s="1"/>
      <c r="M115" s="1"/>
      <c r="N115" s="1">
        <v>160</v>
      </c>
      <c r="O115" s="1"/>
      <c r="P115" s="1">
        <f>E115/5</f>
        <v>15.908000000000001</v>
      </c>
      <c r="Q115" s="5"/>
      <c r="R115" s="5"/>
      <c r="S115" s="1"/>
      <c r="T115" s="1">
        <f>(F115+N115+O115+Q115)/P115</f>
        <v>18.689401558964043</v>
      </c>
      <c r="U115" s="1">
        <f>(F115+N115+O115)/P115</f>
        <v>18.689401558964043</v>
      </c>
      <c r="V115" s="1">
        <v>27.348800000000001</v>
      </c>
      <c r="W115" s="1">
        <v>15.9064</v>
      </c>
      <c r="X115" s="1">
        <v>31.477</v>
      </c>
      <c r="Y115" s="1">
        <v>31.719799999999999</v>
      </c>
      <c r="Z115" s="1">
        <v>0.63019999999999998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32" t="s">
        <v>229</v>
      </c>
      <c r="AG115" s="1">
        <f>G115*Q115</f>
        <v>0</v>
      </c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4" t="s">
        <v>168</v>
      </c>
      <c r="B116" s="15" t="s">
        <v>37</v>
      </c>
      <c r="C116" s="15">
        <v>-4.6079999999999997</v>
      </c>
      <c r="D116" s="15">
        <v>7.76</v>
      </c>
      <c r="E116" s="34">
        <v>2.9420000000000002</v>
      </c>
      <c r="F116" s="16"/>
      <c r="G116" s="11">
        <v>0</v>
      </c>
      <c r="H116" s="10">
        <v>45</v>
      </c>
      <c r="I116" s="10" t="s">
        <v>38</v>
      </c>
      <c r="J116" s="10">
        <v>3</v>
      </c>
      <c r="K116" s="10">
        <f t="shared" si="21"/>
        <v>-5.7999999999999829E-2</v>
      </c>
      <c r="L116" s="10"/>
      <c r="M116" s="10"/>
      <c r="N116" s="10">
        <v>0</v>
      </c>
      <c r="O116" s="10"/>
      <c r="P116" s="10">
        <f t="shared" si="22"/>
        <v>0.58840000000000003</v>
      </c>
      <c r="Q116" s="12"/>
      <c r="R116" s="12"/>
      <c r="S116" s="10"/>
      <c r="T116" s="10">
        <f t="shared" si="23"/>
        <v>0</v>
      </c>
      <c r="U116" s="10">
        <f t="shared" si="24"/>
        <v>0</v>
      </c>
      <c r="V116" s="10">
        <v>0.61599999999999999</v>
      </c>
      <c r="W116" s="10">
        <v>0.30559999999999998</v>
      </c>
      <c r="X116" s="10">
        <v>2.1947999999999999</v>
      </c>
      <c r="Y116" s="10">
        <v>14.8864</v>
      </c>
      <c r="Z116" s="10">
        <v>40.418999999999997</v>
      </c>
      <c r="AA116" s="10">
        <v>40.229200000000013</v>
      </c>
      <c r="AB116" s="10">
        <v>126.2332</v>
      </c>
      <c r="AC116" s="10">
        <v>56.678400000000003</v>
      </c>
      <c r="AD116" s="10">
        <v>63.796799999999998</v>
      </c>
      <c r="AE116" s="10">
        <v>60.803000000000011</v>
      </c>
      <c r="AF116" s="13" t="s">
        <v>169</v>
      </c>
      <c r="AG116" s="10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ht="15.75" thickBot="1" x14ac:dyDescent="0.3">
      <c r="A117" s="17" t="s">
        <v>176</v>
      </c>
      <c r="B117" s="18" t="s">
        <v>37</v>
      </c>
      <c r="C117" s="18">
        <v>730.21100000000001</v>
      </c>
      <c r="D117" s="18"/>
      <c r="E117" s="35">
        <f>267.817+E116+E125</f>
        <v>275.40300000000002</v>
      </c>
      <c r="F117" s="30">
        <f>189.859+F118+F125</f>
        <v>217.25200000000001</v>
      </c>
      <c r="G117" s="7">
        <v>1</v>
      </c>
      <c r="H117" s="1">
        <v>50</v>
      </c>
      <c r="I117" s="1" t="s">
        <v>41</v>
      </c>
      <c r="J117" s="1">
        <v>271</v>
      </c>
      <c r="K117" s="1">
        <f>E117-J117</f>
        <v>4.40300000000002</v>
      </c>
      <c r="L117" s="1"/>
      <c r="M117" s="1"/>
      <c r="N117" s="1">
        <v>350</v>
      </c>
      <c r="O117" s="1">
        <v>200</v>
      </c>
      <c r="P117" s="1">
        <f>E117/5</f>
        <v>55.080600000000004</v>
      </c>
      <c r="Q117" s="5"/>
      <c r="R117" s="5"/>
      <c r="S117" s="1"/>
      <c r="T117" s="1">
        <f>(F117+N117+O117+Q117)/P117</f>
        <v>13.92962313409803</v>
      </c>
      <c r="U117" s="1">
        <f>(F117+N117+O117)/P117</f>
        <v>13.92962313409803</v>
      </c>
      <c r="V117" s="1">
        <v>70.643199999999993</v>
      </c>
      <c r="W117" s="1">
        <v>47.294400000000003</v>
      </c>
      <c r="X117" s="1">
        <v>74.667000000000002</v>
      </c>
      <c r="Y117" s="1">
        <v>113.40779999999999</v>
      </c>
      <c r="Z117" s="1">
        <v>31.465199999999999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 t="s">
        <v>177</v>
      </c>
      <c r="AG117" s="1">
        <f>G117*Q117</f>
        <v>0</v>
      </c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0" t="s">
        <v>170</v>
      </c>
      <c r="B118" s="10" t="s">
        <v>37</v>
      </c>
      <c r="C118" s="10"/>
      <c r="D118" s="10">
        <v>15.579000000000001</v>
      </c>
      <c r="E118" s="10">
        <v>7.8339999999999996</v>
      </c>
      <c r="F118" s="28">
        <v>-1.585</v>
      </c>
      <c r="G118" s="11">
        <v>0</v>
      </c>
      <c r="H118" s="10" t="e">
        <v>#N/A</v>
      </c>
      <c r="I118" s="10" t="s">
        <v>38</v>
      </c>
      <c r="J118" s="10">
        <v>9</v>
      </c>
      <c r="K118" s="10">
        <f t="shared" si="21"/>
        <v>-1.1660000000000004</v>
      </c>
      <c r="L118" s="10"/>
      <c r="M118" s="10"/>
      <c r="N118" s="10">
        <v>0</v>
      </c>
      <c r="O118" s="10"/>
      <c r="P118" s="10">
        <f t="shared" si="22"/>
        <v>1.5668</v>
      </c>
      <c r="Q118" s="12"/>
      <c r="R118" s="12"/>
      <c r="S118" s="10"/>
      <c r="T118" s="10">
        <f t="shared" si="23"/>
        <v>-1.0116160326780699</v>
      </c>
      <c r="U118" s="10">
        <f t="shared" si="24"/>
        <v>-1.0116160326780699</v>
      </c>
      <c r="V118" s="10">
        <v>1.7632000000000001</v>
      </c>
      <c r="W118" s="10">
        <v>0</v>
      </c>
      <c r="X118" s="10">
        <v>0</v>
      </c>
      <c r="Y118" s="10">
        <v>0</v>
      </c>
      <c r="Z118" s="10">
        <v>0</v>
      </c>
      <c r="AA118" s="10">
        <v>0</v>
      </c>
      <c r="AB118" s="10">
        <v>0</v>
      </c>
      <c r="AC118" s="10">
        <v>0</v>
      </c>
      <c r="AD118" s="10">
        <v>0</v>
      </c>
      <c r="AE118" s="10">
        <v>0</v>
      </c>
      <c r="AF118" s="10" t="s">
        <v>171</v>
      </c>
      <c r="AG118" s="10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 t="s">
        <v>172</v>
      </c>
      <c r="B119" s="1" t="s">
        <v>37</v>
      </c>
      <c r="C119" s="1">
        <v>93.54</v>
      </c>
      <c r="D119" s="1">
        <v>0.6</v>
      </c>
      <c r="E119" s="1">
        <v>31.527999999999999</v>
      </c>
      <c r="F119" s="1">
        <v>52.929000000000002</v>
      </c>
      <c r="G119" s="7">
        <v>1</v>
      </c>
      <c r="H119" s="1">
        <v>45</v>
      </c>
      <c r="I119" s="1" t="s">
        <v>41</v>
      </c>
      <c r="J119" s="1">
        <v>31.9</v>
      </c>
      <c r="K119" s="1">
        <f t="shared" si="21"/>
        <v>-0.37199999999999989</v>
      </c>
      <c r="L119" s="1"/>
      <c r="M119" s="1"/>
      <c r="N119" s="1">
        <v>42</v>
      </c>
      <c r="O119" s="1"/>
      <c r="P119" s="1">
        <f t="shared" si="22"/>
        <v>6.3056000000000001</v>
      </c>
      <c r="Q119" s="5"/>
      <c r="R119" s="5"/>
      <c r="S119" s="1"/>
      <c r="T119" s="1">
        <f t="shared" si="23"/>
        <v>15.054713270743466</v>
      </c>
      <c r="U119" s="1">
        <f t="shared" si="24"/>
        <v>15.054713270743466</v>
      </c>
      <c r="V119" s="1">
        <v>9.1470000000000002</v>
      </c>
      <c r="W119" s="1">
        <v>6.4443999999999999</v>
      </c>
      <c r="X119" s="1">
        <v>11.127599999999999</v>
      </c>
      <c r="Y119" s="1">
        <v>12.2874</v>
      </c>
      <c r="Z119" s="1">
        <v>8.8306000000000004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27" t="s">
        <v>173</v>
      </c>
      <c r="AG119" s="1">
        <f>G119*Q119</f>
        <v>0</v>
      </c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 t="s">
        <v>178</v>
      </c>
      <c r="B120" s="1" t="s">
        <v>40</v>
      </c>
      <c r="C120" s="1">
        <v>499</v>
      </c>
      <c r="D120" s="1"/>
      <c r="E120" s="1">
        <v>201</v>
      </c>
      <c r="F120" s="1">
        <v>259</v>
      </c>
      <c r="G120" s="7">
        <v>0.35</v>
      </c>
      <c r="H120" s="1">
        <v>50</v>
      </c>
      <c r="I120" s="1" t="s">
        <v>41</v>
      </c>
      <c r="J120" s="1">
        <v>235</v>
      </c>
      <c r="K120" s="1">
        <f t="shared" ref="K120:K125" si="26">E120-J120</f>
        <v>-34</v>
      </c>
      <c r="L120" s="1"/>
      <c r="M120" s="1"/>
      <c r="N120" s="1">
        <v>150</v>
      </c>
      <c r="O120" s="1"/>
      <c r="P120" s="1">
        <f t="shared" si="22"/>
        <v>40.200000000000003</v>
      </c>
      <c r="Q120" s="5">
        <f t="shared" ref="Q120" si="27">14*P120-O120-N120-F120</f>
        <v>153.80000000000007</v>
      </c>
      <c r="R120" s="5"/>
      <c r="S120" s="1"/>
      <c r="T120" s="1">
        <f t="shared" si="23"/>
        <v>14</v>
      </c>
      <c r="U120" s="1">
        <f t="shared" si="24"/>
        <v>10.17412935323383</v>
      </c>
      <c r="V120" s="1">
        <v>40</v>
      </c>
      <c r="W120" s="1">
        <v>42.2</v>
      </c>
      <c r="X120" s="1">
        <v>0.4</v>
      </c>
      <c r="Y120" s="1">
        <v>45.4</v>
      </c>
      <c r="Z120" s="1">
        <v>6.2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 t="s">
        <v>179</v>
      </c>
      <c r="AG120" s="1">
        <f>G120*Q120</f>
        <v>53.83000000000002</v>
      </c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 t="s">
        <v>185</v>
      </c>
      <c r="B121" s="1" t="s">
        <v>37</v>
      </c>
      <c r="C121" s="1">
        <v>243.33199999999999</v>
      </c>
      <c r="D121" s="1"/>
      <c r="E121" s="1">
        <v>106.07299999999999</v>
      </c>
      <c r="F121" s="1">
        <v>108.922</v>
      </c>
      <c r="G121" s="7">
        <v>1</v>
      </c>
      <c r="H121" s="1">
        <v>50</v>
      </c>
      <c r="I121" s="1" t="s">
        <v>41</v>
      </c>
      <c r="J121" s="1">
        <v>102.8</v>
      </c>
      <c r="K121" s="1">
        <f t="shared" si="26"/>
        <v>3.2729999999999961</v>
      </c>
      <c r="L121" s="1"/>
      <c r="M121" s="1"/>
      <c r="N121" s="1">
        <v>190</v>
      </c>
      <c r="O121" s="1">
        <v>100</v>
      </c>
      <c r="P121" s="1">
        <f t="shared" si="22"/>
        <v>21.214599999999997</v>
      </c>
      <c r="Q121" s="5"/>
      <c r="R121" s="5"/>
      <c r="S121" s="1"/>
      <c r="T121" s="1">
        <f t="shared" si="23"/>
        <v>18.804125460767587</v>
      </c>
      <c r="U121" s="1">
        <f t="shared" si="24"/>
        <v>18.804125460767587</v>
      </c>
      <c r="V121" s="1">
        <v>33.823599999999999</v>
      </c>
      <c r="W121" s="1">
        <v>18.761199999999999</v>
      </c>
      <c r="X121" s="1">
        <v>32.783000000000001</v>
      </c>
      <c r="Y121" s="1">
        <v>30.916799999999999</v>
      </c>
      <c r="Z121" s="1">
        <v>15.4038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32" t="s">
        <v>230</v>
      </c>
      <c r="AG121" s="1">
        <f>G121*Q121</f>
        <v>0</v>
      </c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 t="s">
        <v>188</v>
      </c>
      <c r="B122" s="1" t="s">
        <v>40</v>
      </c>
      <c r="C122" s="1">
        <v>720</v>
      </c>
      <c r="D122" s="1"/>
      <c r="E122" s="1">
        <v>271</v>
      </c>
      <c r="F122" s="1">
        <v>419</v>
      </c>
      <c r="G122" s="7">
        <v>0.18</v>
      </c>
      <c r="H122" s="1">
        <v>50</v>
      </c>
      <c r="I122" s="1" t="s">
        <v>41</v>
      </c>
      <c r="J122" s="1">
        <v>288</v>
      </c>
      <c r="K122" s="1">
        <f t="shared" si="26"/>
        <v>-17</v>
      </c>
      <c r="L122" s="1"/>
      <c r="M122" s="1"/>
      <c r="N122" s="1">
        <v>120</v>
      </c>
      <c r="O122" s="1"/>
      <c r="P122" s="1">
        <f t="shared" si="22"/>
        <v>54.2</v>
      </c>
      <c r="Q122" s="5">
        <f>12*P122-O122-N122-F122</f>
        <v>111.40000000000009</v>
      </c>
      <c r="R122" s="5"/>
      <c r="S122" s="1"/>
      <c r="T122" s="1">
        <f t="shared" si="23"/>
        <v>12.000000000000002</v>
      </c>
      <c r="U122" s="1">
        <f t="shared" si="24"/>
        <v>9.9446494464944646</v>
      </c>
      <c r="V122" s="1">
        <v>59</v>
      </c>
      <c r="W122" s="1">
        <v>35</v>
      </c>
      <c r="X122" s="1">
        <v>44.8</v>
      </c>
      <c r="Y122" s="1">
        <v>444</v>
      </c>
      <c r="Z122" s="1">
        <v>97.4</v>
      </c>
      <c r="AA122" s="1">
        <v>16.399999999999999</v>
      </c>
      <c r="AB122" s="1">
        <v>11.8</v>
      </c>
      <c r="AC122" s="1">
        <v>0</v>
      </c>
      <c r="AD122" s="1">
        <v>0</v>
      </c>
      <c r="AE122" s="1">
        <v>0</v>
      </c>
      <c r="AF122" s="32" t="s">
        <v>232</v>
      </c>
      <c r="AG122" s="1">
        <f>G122*Q122</f>
        <v>20.052000000000017</v>
      </c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 t="s">
        <v>189</v>
      </c>
      <c r="B123" s="1" t="s">
        <v>37</v>
      </c>
      <c r="C123" s="1">
        <v>168.16</v>
      </c>
      <c r="D123" s="1"/>
      <c r="E123" s="1">
        <v>2.3580000000000001</v>
      </c>
      <c r="F123" s="1">
        <v>162.428</v>
      </c>
      <c r="G123" s="7">
        <v>1</v>
      </c>
      <c r="H123" s="1">
        <v>60</v>
      </c>
      <c r="I123" s="1" t="s">
        <v>41</v>
      </c>
      <c r="J123" s="1">
        <v>2.6</v>
      </c>
      <c r="K123" s="1">
        <f t="shared" si="26"/>
        <v>-0.24199999999999999</v>
      </c>
      <c r="L123" s="1"/>
      <c r="M123" s="1"/>
      <c r="N123" s="1">
        <v>0</v>
      </c>
      <c r="O123" s="1"/>
      <c r="P123" s="1">
        <f t="shared" si="22"/>
        <v>0.47160000000000002</v>
      </c>
      <c r="Q123" s="5"/>
      <c r="R123" s="5"/>
      <c r="S123" s="1"/>
      <c r="T123" s="1">
        <f t="shared" si="23"/>
        <v>344.41899915182358</v>
      </c>
      <c r="U123" s="1">
        <f t="shared" si="24"/>
        <v>344.41899915182358</v>
      </c>
      <c r="V123" s="1">
        <v>1.6215999999999999</v>
      </c>
      <c r="W123" s="1">
        <v>3.6783999999999999</v>
      </c>
      <c r="X123" s="1">
        <v>0.54420000000000002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32" t="s">
        <v>231</v>
      </c>
      <c r="AG123" s="1">
        <f>G123*Q123</f>
        <v>0</v>
      </c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31" t="s">
        <v>211</v>
      </c>
      <c r="B124" s="1" t="s">
        <v>40</v>
      </c>
      <c r="C124" s="1">
        <v>171</v>
      </c>
      <c r="D124" s="1"/>
      <c r="E124" s="28">
        <v>5</v>
      </c>
      <c r="F124" s="28">
        <v>165</v>
      </c>
      <c r="G124" s="7">
        <v>0</v>
      </c>
      <c r="H124" s="1" t="e">
        <v>#N/A</v>
      </c>
      <c r="I124" s="1" t="s">
        <v>212</v>
      </c>
      <c r="J124" s="1">
        <v>6</v>
      </c>
      <c r="K124" s="1">
        <f t="shared" si="26"/>
        <v>-1</v>
      </c>
      <c r="L124" s="1"/>
      <c r="M124" s="1"/>
      <c r="N124" s="1">
        <v>0</v>
      </c>
      <c r="O124" s="1"/>
      <c r="P124" s="1">
        <f t="shared" si="22"/>
        <v>1</v>
      </c>
      <c r="Q124" s="5"/>
      <c r="R124" s="5"/>
      <c r="S124" s="1"/>
      <c r="T124" s="1">
        <f t="shared" si="23"/>
        <v>165</v>
      </c>
      <c r="U124" s="1">
        <f t="shared" si="24"/>
        <v>165</v>
      </c>
      <c r="V124" s="1">
        <v>1.2</v>
      </c>
      <c r="W124" s="1">
        <v>1.4</v>
      </c>
      <c r="X124" s="1">
        <v>1.4</v>
      </c>
      <c r="Y124" s="1">
        <v>5.4</v>
      </c>
      <c r="Z124" s="1">
        <v>5.8</v>
      </c>
      <c r="AA124" s="1">
        <v>6</v>
      </c>
      <c r="AB124" s="1">
        <v>2.8</v>
      </c>
      <c r="AC124" s="1">
        <v>7.4</v>
      </c>
      <c r="AD124" s="1">
        <v>2.2000000000000002</v>
      </c>
      <c r="AE124" s="1">
        <v>3.6</v>
      </c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31" t="s">
        <v>213</v>
      </c>
      <c r="B125" s="1" t="s">
        <v>37</v>
      </c>
      <c r="C125" s="1">
        <v>38.283999999999999</v>
      </c>
      <c r="D125" s="1"/>
      <c r="E125" s="28">
        <v>4.6440000000000001</v>
      </c>
      <c r="F125" s="28">
        <v>28.978000000000002</v>
      </c>
      <c r="G125" s="7">
        <v>0</v>
      </c>
      <c r="H125" s="1" t="e">
        <v>#N/A</v>
      </c>
      <c r="I125" s="1" t="s">
        <v>212</v>
      </c>
      <c r="J125" s="1">
        <v>13.5</v>
      </c>
      <c r="K125" s="1">
        <f t="shared" si="26"/>
        <v>-8.8559999999999999</v>
      </c>
      <c r="L125" s="1"/>
      <c r="M125" s="1"/>
      <c r="N125" s="1">
        <v>0</v>
      </c>
      <c r="O125" s="1"/>
      <c r="P125" s="1">
        <f t="shared" si="22"/>
        <v>0.92880000000000007</v>
      </c>
      <c r="Q125" s="5"/>
      <c r="R125" s="5"/>
      <c r="S125" s="1"/>
      <c r="T125" s="1">
        <f t="shared" si="23"/>
        <v>31.199397071490093</v>
      </c>
      <c r="U125" s="1">
        <f t="shared" si="24"/>
        <v>31.199397071490093</v>
      </c>
      <c r="V125" s="1">
        <v>6.2750000000000004</v>
      </c>
      <c r="W125" s="1">
        <v>8.5898000000000003</v>
      </c>
      <c r="X125" s="1">
        <v>21.503</v>
      </c>
      <c r="Y125" s="1">
        <v>26.354199999999999</v>
      </c>
      <c r="Z125" s="1">
        <v>5.2382</v>
      </c>
      <c r="AA125" s="1">
        <v>5.8768000000000002</v>
      </c>
      <c r="AB125" s="1">
        <v>25.8186</v>
      </c>
      <c r="AC125" s="1">
        <v>14.7864</v>
      </c>
      <c r="AD125" s="1">
        <v>4.0183999999999997</v>
      </c>
      <c r="AE125" s="1">
        <v>0</v>
      </c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125" xr:uid="{DBC8AC4E-7AFA-4F1F-8244-3120F3A45D6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2025-03-18T12:37:00Z</dcterms:created>
  <dcterms:modified xsi:type="dcterms:W3CDTF">2025-03-18T13:51:55Z</dcterms:modified>
</cp:coreProperties>
</file>