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324862-796A-4E6B-A96E-91B47EFADE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BN499" i="1"/>
  <c r="BL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X482" i="1"/>
  <c r="W482" i="1"/>
  <c r="BO481" i="1"/>
  <c r="BN481" i="1"/>
  <c r="BM481" i="1"/>
  <c r="BL481" i="1"/>
  <c r="Y481" i="1"/>
  <c r="X481" i="1"/>
  <c r="O481" i="1"/>
  <c r="BN480" i="1"/>
  <c r="BL480" i="1"/>
  <c r="X480" i="1"/>
  <c r="W477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N459" i="1"/>
  <c r="BL459" i="1"/>
  <c r="X459" i="1"/>
  <c r="X461" i="1" s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BO419" i="1"/>
  <c r="BN419" i="1"/>
  <c r="BM419" i="1"/>
  <c r="BL419" i="1"/>
  <c r="Y419" i="1"/>
  <c r="X419" i="1"/>
  <c r="O419" i="1"/>
  <c r="BN418" i="1"/>
  <c r="BL418" i="1"/>
  <c r="X418" i="1"/>
  <c r="BN417" i="1"/>
  <c r="BL417" i="1"/>
  <c r="X417" i="1"/>
  <c r="O417" i="1"/>
  <c r="BO416" i="1"/>
  <c r="BN416" i="1"/>
  <c r="BM416" i="1"/>
  <c r="BL416" i="1"/>
  <c r="Y416" i="1"/>
  <c r="X416" i="1"/>
  <c r="BO415" i="1"/>
  <c r="BN415" i="1"/>
  <c r="BM415" i="1"/>
  <c r="BL415" i="1"/>
  <c r="Y415" i="1"/>
  <c r="X415" i="1"/>
  <c r="O415" i="1"/>
  <c r="BN414" i="1"/>
  <c r="BL414" i="1"/>
  <c r="X414" i="1"/>
  <c r="BN413" i="1"/>
  <c r="BL413" i="1"/>
  <c r="X413" i="1"/>
  <c r="O413" i="1"/>
  <c r="BO412" i="1"/>
  <c r="BN412" i="1"/>
  <c r="BM412" i="1"/>
  <c r="BL412" i="1"/>
  <c r="Y412" i="1"/>
  <c r="X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W395" i="1"/>
  <c r="W394" i="1"/>
  <c r="BN393" i="1"/>
  <c r="BL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BN379" i="1"/>
  <c r="BL379" i="1"/>
  <c r="X379" i="1"/>
  <c r="O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W356" i="1"/>
  <c r="W355" i="1"/>
  <c r="BN354" i="1"/>
  <c r="BL354" i="1"/>
  <c r="X354" i="1"/>
  <c r="BN353" i="1"/>
  <c r="BL353" i="1"/>
  <c r="X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BN338" i="1"/>
  <c r="BL338" i="1"/>
  <c r="X338" i="1"/>
  <c r="BN337" i="1"/>
  <c r="BL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M320" i="1"/>
  <c r="BL320" i="1"/>
  <c r="Y320" i="1"/>
  <c r="Y321" i="1" s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X318" i="1" s="1"/>
  <c r="O314" i="1"/>
  <c r="W312" i="1"/>
  <c r="W311" i="1"/>
  <c r="BN310" i="1"/>
  <c r="BL310" i="1"/>
  <c r="X310" i="1"/>
  <c r="X311" i="1" s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O282" i="1" s="1"/>
  <c r="BN281" i="1"/>
  <c r="BL281" i="1"/>
  <c r="X281" i="1"/>
  <c r="BO281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W273" i="1"/>
  <c r="W272" i="1"/>
  <c r="BN271" i="1"/>
  <c r="BL271" i="1"/>
  <c r="X271" i="1"/>
  <c r="BO271" i="1" s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BO237" i="1" s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O215" i="1"/>
  <c r="W212" i="1"/>
  <c r="W211" i="1"/>
  <c r="BN210" i="1"/>
  <c r="BL210" i="1"/>
  <c r="X210" i="1"/>
  <c r="BO210" i="1" s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O207" i="1"/>
  <c r="W205" i="1"/>
  <c r="W204" i="1"/>
  <c r="BN203" i="1"/>
  <c r="BL203" i="1"/>
  <c r="X203" i="1"/>
  <c r="O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BN193" i="1"/>
  <c r="BL193" i="1"/>
  <c r="X193" i="1"/>
  <c r="O193" i="1"/>
  <c r="BN192" i="1"/>
  <c r="BL192" i="1"/>
  <c r="X192" i="1"/>
  <c r="BN191" i="1"/>
  <c r="BL191" i="1"/>
  <c r="X191" i="1"/>
  <c r="O191" i="1"/>
  <c r="BN190" i="1"/>
  <c r="BL190" i="1"/>
  <c r="X190" i="1"/>
  <c r="O190" i="1"/>
  <c r="BN189" i="1"/>
  <c r="BL189" i="1"/>
  <c r="X189" i="1"/>
  <c r="X204" i="1" s="1"/>
  <c r="O189" i="1"/>
  <c r="W187" i="1"/>
  <c r="W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N182" i="1"/>
  <c r="BL182" i="1"/>
  <c r="X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O161" i="1"/>
  <c r="BN160" i="1"/>
  <c r="BL160" i="1"/>
  <c r="X160" i="1"/>
  <c r="O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W152" i="1"/>
  <c r="W151" i="1"/>
  <c r="BN150" i="1"/>
  <c r="BL150" i="1"/>
  <c r="X150" i="1"/>
  <c r="BN149" i="1"/>
  <c r="BL149" i="1"/>
  <c r="X149" i="1"/>
  <c r="O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O128" i="1"/>
  <c r="BN127" i="1"/>
  <c r="BL127" i="1"/>
  <c r="X127" i="1"/>
  <c r="O127" i="1"/>
  <c r="BN126" i="1"/>
  <c r="BL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Y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W106" i="1"/>
  <c r="W105" i="1"/>
  <c r="BN104" i="1"/>
  <c r="BL104" i="1"/>
  <c r="X104" i="1"/>
  <c r="BO104" i="1" s="1"/>
  <c r="O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W96" i="1"/>
  <c r="W95" i="1"/>
  <c r="BN94" i="1"/>
  <c r="BL94" i="1"/>
  <c r="X94" i="1"/>
  <c r="BO94" i="1" s="1"/>
  <c r="O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49" i="1" l="1"/>
  <c r="BM149" i="1"/>
  <c r="Y149" i="1"/>
  <c r="BO161" i="1"/>
  <c r="BM161" i="1"/>
  <c r="Y161" i="1"/>
  <c r="BO191" i="1"/>
  <c r="BM191" i="1"/>
  <c r="Y191" i="1"/>
  <c r="BO195" i="1"/>
  <c r="BM195" i="1"/>
  <c r="Y195" i="1"/>
  <c r="BO225" i="1"/>
  <c r="BM225" i="1"/>
  <c r="Y225" i="1"/>
  <c r="BO251" i="1"/>
  <c r="BM251" i="1"/>
  <c r="Y251" i="1"/>
  <c r="BO297" i="1"/>
  <c r="BM297" i="1"/>
  <c r="Y297" i="1"/>
  <c r="BO337" i="1"/>
  <c r="BM337" i="1"/>
  <c r="Y337" i="1"/>
  <c r="BO339" i="1"/>
  <c r="BM339" i="1"/>
  <c r="Y339" i="1"/>
  <c r="BO367" i="1"/>
  <c r="BM367" i="1"/>
  <c r="Y367" i="1"/>
  <c r="BO381" i="1"/>
  <c r="BM381" i="1"/>
  <c r="Y381" i="1"/>
  <c r="BO450" i="1"/>
  <c r="BM450" i="1"/>
  <c r="Y450" i="1"/>
  <c r="BO454" i="1"/>
  <c r="BM454" i="1"/>
  <c r="Y454" i="1"/>
  <c r="W578" i="1"/>
  <c r="Y28" i="1"/>
  <c r="BM28" i="1"/>
  <c r="Y59" i="1"/>
  <c r="BM59" i="1"/>
  <c r="Y67" i="1"/>
  <c r="BM67" i="1"/>
  <c r="Y76" i="1"/>
  <c r="BM76" i="1"/>
  <c r="Y84" i="1"/>
  <c r="BM84" i="1"/>
  <c r="Y98" i="1"/>
  <c r="BM98" i="1"/>
  <c r="BO111" i="1"/>
  <c r="BM111" i="1"/>
  <c r="BO128" i="1"/>
  <c r="BM128" i="1"/>
  <c r="Y128" i="1"/>
  <c r="BO150" i="1"/>
  <c r="BM150" i="1"/>
  <c r="Y150" i="1"/>
  <c r="BO178" i="1"/>
  <c r="BM178" i="1"/>
  <c r="Y178" i="1"/>
  <c r="BO192" i="1"/>
  <c r="BM192" i="1"/>
  <c r="Y192" i="1"/>
  <c r="BO215" i="1"/>
  <c r="BM215" i="1"/>
  <c r="Y215" i="1"/>
  <c r="BO226" i="1"/>
  <c r="BM226" i="1"/>
  <c r="Y226" i="1"/>
  <c r="BO265" i="1"/>
  <c r="BM265" i="1"/>
  <c r="Y265" i="1"/>
  <c r="BO316" i="1"/>
  <c r="BM316" i="1"/>
  <c r="Y316" i="1"/>
  <c r="BO338" i="1"/>
  <c r="BM338" i="1"/>
  <c r="Y338" i="1"/>
  <c r="BO340" i="1"/>
  <c r="BM340" i="1"/>
  <c r="Y340" i="1"/>
  <c r="BO378" i="1"/>
  <c r="BM378" i="1"/>
  <c r="Y378" i="1"/>
  <c r="BO436" i="1"/>
  <c r="BM436" i="1"/>
  <c r="Y436" i="1"/>
  <c r="BO451" i="1"/>
  <c r="BM451" i="1"/>
  <c r="Y451" i="1"/>
  <c r="BO513" i="1"/>
  <c r="BM513" i="1"/>
  <c r="Y513" i="1"/>
  <c r="G584" i="1"/>
  <c r="X259" i="1"/>
  <c r="J9" i="1"/>
  <c r="X317" i="1"/>
  <c r="BO365" i="1"/>
  <c r="BM365" i="1"/>
  <c r="Y365" i="1"/>
  <c r="BO372" i="1"/>
  <c r="BM372" i="1"/>
  <c r="Y372" i="1"/>
  <c r="BO386" i="1"/>
  <c r="BM386" i="1"/>
  <c r="Y386" i="1"/>
  <c r="R584" i="1"/>
  <c r="BO392" i="1"/>
  <c r="BM392" i="1"/>
  <c r="Y392" i="1"/>
  <c r="BO400" i="1"/>
  <c r="BM400" i="1"/>
  <c r="Y400" i="1"/>
  <c r="BO426" i="1"/>
  <c r="BM426" i="1"/>
  <c r="Y426" i="1"/>
  <c r="BO448" i="1"/>
  <c r="BM448" i="1"/>
  <c r="Y448" i="1"/>
  <c r="BO492" i="1"/>
  <c r="BM492" i="1"/>
  <c r="Y492" i="1"/>
  <c r="BO499" i="1"/>
  <c r="BM499" i="1"/>
  <c r="Y499" i="1"/>
  <c r="X517" i="1"/>
  <c r="BO511" i="1"/>
  <c r="BM511" i="1"/>
  <c r="Y511" i="1"/>
  <c r="F9" i="1"/>
  <c r="F10" i="1"/>
  <c r="Y22" i="1"/>
  <c r="BM22" i="1"/>
  <c r="W574" i="1"/>
  <c r="X36" i="1"/>
  <c r="Y30" i="1"/>
  <c r="BM30" i="1"/>
  <c r="Y31" i="1"/>
  <c r="BM31" i="1"/>
  <c r="Y32" i="1"/>
  <c r="BM32" i="1"/>
  <c r="Y54" i="1"/>
  <c r="BM54" i="1"/>
  <c r="Y61" i="1"/>
  <c r="BM61" i="1"/>
  <c r="Y62" i="1"/>
  <c r="BM62" i="1"/>
  <c r="Y70" i="1"/>
  <c r="BM70" i="1"/>
  <c r="Y74" i="1"/>
  <c r="BM74" i="1"/>
  <c r="Y78" i="1"/>
  <c r="BM78" i="1"/>
  <c r="Y82" i="1"/>
  <c r="BM82" i="1"/>
  <c r="Y86" i="1"/>
  <c r="BM86" i="1"/>
  <c r="Y94" i="1"/>
  <c r="BM94" i="1"/>
  <c r="Y100" i="1"/>
  <c r="BM100" i="1"/>
  <c r="Y104" i="1"/>
  <c r="BM104" i="1"/>
  <c r="Y109" i="1"/>
  <c r="BM109" i="1"/>
  <c r="Y113" i="1"/>
  <c r="BM113" i="1"/>
  <c r="Y117" i="1"/>
  <c r="BM117" i="1"/>
  <c r="Y118" i="1"/>
  <c r="BM118" i="1"/>
  <c r="Y126" i="1"/>
  <c r="BM126" i="1"/>
  <c r="BO126" i="1"/>
  <c r="Y130" i="1"/>
  <c r="BM130" i="1"/>
  <c r="Y139" i="1"/>
  <c r="BM139" i="1"/>
  <c r="Y155" i="1"/>
  <c r="BM155" i="1"/>
  <c r="X164" i="1"/>
  <c r="Y159" i="1"/>
  <c r="BM159" i="1"/>
  <c r="Y163" i="1"/>
  <c r="BM163" i="1"/>
  <c r="Y174" i="1"/>
  <c r="BM174" i="1"/>
  <c r="Y180" i="1"/>
  <c r="BM180" i="1"/>
  <c r="Y189" i="1"/>
  <c r="BM189" i="1"/>
  <c r="BO189" i="1"/>
  <c r="Y197" i="1"/>
  <c r="BM197" i="1"/>
  <c r="Y208" i="1"/>
  <c r="BM208" i="1"/>
  <c r="Y209" i="1"/>
  <c r="BM209" i="1"/>
  <c r="Y210" i="1"/>
  <c r="BM210" i="1"/>
  <c r="Y217" i="1"/>
  <c r="BM217" i="1"/>
  <c r="Y221" i="1"/>
  <c r="BM221" i="1"/>
  <c r="Y233" i="1"/>
  <c r="BM233" i="1"/>
  <c r="Y237" i="1"/>
  <c r="BM237" i="1"/>
  <c r="Y245" i="1"/>
  <c r="BM245" i="1"/>
  <c r="Y249" i="1"/>
  <c r="BM249" i="1"/>
  <c r="Y255" i="1"/>
  <c r="BM255" i="1"/>
  <c r="BO255" i="1"/>
  <c r="Y263" i="1"/>
  <c r="BM263" i="1"/>
  <c r="Y267" i="1"/>
  <c r="BM267" i="1"/>
  <c r="Y271" i="1"/>
  <c r="BM271" i="1"/>
  <c r="Y276" i="1"/>
  <c r="BM276" i="1"/>
  <c r="Y281" i="1"/>
  <c r="BM281" i="1"/>
  <c r="Y282" i="1"/>
  <c r="BM282" i="1"/>
  <c r="Y295" i="1"/>
  <c r="BM295" i="1"/>
  <c r="Y299" i="1"/>
  <c r="BM299" i="1"/>
  <c r="Y310" i="1"/>
  <c r="Y311" i="1" s="1"/>
  <c r="BM310" i="1"/>
  <c r="BO310" i="1"/>
  <c r="Y314" i="1"/>
  <c r="BM314" i="1"/>
  <c r="BO314" i="1"/>
  <c r="X322" i="1"/>
  <c r="X321" i="1"/>
  <c r="BO320" i="1"/>
  <c r="X326" i="1"/>
  <c r="X325" i="1"/>
  <c r="BO324" i="1"/>
  <c r="BM324" i="1"/>
  <c r="Y324" i="1"/>
  <c r="Y325" i="1" s="1"/>
  <c r="BO346" i="1"/>
  <c r="BM346" i="1"/>
  <c r="Y346" i="1"/>
  <c r="X375" i="1"/>
  <c r="X374" i="1"/>
  <c r="BO371" i="1"/>
  <c r="BM371" i="1"/>
  <c r="Y371" i="1"/>
  <c r="BO373" i="1"/>
  <c r="BM373" i="1"/>
  <c r="Y373" i="1"/>
  <c r="X388" i="1"/>
  <c r="X387" i="1"/>
  <c r="BO385" i="1"/>
  <c r="BM385" i="1"/>
  <c r="Y385" i="1"/>
  <c r="Y387" i="1" s="1"/>
  <c r="X422" i="1"/>
  <c r="BO397" i="1"/>
  <c r="BM397" i="1"/>
  <c r="Y397" i="1"/>
  <c r="BO401" i="1"/>
  <c r="BM401" i="1"/>
  <c r="Y401" i="1"/>
  <c r="BO443" i="1"/>
  <c r="BM443" i="1"/>
  <c r="Y443" i="1"/>
  <c r="BO460" i="1"/>
  <c r="BM460" i="1"/>
  <c r="Y460" i="1"/>
  <c r="X466" i="1"/>
  <c r="X465" i="1"/>
  <c r="BO464" i="1"/>
  <c r="BM464" i="1"/>
  <c r="Y464" i="1"/>
  <c r="Y465" i="1" s="1"/>
  <c r="X470" i="1"/>
  <c r="X469" i="1"/>
  <c r="BO468" i="1"/>
  <c r="BM468" i="1"/>
  <c r="Y468" i="1"/>
  <c r="Y469" i="1" s="1"/>
  <c r="BO473" i="1"/>
  <c r="BM473" i="1"/>
  <c r="Y473" i="1"/>
  <c r="BO495" i="1"/>
  <c r="BM495" i="1"/>
  <c r="Y495" i="1"/>
  <c r="BO500" i="1"/>
  <c r="BM500" i="1"/>
  <c r="Y500" i="1"/>
  <c r="BO501" i="1"/>
  <c r="BM501" i="1"/>
  <c r="Y501" i="1"/>
  <c r="BO515" i="1"/>
  <c r="BM515" i="1"/>
  <c r="Y515" i="1"/>
  <c r="X25" i="1"/>
  <c r="X37" i="1"/>
  <c r="X49" i="1"/>
  <c r="BO79" i="1"/>
  <c r="BM79" i="1"/>
  <c r="Y79" i="1"/>
  <c r="BO83" i="1"/>
  <c r="BM83" i="1"/>
  <c r="Y83" i="1"/>
  <c r="X96" i="1"/>
  <c r="BO91" i="1"/>
  <c r="BM91" i="1"/>
  <c r="Y91" i="1"/>
  <c r="X95" i="1"/>
  <c r="BO99" i="1"/>
  <c r="BM99" i="1"/>
  <c r="Y99" i="1"/>
  <c r="BO103" i="1"/>
  <c r="BM103" i="1"/>
  <c r="Y103" i="1"/>
  <c r="BO114" i="1"/>
  <c r="BM114" i="1"/>
  <c r="Y114" i="1"/>
  <c r="BO119" i="1"/>
  <c r="BM119" i="1"/>
  <c r="Y119" i="1"/>
  <c r="BO138" i="1"/>
  <c r="BM138" i="1"/>
  <c r="Y138" i="1"/>
  <c r="X151" i="1"/>
  <c r="X176" i="1"/>
  <c r="BO173" i="1"/>
  <c r="BM173" i="1"/>
  <c r="Y173" i="1"/>
  <c r="Y175" i="1" s="1"/>
  <c r="X187" i="1"/>
  <c r="BO181" i="1"/>
  <c r="BM181" i="1"/>
  <c r="Y181" i="1"/>
  <c r="BO193" i="1"/>
  <c r="BM193" i="1"/>
  <c r="Y193" i="1"/>
  <c r="BO196" i="1"/>
  <c r="BM196" i="1"/>
  <c r="Y196" i="1"/>
  <c r="BO203" i="1"/>
  <c r="BM203" i="1"/>
  <c r="Y203" i="1"/>
  <c r="X205" i="1"/>
  <c r="X212" i="1"/>
  <c r="BO207" i="1"/>
  <c r="BM207" i="1"/>
  <c r="Y207" i="1"/>
  <c r="Y211" i="1" s="1"/>
  <c r="BO218" i="1"/>
  <c r="BM218" i="1"/>
  <c r="Y218" i="1"/>
  <c r="X222" i="1"/>
  <c r="BO227" i="1"/>
  <c r="BM227" i="1"/>
  <c r="Y227" i="1"/>
  <c r="X229" i="1"/>
  <c r="K584" i="1"/>
  <c r="X239" i="1"/>
  <c r="BO232" i="1"/>
  <c r="BM232" i="1"/>
  <c r="Y232" i="1"/>
  <c r="BO236" i="1"/>
  <c r="BM236" i="1"/>
  <c r="Y236" i="1"/>
  <c r="BO243" i="1"/>
  <c r="BM243" i="1"/>
  <c r="Y243" i="1"/>
  <c r="BO246" i="1"/>
  <c r="BM246" i="1"/>
  <c r="Y246" i="1"/>
  <c r="BO250" i="1"/>
  <c r="BM250" i="1"/>
  <c r="Y250" i="1"/>
  <c r="BO258" i="1"/>
  <c r="BM258" i="1"/>
  <c r="Y258" i="1"/>
  <c r="X260" i="1"/>
  <c r="X273" i="1"/>
  <c r="BO262" i="1"/>
  <c r="BM262" i="1"/>
  <c r="Y262" i="1"/>
  <c r="BO266" i="1"/>
  <c r="BM266" i="1"/>
  <c r="Y266" i="1"/>
  <c r="BO270" i="1"/>
  <c r="BM270" i="1"/>
  <c r="Y270" i="1"/>
  <c r="BO277" i="1"/>
  <c r="BM277" i="1"/>
  <c r="Y277" i="1"/>
  <c r="X279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X423" i="1"/>
  <c r="X428" i="1"/>
  <c r="BO425" i="1"/>
  <c r="BM425" i="1"/>
  <c r="Y425" i="1"/>
  <c r="X429" i="1"/>
  <c r="BO437" i="1"/>
  <c r="BM437" i="1"/>
  <c r="Y437" i="1"/>
  <c r="X439" i="1"/>
  <c r="S584" i="1"/>
  <c r="X445" i="1"/>
  <c r="BO442" i="1"/>
  <c r="BM442" i="1"/>
  <c r="Y442" i="1"/>
  <c r="X444" i="1"/>
  <c r="X486" i="1"/>
  <c r="BO485" i="1"/>
  <c r="BM485" i="1"/>
  <c r="Y485" i="1"/>
  <c r="Y486" i="1" s="1"/>
  <c r="X487" i="1"/>
  <c r="X503" i="1"/>
  <c r="V584" i="1"/>
  <c r="BO491" i="1"/>
  <c r="BM491" i="1"/>
  <c r="Y491" i="1"/>
  <c r="X504" i="1"/>
  <c r="BO494" i="1"/>
  <c r="BM494" i="1"/>
  <c r="Y494" i="1"/>
  <c r="BO498" i="1"/>
  <c r="BM498" i="1"/>
  <c r="Y498" i="1"/>
  <c r="BO514" i="1"/>
  <c r="BM514" i="1"/>
  <c r="Y514" i="1"/>
  <c r="BO522" i="1"/>
  <c r="BM522" i="1"/>
  <c r="Y522" i="1"/>
  <c r="X524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41" i="1"/>
  <c r="X45" i="1"/>
  <c r="X55" i="1"/>
  <c r="X63" i="1"/>
  <c r="BO71" i="1"/>
  <c r="BM71" i="1"/>
  <c r="Y71" i="1"/>
  <c r="BO75" i="1"/>
  <c r="BM75" i="1"/>
  <c r="Y75" i="1"/>
  <c r="BO87" i="1"/>
  <c r="BM87" i="1"/>
  <c r="Y87" i="1"/>
  <c r="X89" i="1"/>
  <c r="BO110" i="1"/>
  <c r="BM110" i="1"/>
  <c r="Y110" i="1"/>
  <c r="BO129" i="1"/>
  <c r="BM129" i="1"/>
  <c r="Y129" i="1"/>
  <c r="BO147" i="1"/>
  <c r="BM147" i="1"/>
  <c r="Y147" i="1"/>
  <c r="BO156" i="1"/>
  <c r="BM156" i="1"/>
  <c r="Y156" i="1"/>
  <c r="BO160" i="1"/>
  <c r="BM160" i="1"/>
  <c r="Y160" i="1"/>
  <c r="BO169" i="1"/>
  <c r="BM169" i="1"/>
  <c r="Y169" i="1"/>
  <c r="Y170" i="1" s="1"/>
  <c r="BO183" i="1"/>
  <c r="BM183" i="1"/>
  <c r="Y183" i="1"/>
  <c r="H9" i="1"/>
  <c r="B584" i="1"/>
  <c r="W575" i="1"/>
  <c r="W576" i="1"/>
  <c r="Y23" i="1"/>
  <c r="Y24" i="1" s="1"/>
  <c r="BM23" i="1"/>
  <c r="X24" i="1"/>
  <c r="Y27" i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Y63" i="1" s="1"/>
  <c r="BM60" i="1"/>
  <c r="X64" i="1"/>
  <c r="E584" i="1"/>
  <c r="X88" i="1"/>
  <c r="Y68" i="1"/>
  <c r="BM68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106" i="1"/>
  <c r="BO101" i="1"/>
  <c r="BM101" i="1"/>
  <c r="Y101" i="1"/>
  <c r="X105" i="1"/>
  <c r="X124" i="1"/>
  <c r="BO108" i="1"/>
  <c r="BM108" i="1"/>
  <c r="Y108" i="1"/>
  <c r="BO112" i="1"/>
  <c r="BM112" i="1"/>
  <c r="Y112" i="1"/>
  <c r="BO116" i="1"/>
  <c r="BM116" i="1"/>
  <c r="Y116" i="1"/>
  <c r="X123" i="1"/>
  <c r="BO127" i="1"/>
  <c r="BM127" i="1"/>
  <c r="Y127" i="1"/>
  <c r="Y132" i="1" s="1"/>
  <c r="BO131" i="1"/>
  <c r="BM131" i="1"/>
  <c r="Y131" i="1"/>
  <c r="X133" i="1"/>
  <c r="F584" i="1"/>
  <c r="X141" i="1"/>
  <c r="BO136" i="1"/>
  <c r="BM136" i="1"/>
  <c r="Y136" i="1"/>
  <c r="BO140" i="1"/>
  <c r="BM140" i="1"/>
  <c r="Y140" i="1"/>
  <c r="X142" i="1"/>
  <c r="X152" i="1"/>
  <c r="BO146" i="1"/>
  <c r="BM146" i="1"/>
  <c r="Y146" i="1"/>
  <c r="BO148" i="1"/>
  <c r="BM148" i="1"/>
  <c r="Y148" i="1"/>
  <c r="BO158" i="1"/>
  <c r="BM158" i="1"/>
  <c r="Y158" i="1"/>
  <c r="BO162" i="1"/>
  <c r="BM162" i="1"/>
  <c r="Y162" i="1"/>
  <c r="X175" i="1"/>
  <c r="BO179" i="1"/>
  <c r="BM179" i="1"/>
  <c r="Y179" i="1"/>
  <c r="Y186" i="1" s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1" i="1"/>
  <c r="BO216" i="1"/>
  <c r="BM216" i="1"/>
  <c r="Y216" i="1"/>
  <c r="BO220" i="1"/>
  <c r="BM220" i="1"/>
  <c r="Y220" i="1"/>
  <c r="X228" i="1"/>
  <c r="BO234" i="1"/>
  <c r="BM234" i="1"/>
  <c r="Y234" i="1"/>
  <c r="X238" i="1"/>
  <c r="L584" i="1"/>
  <c r="X253" i="1"/>
  <c r="BO242" i="1"/>
  <c r="BM242" i="1"/>
  <c r="Y242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BO268" i="1"/>
  <c r="BM268" i="1"/>
  <c r="Y268" i="1"/>
  <c r="X272" i="1"/>
  <c r="X278" i="1"/>
  <c r="BO275" i="1"/>
  <c r="BM275" i="1"/>
  <c r="Y275" i="1"/>
  <c r="X284" i="1"/>
  <c r="BO289" i="1"/>
  <c r="BM289" i="1"/>
  <c r="Y289" i="1"/>
  <c r="X291" i="1"/>
  <c r="N584" i="1"/>
  <c r="X301" i="1"/>
  <c r="BO294" i="1"/>
  <c r="BM294" i="1"/>
  <c r="Y294" i="1"/>
  <c r="BO298" i="1"/>
  <c r="BM298" i="1"/>
  <c r="Y298" i="1"/>
  <c r="X306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49" i="1"/>
  <c r="BO345" i="1"/>
  <c r="BM345" i="1"/>
  <c r="Y345" i="1"/>
  <c r="X350" i="1"/>
  <c r="X355" i="1"/>
  <c r="BO352" i="1"/>
  <c r="BM352" i="1"/>
  <c r="Y352" i="1"/>
  <c r="BO354" i="1"/>
  <c r="BM354" i="1"/>
  <c r="Y354" i="1"/>
  <c r="X356" i="1"/>
  <c r="BO359" i="1"/>
  <c r="BM359" i="1"/>
  <c r="Y359" i="1"/>
  <c r="Y360" i="1" s="1"/>
  <c r="X361" i="1"/>
  <c r="Q584" i="1"/>
  <c r="X369" i="1"/>
  <c r="BO364" i="1"/>
  <c r="BM364" i="1"/>
  <c r="Y364" i="1"/>
  <c r="X368" i="1"/>
  <c r="X383" i="1"/>
  <c r="BO377" i="1"/>
  <c r="BM377" i="1"/>
  <c r="Y377" i="1"/>
  <c r="X382" i="1"/>
  <c r="BO380" i="1"/>
  <c r="BM380" i="1"/>
  <c r="Y380" i="1"/>
  <c r="BO449" i="1"/>
  <c r="BM449" i="1"/>
  <c r="Y449" i="1"/>
  <c r="BO453" i="1"/>
  <c r="BM453" i="1"/>
  <c r="Y453" i="1"/>
  <c r="BO474" i="1"/>
  <c r="BM474" i="1"/>
  <c r="Y474" i="1"/>
  <c r="T584" i="1"/>
  <c r="X476" i="1"/>
  <c r="P584" i="1"/>
  <c r="H584" i="1"/>
  <c r="X165" i="1"/>
  <c r="I584" i="1"/>
  <c r="X170" i="1"/>
  <c r="J584" i="1"/>
  <c r="X223" i="1"/>
  <c r="O584" i="1"/>
  <c r="X312" i="1"/>
  <c r="BO353" i="1"/>
  <c r="BM353" i="1"/>
  <c r="Y353" i="1"/>
  <c r="X360" i="1"/>
  <c r="BO366" i="1"/>
  <c r="BM366" i="1"/>
  <c r="Y366" i="1"/>
  <c r="BO379" i="1"/>
  <c r="BM379" i="1"/>
  <c r="Y379" i="1"/>
  <c r="BO393" i="1"/>
  <c r="BM393" i="1"/>
  <c r="Y393" i="1"/>
  <c r="Y394" i="1" s="1"/>
  <c r="X395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X432" i="1"/>
  <c r="BO431" i="1"/>
  <c r="BM431" i="1"/>
  <c r="Y431" i="1"/>
  <c r="Y432" i="1" s="1"/>
  <c r="X433" i="1"/>
  <c r="X438" i="1"/>
  <c r="BO435" i="1"/>
  <c r="BM435" i="1"/>
  <c r="Y435" i="1"/>
  <c r="Y438" i="1" s="1"/>
  <c r="X456" i="1"/>
  <c r="BO447" i="1"/>
  <c r="BM447" i="1"/>
  <c r="Y447" i="1"/>
  <c r="BO452" i="1"/>
  <c r="BM452" i="1"/>
  <c r="Y452" i="1"/>
  <c r="BO455" i="1"/>
  <c r="BM455" i="1"/>
  <c r="Y455" i="1"/>
  <c r="X457" i="1"/>
  <c r="X462" i="1"/>
  <c r="BO459" i="1"/>
  <c r="BM459" i="1"/>
  <c r="Y459" i="1"/>
  <c r="Y461" i="1" s="1"/>
  <c r="X477" i="1"/>
  <c r="U584" i="1"/>
  <c r="X483" i="1"/>
  <c r="BO480" i="1"/>
  <c r="BM480" i="1"/>
  <c r="Y480" i="1"/>
  <c r="Y482" i="1" s="1"/>
  <c r="BO493" i="1"/>
  <c r="BM493" i="1"/>
  <c r="Y493" i="1"/>
  <c r="BO496" i="1"/>
  <c r="BM496" i="1"/>
  <c r="Y496" i="1"/>
  <c r="BO502" i="1"/>
  <c r="BM502" i="1"/>
  <c r="Y502" i="1"/>
  <c r="X509" i="1"/>
  <c r="BO506" i="1"/>
  <c r="BM506" i="1"/>
  <c r="Y506" i="1"/>
  <c r="Y508" i="1" s="1"/>
  <c r="X508" i="1"/>
  <c r="X394" i="1"/>
  <c r="BO512" i="1"/>
  <c r="BM512" i="1"/>
  <c r="Y512" i="1"/>
  <c r="BO516" i="1"/>
  <c r="BM516" i="1"/>
  <c r="Y516" i="1"/>
  <c r="X518" i="1"/>
  <c r="X523" i="1"/>
  <c r="BO520" i="1"/>
  <c r="BM520" i="1"/>
  <c r="Y520" i="1"/>
  <c r="Y523" i="1" s="1"/>
  <c r="W58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X542" i="1"/>
  <c r="Y517" i="1" l="1"/>
  <c r="Y476" i="1"/>
  <c r="Y349" i="1"/>
  <c r="Y278" i="1"/>
  <c r="Y105" i="1"/>
  <c r="Y444" i="1"/>
  <c r="Y228" i="1"/>
  <c r="Y88" i="1"/>
  <c r="X576" i="1"/>
  <c r="X575" i="1"/>
  <c r="Y374" i="1"/>
  <c r="Y301" i="1"/>
  <c r="Y222" i="1"/>
  <c r="Y151" i="1"/>
  <c r="Y141" i="1"/>
  <c r="W577" i="1"/>
  <c r="Y164" i="1"/>
  <c r="X577" i="1"/>
  <c r="Y422" i="1"/>
  <c r="Y368" i="1"/>
  <c r="Y252" i="1"/>
  <c r="Y204" i="1"/>
  <c r="Y123" i="1"/>
  <c r="Y36" i="1"/>
  <c r="Y549" i="1"/>
  <c r="Y428" i="1"/>
  <c r="Y290" i="1"/>
  <c r="Y272" i="1"/>
  <c r="Y238" i="1"/>
  <c r="Y95" i="1"/>
  <c r="X574" i="1"/>
  <c r="Y456" i="1"/>
  <c r="Y382" i="1"/>
  <c r="Y355" i="1"/>
  <c r="X578" i="1"/>
  <c r="Y565" i="1"/>
  <c r="Y503" i="1"/>
  <c r="Y342" i="1"/>
  <c r="Y579" i="1" l="1"/>
</calcChain>
</file>

<file path=xl/sharedStrings.xml><?xml version="1.0" encoding="utf-8"?>
<sst xmlns="http://schemas.openxmlformats.org/spreadsheetml/2006/main" count="2559" uniqueCount="851">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</sst>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0" t="s">
        <v>0</v>
      </c>
      <c r="E1" s="531"/>
      <c r="F1" s="531"/>
      <c r="G1" s="12" t="s">
        <v>1</v>
      </c>
      <c r="H1" s="530" t="s">
        <v>2</v>
      </c>
      <c r="I1" s="531"/>
      <c r="J1" s="531"/>
      <c r="K1" s="531"/>
      <c r="L1" s="531"/>
      <c r="M1" s="531"/>
      <c r="N1" s="531"/>
      <c r="O1" s="531"/>
      <c r="P1" s="531"/>
      <c r="Q1" s="817" t="s">
        <v>3</v>
      </c>
      <c r="R1" s="531"/>
      <c r="S1" s="53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52"/>
      <c r="C5" s="453"/>
      <c r="D5" s="509"/>
      <c r="E5" s="510"/>
      <c r="F5" s="775" t="s">
        <v>9</v>
      </c>
      <c r="G5" s="453"/>
      <c r="H5" s="509" t="s">
        <v>850</v>
      </c>
      <c r="I5" s="582"/>
      <c r="J5" s="582"/>
      <c r="K5" s="582"/>
      <c r="L5" s="510"/>
      <c r="M5" s="58"/>
      <c r="O5" s="24" t="s">
        <v>10</v>
      </c>
      <c r="P5" s="809">
        <v>45477</v>
      </c>
      <c r="Q5" s="573"/>
      <c r="S5" s="668" t="s">
        <v>11</v>
      </c>
      <c r="T5" s="471"/>
      <c r="U5" s="671" t="s">
        <v>12</v>
      </c>
      <c r="V5" s="573"/>
      <c r="AA5" s="51"/>
      <c r="AB5" s="51"/>
      <c r="AC5" s="51"/>
    </row>
    <row r="6" spans="1:30" s="399" customFormat="1" ht="24" customHeight="1" x14ac:dyDescent="0.2">
      <c r="A6" s="565" t="s">
        <v>13</v>
      </c>
      <c r="B6" s="452"/>
      <c r="C6" s="453"/>
      <c r="D6" s="742" t="s">
        <v>14</v>
      </c>
      <c r="E6" s="743"/>
      <c r="F6" s="743"/>
      <c r="G6" s="743"/>
      <c r="H6" s="743"/>
      <c r="I6" s="743"/>
      <c r="J6" s="743"/>
      <c r="K6" s="743"/>
      <c r="L6" s="573"/>
      <c r="M6" s="59"/>
      <c r="O6" s="24" t="s">
        <v>15</v>
      </c>
      <c r="P6" s="430" t="str">
        <f>IF(P5=0," ",CHOOSE(WEEKDAY(P5,2),"Понедельник","Вторник","Среда","Четверг","Пятница","Суббота","Воскресенье"))</f>
        <v>Четверг</v>
      </c>
      <c r="Q6" s="408"/>
      <c r="S6" s="470" t="s">
        <v>16</v>
      </c>
      <c r="T6" s="471"/>
      <c r="U6" s="736" t="s">
        <v>17</v>
      </c>
      <c r="V6" s="498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592"/>
      <c r="M7" s="60"/>
      <c r="O7" s="24"/>
      <c r="P7" s="42"/>
      <c r="Q7" s="42"/>
      <c r="S7" s="412"/>
      <c r="T7" s="471"/>
      <c r="U7" s="737"/>
      <c r="V7" s="738"/>
      <c r="AA7" s="51"/>
      <c r="AB7" s="51"/>
      <c r="AC7" s="51"/>
    </row>
    <row r="8" spans="1:30" s="399" customFormat="1" ht="25.5" customHeight="1" x14ac:dyDescent="0.2">
      <c r="A8" s="819" t="s">
        <v>18</v>
      </c>
      <c r="B8" s="422"/>
      <c r="C8" s="423"/>
      <c r="D8" s="525" t="s">
        <v>19</v>
      </c>
      <c r="E8" s="526"/>
      <c r="F8" s="526"/>
      <c r="G8" s="526"/>
      <c r="H8" s="526"/>
      <c r="I8" s="526"/>
      <c r="J8" s="526"/>
      <c r="K8" s="526"/>
      <c r="L8" s="527"/>
      <c r="M8" s="61"/>
      <c r="O8" s="24" t="s">
        <v>20</v>
      </c>
      <c r="P8" s="591">
        <v>0.41666666666666669</v>
      </c>
      <c r="Q8" s="592"/>
      <c r="S8" s="412"/>
      <c r="T8" s="471"/>
      <c r="U8" s="737"/>
      <c r="V8" s="738"/>
      <c r="AA8" s="51"/>
      <c r="AB8" s="51"/>
      <c r="AC8" s="51"/>
    </row>
    <row r="9" spans="1:30" s="399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3"/>
      <c r="E9" s="475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74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01"/>
      <c r="O9" s="26" t="s">
        <v>21</v>
      </c>
      <c r="P9" s="593"/>
      <c r="Q9" s="594"/>
      <c r="S9" s="412"/>
      <c r="T9" s="471"/>
      <c r="U9" s="739"/>
      <c r="V9" s="740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3"/>
      <c r="E10" s="475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85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97" t="s">
        <v>24</v>
      </c>
      <c r="V10" s="498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72"/>
      <c r="Q11" s="573"/>
      <c r="T11" s="24" t="s">
        <v>27</v>
      </c>
      <c r="U11" s="666" t="s">
        <v>28</v>
      </c>
      <c r="V11" s="59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6" t="s">
        <v>29</v>
      </c>
      <c r="B12" s="452"/>
      <c r="C12" s="452"/>
      <c r="D12" s="452"/>
      <c r="E12" s="452"/>
      <c r="F12" s="452"/>
      <c r="G12" s="452"/>
      <c r="H12" s="452"/>
      <c r="I12" s="452"/>
      <c r="J12" s="452"/>
      <c r="K12" s="452"/>
      <c r="L12" s="453"/>
      <c r="M12" s="62"/>
      <c r="O12" s="24" t="s">
        <v>30</v>
      </c>
      <c r="P12" s="591"/>
      <c r="Q12" s="592"/>
      <c r="R12" s="23"/>
      <c r="T12" s="24"/>
      <c r="U12" s="531"/>
      <c r="V12" s="412"/>
      <c r="AA12" s="51"/>
      <c r="AB12" s="51"/>
      <c r="AC12" s="51"/>
    </row>
    <row r="13" spans="1:30" s="399" customFormat="1" ht="23.25" customHeight="1" x14ac:dyDescent="0.2">
      <c r="A13" s="766" t="s">
        <v>31</v>
      </c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3"/>
      <c r="M13" s="62"/>
      <c r="N13" s="26"/>
      <c r="O13" s="26" t="s">
        <v>32</v>
      </c>
      <c r="P13" s="666"/>
      <c r="Q13" s="59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6" t="s">
        <v>33</v>
      </c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3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3" t="s">
        <v>34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63"/>
      <c r="O15" s="579" t="s">
        <v>35</v>
      </c>
      <c r="P15" s="531"/>
      <c r="Q15" s="531"/>
      <c r="R15" s="531"/>
      <c r="S15" s="53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0"/>
      <c r="P16" s="580"/>
      <c r="Q16" s="580"/>
      <c r="R16" s="580"/>
      <c r="S16" s="5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36</v>
      </c>
      <c r="B17" s="437" t="s">
        <v>37</v>
      </c>
      <c r="C17" s="560" t="s">
        <v>38</v>
      </c>
      <c r="D17" s="437" t="s">
        <v>39</v>
      </c>
      <c r="E17" s="439"/>
      <c r="F17" s="437" t="s">
        <v>40</v>
      </c>
      <c r="G17" s="437" t="s">
        <v>41</v>
      </c>
      <c r="H17" s="437" t="s">
        <v>42</v>
      </c>
      <c r="I17" s="437" t="s">
        <v>43</v>
      </c>
      <c r="J17" s="437" t="s">
        <v>44</v>
      </c>
      <c r="K17" s="437" t="s">
        <v>45</v>
      </c>
      <c r="L17" s="437" t="s">
        <v>46</v>
      </c>
      <c r="M17" s="437" t="s">
        <v>47</v>
      </c>
      <c r="N17" s="437" t="s">
        <v>48</v>
      </c>
      <c r="O17" s="437" t="s">
        <v>49</v>
      </c>
      <c r="P17" s="438"/>
      <c r="Q17" s="438"/>
      <c r="R17" s="438"/>
      <c r="S17" s="439"/>
      <c r="T17" s="799" t="s">
        <v>50</v>
      </c>
      <c r="U17" s="453"/>
      <c r="V17" s="437" t="s">
        <v>51</v>
      </c>
      <c r="W17" s="437" t="s">
        <v>52</v>
      </c>
      <c r="X17" s="791" t="s">
        <v>53</v>
      </c>
      <c r="Y17" s="437" t="s">
        <v>54</v>
      </c>
      <c r="Z17" s="503" t="s">
        <v>55</v>
      </c>
      <c r="AA17" s="503" t="s">
        <v>56</v>
      </c>
      <c r="AB17" s="503" t="s">
        <v>57</v>
      </c>
      <c r="AC17" s="504"/>
      <c r="AD17" s="505"/>
      <c r="AE17" s="519"/>
      <c r="BB17" s="797" t="s">
        <v>58</v>
      </c>
    </row>
    <row r="18" spans="1:67" ht="14.25" customHeight="1" x14ac:dyDescent="0.2">
      <c r="A18" s="466"/>
      <c r="B18" s="466"/>
      <c r="C18" s="466"/>
      <c r="D18" s="440"/>
      <c r="E18" s="442"/>
      <c r="F18" s="466"/>
      <c r="G18" s="466"/>
      <c r="H18" s="466"/>
      <c r="I18" s="466"/>
      <c r="J18" s="466"/>
      <c r="K18" s="466"/>
      <c r="L18" s="466"/>
      <c r="M18" s="466"/>
      <c r="N18" s="466"/>
      <c r="O18" s="440"/>
      <c r="P18" s="441"/>
      <c r="Q18" s="441"/>
      <c r="R18" s="441"/>
      <c r="S18" s="442"/>
      <c r="T18" s="400" t="s">
        <v>59</v>
      </c>
      <c r="U18" s="400" t="s">
        <v>60</v>
      </c>
      <c r="V18" s="466"/>
      <c r="W18" s="466"/>
      <c r="X18" s="792"/>
      <c r="Y18" s="466"/>
      <c r="Z18" s="699"/>
      <c r="AA18" s="699"/>
      <c r="AB18" s="506"/>
      <c r="AC18" s="507"/>
      <c r="AD18" s="508"/>
      <c r="AE18" s="520"/>
      <c r="BB18" s="412"/>
    </row>
    <row r="19" spans="1:67" ht="27.75" hidden="1" customHeight="1" x14ac:dyDescent="0.2">
      <c r="A19" s="472" t="s">
        <v>61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hidden="1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25"/>
      <c r="O24" s="421" t="s">
        <v>71</v>
      </c>
      <c r="P24" s="422"/>
      <c r="Q24" s="422"/>
      <c r="R24" s="422"/>
      <c r="S24" s="422"/>
      <c r="T24" s="422"/>
      <c r="U24" s="42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25"/>
      <c r="O25" s="421" t="s">
        <v>71</v>
      </c>
      <c r="P25" s="422"/>
      <c r="Q25" s="422"/>
      <c r="R25" s="422"/>
      <c r="S25" s="422"/>
      <c r="T25" s="422"/>
      <c r="U25" s="42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5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31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25"/>
      <c r="O36" s="421" t="s">
        <v>71</v>
      </c>
      <c r="P36" s="422"/>
      <c r="Q36" s="422"/>
      <c r="R36" s="422"/>
      <c r="S36" s="422"/>
      <c r="T36" s="422"/>
      <c r="U36" s="42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25"/>
      <c r="O37" s="421" t="s">
        <v>71</v>
      </c>
      <c r="P37" s="422"/>
      <c r="Q37" s="422"/>
      <c r="R37" s="422"/>
      <c r="S37" s="422"/>
      <c r="T37" s="422"/>
      <c r="U37" s="42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25"/>
      <c r="O40" s="421" t="s">
        <v>71</v>
      </c>
      <c r="P40" s="422"/>
      <c r="Q40" s="422"/>
      <c r="R40" s="422"/>
      <c r="S40" s="422"/>
      <c r="T40" s="422"/>
      <c r="U40" s="42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25"/>
      <c r="O41" s="421" t="s">
        <v>71</v>
      </c>
      <c r="P41" s="422"/>
      <c r="Q41" s="422"/>
      <c r="R41" s="422"/>
      <c r="S41" s="422"/>
      <c r="T41" s="422"/>
      <c r="U41" s="42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25"/>
      <c r="O44" s="421" t="s">
        <v>71</v>
      </c>
      <c r="P44" s="422"/>
      <c r="Q44" s="422"/>
      <c r="R44" s="422"/>
      <c r="S44" s="422"/>
      <c r="T44" s="422"/>
      <c r="U44" s="42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25"/>
      <c r="O45" s="421" t="s">
        <v>71</v>
      </c>
      <c r="P45" s="422"/>
      <c r="Q45" s="422"/>
      <c r="R45" s="422"/>
      <c r="S45" s="422"/>
      <c r="T45" s="422"/>
      <c r="U45" s="42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25"/>
      <c r="O48" s="421" t="s">
        <v>71</v>
      </c>
      <c r="P48" s="422"/>
      <c r="Q48" s="422"/>
      <c r="R48" s="422"/>
      <c r="S48" s="422"/>
      <c r="T48" s="422"/>
      <c r="U48" s="42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25"/>
      <c r="O49" s="421" t="s">
        <v>71</v>
      </c>
      <c r="P49" s="422"/>
      <c r="Q49" s="422"/>
      <c r="R49" s="422"/>
      <c r="S49" s="422"/>
      <c r="T49" s="422"/>
      <c r="U49" s="42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72" t="s">
        <v>105</v>
      </c>
      <c r="B50" s="473"/>
      <c r="C50" s="473"/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8"/>
      <c r="AA50" s="48"/>
    </row>
    <row r="51" spans="1:67" ht="16.5" hidden="1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hidden="1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9</v>
      </c>
      <c r="X54" s="404">
        <f>IFERROR(IF(W54="",0,CEILING((W54/$H54),1)*$H54),"")</f>
        <v>10.8</v>
      </c>
      <c r="Y54" s="36">
        <f>IFERROR(IF(X54=0,"",ROUNDUP(X54/H54,0)*0.00753),"")</f>
        <v>3.0120000000000001E-2</v>
      </c>
      <c r="Z54" s="56"/>
      <c r="AA54" s="57"/>
      <c r="AE54" s="64"/>
      <c r="BB54" s="80" t="s">
        <v>1</v>
      </c>
      <c r="BL54" s="64">
        <f>IFERROR(W54*I54/H54,"0")</f>
        <v>9.6666666666666661</v>
      </c>
      <c r="BM54" s="64">
        <f>IFERROR(X54*I54/H54,"0")</f>
        <v>11.6</v>
      </c>
      <c r="BN54" s="64">
        <f>IFERROR(1/J54*(W54/H54),"0")</f>
        <v>2.1367521367521364E-2</v>
      </c>
      <c r="BO54" s="64">
        <f>IFERROR(1/J54*(X54/H54),"0")</f>
        <v>2.564102564102564E-2</v>
      </c>
    </row>
    <row r="55" spans="1:67" x14ac:dyDescent="0.2">
      <c r="A55" s="42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25"/>
      <c r="O55" s="421" t="s">
        <v>71</v>
      </c>
      <c r="P55" s="422"/>
      <c r="Q55" s="422"/>
      <c r="R55" s="422"/>
      <c r="S55" s="422"/>
      <c r="T55" s="422"/>
      <c r="U55" s="423"/>
      <c r="V55" s="37" t="s">
        <v>72</v>
      </c>
      <c r="W55" s="405">
        <f>IFERROR(W53/H53,"0")+IFERROR(W54/H54,"0")</f>
        <v>3.333333333333333</v>
      </c>
      <c r="X55" s="405">
        <f>IFERROR(X53/H53,"0")+IFERROR(X54/H54,"0")</f>
        <v>4</v>
      </c>
      <c r="Y55" s="405">
        <f>IFERROR(IF(Y53="",0,Y53),"0")+IFERROR(IF(Y54="",0,Y54),"0")</f>
        <v>3.0120000000000001E-2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25"/>
      <c r="O56" s="421" t="s">
        <v>71</v>
      </c>
      <c r="P56" s="422"/>
      <c r="Q56" s="422"/>
      <c r="R56" s="422"/>
      <c r="S56" s="422"/>
      <c r="T56" s="422"/>
      <c r="U56" s="423"/>
      <c r="V56" s="37" t="s">
        <v>67</v>
      </c>
      <c r="W56" s="405">
        <f>IFERROR(SUM(W53:W54),"0")</f>
        <v>9</v>
      </c>
      <c r="X56" s="405">
        <f>IFERROR(SUM(X53:X54),"0")</f>
        <v>10.8</v>
      </c>
      <c r="Y56" s="37"/>
      <c r="Z56" s="406"/>
      <c r="AA56" s="406"/>
    </row>
    <row r="57" spans="1:67" ht="16.5" hidden="1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300</v>
      </c>
      <c r="X59" s="404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13.5</v>
      </c>
      <c r="X61" s="404">
        <f>IFERROR(IF(W61="",0,CEILING((W61/$H61),1)*$H61),"")</f>
        <v>13.5</v>
      </c>
      <c r="Y61" s="36">
        <f>IFERROR(IF(X61=0,"",ROUNDUP(X61/H61,0)*0.00937),"")</f>
        <v>2.811E-2</v>
      </c>
      <c r="Z61" s="56"/>
      <c r="AA61" s="57"/>
      <c r="AE61" s="64"/>
      <c r="BB61" s="83" t="s">
        <v>1</v>
      </c>
      <c r="BL61" s="64">
        <f>IFERROR(W61*I61/H61,"0")</f>
        <v>14.22</v>
      </c>
      <c r="BM61" s="64">
        <f>IFERROR(X61*I61/H61,"0")</f>
        <v>14.22</v>
      </c>
      <c r="BN61" s="64">
        <f>IFERROR(1/J61*(W61/H61),"0")</f>
        <v>2.5000000000000001E-2</v>
      </c>
      <c r="BO61" s="64">
        <f>IFERROR(1/J61*(X61/H61),"0")</f>
        <v>2.5000000000000001E-2</v>
      </c>
    </row>
    <row r="62" spans="1:67" ht="27" hidden="1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5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2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25"/>
      <c r="O63" s="421" t="s">
        <v>71</v>
      </c>
      <c r="P63" s="422"/>
      <c r="Q63" s="422"/>
      <c r="R63" s="422"/>
      <c r="S63" s="422"/>
      <c r="T63" s="422"/>
      <c r="U63" s="423"/>
      <c r="V63" s="37" t="s">
        <v>72</v>
      </c>
      <c r="W63" s="405">
        <f>IFERROR(W59/H59,"0")+IFERROR(W60/H60,"0")+IFERROR(W61/H61,"0")+IFERROR(W62/H62,"0")</f>
        <v>30.777777777777775</v>
      </c>
      <c r="X63" s="405">
        <f>IFERROR(X59/H59,"0")+IFERROR(X60/H60,"0")+IFERROR(X61/H61,"0")+IFERROR(X62/H62,"0")</f>
        <v>31</v>
      </c>
      <c r="Y63" s="405">
        <f>IFERROR(IF(Y59="",0,Y59),"0")+IFERROR(IF(Y60="",0,Y60),"0")+IFERROR(IF(Y61="",0,Y61),"0")+IFERROR(IF(Y62="",0,Y62),"0")</f>
        <v>0.63710999999999995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25"/>
      <c r="O64" s="421" t="s">
        <v>71</v>
      </c>
      <c r="P64" s="422"/>
      <c r="Q64" s="422"/>
      <c r="R64" s="422"/>
      <c r="S64" s="422"/>
      <c r="T64" s="422"/>
      <c r="U64" s="423"/>
      <c r="V64" s="37" t="s">
        <v>67</v>
      </c>
      <c r="W64" s="405">
        <f>IFERROR(SUM(W59:W62),"0")</f>
        <v>313.5</v>
      </c>
      <c r="X64" s="405">
        <f>IFERROR(SUM(X59:X62),"0")</f>
        <v>315.90000000000003</v>
      </c>
      <c r="Y64" s="37"/>
      <c r="Z64" s="406"/>
      <c r="AA64" s="406"/>
    </row>
    <row r="65" spans="1:67" ht="16.5" hidden="1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hidden="1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60</v>
      </c>
      <c r="X68" s="404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62.666666666666657</v>
      </c>
      <c r="BM68" s="64">
        <f t="shared" si="9"/>
        <v>67.680000000000007</v>
      </c>
      <c r="BN68" s="64">
        <f t="shared" si="10"/>
        <v>9.9206349206349201E-2</v>
      </c>
      <c r="BO68" s="64">
        <f t="shared" si="11"/>
        <v>0.10714285714285715</v>
      </c>
    </row>
    <row r="69" spans="1:67" ht="27" hidden="1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0</v>
      </c>
      <c r="X75" s="404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13.5</v>
      </c>
      <c r="X81" s="404">
        <f t="shared" si="6"/>
        <v>13.5</v>
      </c>
      <c r="Y81" s="36">
        <f t="shared" si="12"/>
        <v>2.811E-2</v>
      </c>
      <c r="Z81" s="56"/>
      <c r="AA81" s="57"/>
      <c r="AE81" s="64"/>
      <c r="BB81" s="99" t="s">
        <v>1</v>
      </c>
      <c r="BL81" s="64">
        <f t="shared" si="8"/>
        <v>14.13</v>
      </c>
      <c r="BM81" s="64">
        <f t="shared" si="9"/>
        <v>14.13</v>
      </c>
      <c r="BN81" s="64">
        <f t="shared" si="10"/>
        <v>2.5000000000000001E-2</v>
      </c>
      <c r="BO81" s="64">
        <f t="shared" si="11"/>
        <v>2.5000000000000001E-2</v>
      </c>
    </row>
    <row r="82" spans="1:67" ht="27" hidden="1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6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2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25"/>
      <c r="O88" s="421" t="s">
        <v>71</v>
      </c>
      <c r="P88" s="422"/>
      <c r="Q88" s="422"/>
      <c r="R88" s="422"/>
      <c r="S88" s="422"/>
      <c r="T88" s="422"/>
      <c r="U88" s="42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8.5555555555555554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0.15861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25"/>
      <c r="O89" s="421" t="s">
        <v>71</v>
      </c>
      <c r="P89" s="422"/>
      <c r="Q89" s="422"/>
      <c r="R89" s="422"/>
      <c r="S89" s="422"/>
      <c r="T89" s="422"/>
      <c r="U89" s="423"/>
      <c r="V89" s="37" t="s">
        <v>67</v>
      </c>
      <c r="W89" s="405">
        <f>IFERROR(SUM(W67:W87),"0")</f>
        <v>73.5</v>
      </c>
      <c r="X89" s="405">
        <f>IFERROR(SUM(X67:X87),"0")</f>
        <v>78.300000000000011</v>
      </c>
      <c r="Y89" s="37"/>
      <c r="Z89" s="406"/>
      <c r="AA89" s="406"/>
    </row>
    <row r="90" spans="1:67" ht="14.25" hidden="1" customHeight="1" x14ac:dyDescent="0.25">
      <c r="A90" s="416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7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2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25"/>
      <c r="O95" s="421" t="s">
        <v>71</v>
      </c>
      <c r="P95" s="422"/>
      <c r="Q95" s="422"/>
      <c r="R95" s="422"/>
      <c r="S95" s="422"/>
      <c r="T95" s="422"/>
      <c r="U95" s="42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25"/>
      <c r="O96" s="421" t="s">
        <v>71</v>
      </c>
      <c r="P96" s="422"/>
      <c r="Q96" s="422"/>
      <c r="R96" s="422"/>
      <c r="S96" s="422"/>
      <c r="T96" s="422"/>
      <c r="U96" s="42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24</v>
      </c>
      <c r="X98" s="404">
        <f t="shared" ref="X98:X104" si="13">IFERROR(IF(W98="",0,CEILING((W98/$H98),1)*$H98),"")</f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ref="BL98:BL104" si="14">IFERROR(W98*I98/H98,"0")</f>
        <v>25.68</v>
      </c>
      <c r="BM98" s="64">
        <f t="shared" ref="BM98:BM104" si="15">IFERROR(X98*I98/H98,"0")</f>
        <v>28.890000000000004</v>
      </c>
      <c r="BN98" s="64">
        <f t="shared" ref="BN98:BN104" si="16">IFERROR(1/J98*(W98/H98),"0")</f>
        <v>4.7619047619047616E-2</v>
      </c>
      <c r="BO98" s="64">
        <f t="shared" ref="BO98:BO104" si="17">IFERROR(1/J98*(X98/H98),"0")</f>
        <v>5.3571428571428568E-2</v>
      </c>
    </row>
    <row r="99" spans="1:67" ht="27" hidden="1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4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50</v>
      </c>
      <c r="X100" s="404">
        <f t="shared" si="13"/>
        <v>54</v>
      </c>
      <c r="Y100" s="36">
        <f>IFERROR(IF(X100=0,"",ROUNDUP(X100/H100,0)*0.02175),"")</f>
        <v>0.1305</v>
      </c>
      <c r="Z100" s="56"/>
      <c r="AA100" s="57"/>
      <c r="AE100" s="64"/>
      <c r="BB100" s="112" t="s">
        <v>1</v>
      </c>
      <c r="BL100" s="64">
        <f t="shared" si="14"/>
        <v>53.500000000000007</v>
      </c>
      <c r="BM100" s="64">
        <f t="shared" si="15"/>
        <v>57.780000000000008</v>
      </c>
      <c r="BN100" s="64">
        <f t="shared" si="16"/>
        <v>9.9206349206349201E-2</v>
      </c>
      <c r="BO100" s="64">
        <f t="shared" si="17"/>
        <v>0.10714285714285714</v>
      </c>
    </row>
    <row r="101" spans="1:67" ht="27" hidden="1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2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25"/>
      <c r="O105" s="421" t="s">
        <v>71</v>
      </c>
      <c r="P105" s="422"/>
      <c r="Q105" s="422"/>
      <c r="R105" s="422"/>
      <c r="S105" s="422"/>
      <c r="T105" s="422"/>
      <c r="U105" s="423"/>
      <c r="V105" s="37" t="s">
        <v>72</v>
      </c>
      <c r="W105" s="405">
        <f>IFERROR(W98/H98,"0")+IFERROR(W99/H99,"0")+IFERROR(W100/H100,"0")+IFERROR(W101/H101,"0")+IFERROR(W102/H102,"0")+IFERROR(W103/H103,"0")+IFERROR(W104/H104,"0")</f>
        <v>8.2222222222222214</v>
      </c>
      <c r="X105" s="405">
        <f>IFERROR(X98/H98,"0")+IFERROR(X99/H99,"0")+IFERROR(X100/H100,"0")+IFERROR(X101/H101,"0")+IFERROR(X102/H102,"0")+IFERROR(X103/H103,"0")+IFERROR(X104/H104,"0")</f>
        <v>9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0.19575000000000001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25"/>
      <c r="O106" s="421" t="s">
        <v>71</v>
      </c>
      <c r="P106" s="422"/>
      <c r="Q106" s="422"/>
      <c r="R106" s="422"/>
      <c r="S106" s="422"/>
      <c r="T106" s="422"/>
      <c r="U106" s="423"/>
      <c r="V106" s="37" t="s">
        <v>67</v>
      </c>
      <c r="W106" s="405">
        <f>IFERROR(SUM(W98:W104),"0")</f>
        <v>74</v>
      </c>
      <c r="X106" s="405">
        <f>IFERROR(SUM(X98:X104),"0")</f>
        <v>81</v>
      </c>
      <c r="Y106" s="37"/>
      <c r="Z106" s="406"/>
      <c r="AA106" s="406"/>
    </row>
    <row r="107" spans="1:67" ht="14.25" hidden="1" customHeight="1" x14ac:dyDescent="0.25">
      <c r="A107" s="416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30</v>
      </c>
      <c r="X110" s="40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20</v>
      </c>
      <c r="X111" s="404">
        <f t="shared" si="18"/>
        <v>25.200000000000003</v>
      </c>
      <c r="Y111" s="36">
        <f>IFERROR(IF(X111=0,"",ROUNDUP(X111/H111,0)*0.02175),"")</f>
        <v>6.5250000000000002E-2</v>
      </c>
      <c r="Z111" s="56"/>
      <c r="AA111" s="57"/>
      <c r="AE111" s="64"/>
      <c r="BB111" s="120" t="s">
        <v>1</v>
      </c>
      <c r="BL111" s="64">
        <f t="shared" si="19"/>
        <v>21.342857142857142</v>
      </c>
      <c r="BM111" s="64">
        <f t="shared" si="20"/>
        <v>26.892000000000003</v>
      </c>
      <c r="BN111" s="64">
        <f t="shared" si="21"/>
        <v>4.2517006802721087E-2</v>
      </c>
      <c r="BO111" s="64">
        <f t="shared" si="22"/>
        <v>5.3571428571428568E-2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77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88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6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2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25"/>
      <c r="O123" s="421" t="s">
        <v>71</v>
      </c>
      <c r="P123" s="422"/>
      <c r="Q123" s="422"/>
      <c r="R123" s="422"/>
      <c r="S123" s="422"/>
      <c r="T123" s="422"/>
      <c r="U123" s="42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5.9523809523809526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7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0.15225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25"/>
      <c r="O124" s="421" t="s">
        <v>71</v>
      </c>
      <c r="P124" s="422"/>
      <c r="Q124" s="422"/>
      <c r="R124" s="422"/>
      <c r="S124" s="422"/>
      <c r="T124" s="422"/>
      <c r="U124" s="423"/>
      <c r="V124" s="37" t="s">
        <v>67</v>
      </c>
      <c r="W124" s="405">
        <f>IFERROR(SUM(W108:W122),"0")</f>
        <v>50</v>
      </c>
      <c r="X124" s="405">
        <f>IFERROR(SUM(X108:X122),"0")</f>
        <v>58.800000000000004</v>
      </c>
      <c r="Y124" s="37"/>
      <c r="Z124" s="406"/>
      <c r="AA124" s="406"/>
    </row>
    <row r="125" spans="1:67" ht="14.25" hidden="1" customHeight="1" x14ac:dyDescent="0.25">
      <c r="A125" s="416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hidden="1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hidden="1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hidden="1" x14ac:dyDescent="0.2">
      <c r="A132" s="42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25"/>
      <c r="O132" s="421" t="s">
        <v>71</v>
      </c>
      <c r="P132" s="422"/>
      <c r="Q132" s="422"/>
      <c r="R132" s="422"/>
      <c r="S132" s="422"/>
      <c r="T132" s="422"/>
      <c r="U132" s="42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25"/>
      <c r="O133" s="421" t="s">
        <v>71</v>
      </c>
      <c r="P133" s="422"/>
      <c r="Q133" s="422"/>
      <c r="R133" s="422"/>
      <c r="S133" s="422"/>
      <c r="T133" s="422"/>
      <c r="U133" s="42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hidden="1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24</v>
      </c>
      <c r="X137" s="404">
        <f>IFERROR(IF(W137="",0,CEILING((W137/$H137),1)*$H137),"")</f>
        <v>25.200000000000003</v>
      </c>
      <c r="Y137" s="36">
        <f>IFERROR(IF(X137=0,"",ROUNDUP(X137/H137,0)*0.02175),"")</f>
        <v>6.5250000000000002E-2</v>
      </c>
      <c r="Z137" s="56"/>
      <c r="AA137" s="57"/>
      <c r="AE137" s="64"/>
      <c r="BB137" s="139" t="s">
        <v>1</v>
      </c>
      <c r="BL137" s="64">
        <f>IFERROR(W137*I137/H137,"0")</f>
        <v>25.594285714285714</v>
      </c>
      <c r="BM137" s="64">
        <f>IFERROR(X137*I137/H137,"0")</f>
        <v>26.874000000000002</v>
      </c>
      <c r="BN137" s="64">
        <f>IFERROR(1/J137*(W137/H137),"0")</f>
        <v>5.1020408163265307E-2</v>
      </c>
      <c r="BO137" s="64">
        <f>IFERROR(1/J137*(X137/H137),"0")</f>
        <v>5.3571428571428568E-2</v>
      </c>
    </row>
    <row r="138" spans="1:67" ht="16.5" hidden="1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2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25"/>
      <c r="O141" s="421" t="s">
        <v>71</v>
      </c>
      <c r="P141" s="422"/>
      <c r="Q141" s="422"/>
      <c r="R141" s="422"/>
      <c r="S141" s="422"/>
      <c r="T141" s="422"/>
      <c r="U141" s="423"/>
      <c r="V141" s="37" t="s">
        <v>72</v>
      </c>
      <c r="W141" s="405">
        <f>IFERROR(W136/H136,"0")+IFERROR(W137/H137,"0")+IFERROR(W138/H138,"0")+IFERROR(W139/H139,"0")+IFERROR(W140/H140,"0")</f>
        <v>2.8571428571428572</v>
      </c>
      <c r="X141" s="405">
        <f>IFERROR(X136/H136,"0")+IFERROR(X137/H137,"0")+IFERROR(X138/H138,"0")+IFERROR(X139/H139,"0")+IFERROR(X140/H140,"0")</f>
        <v>3</v>
      </c>
      <c r="Y141" s="405">
        <f>IFERROR(IF(Y136="",0,Y136),"0")+IFERROR(IF(Y137="",0,Y137),"0")+IFERROR(IF(Y138="",0,Y138),"0")+IFERROR(IF(Y139="",0,Y139),"0")+IFERROR(IF(Y140="",0,Y140),"0")</f>
        <v>6.5250000000000002E-2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25"/>
      <c r="O142" s="421" t="s">
        <v>71</v>
      </c>
      <c r="P142" s="422"/>
      <c r="Q142" s="422"/>
      <c r="R142" s="422"/>
      <c r="S142" s="422"/>
      <c r="T142" s="422"/>
      <c r="U142" s="423"/>
      <c r="V142" s="37" t="s">
        <v>67</v>
      </c>
      <c r="W142" s="405">
        <f>IFERROR(SUM(W136:W140),"0")</f>
        <v>24</v>
      </c>
      <c r="X142" s="405">
        <f>IFERROR(SUM(X136:X140),"0")</f>
        <v>25.200000000000003</v>
      </c>
      <c r="Y142" s="37"/>
      <c r="Z142" s="406"/>
      <c r="AA142" s="406"/>
    </row>
    <row r="143" spans="1:67" ht="27.75" hidden="1" customHeight="1" x14ac:dyDescent="0.2">
      <c r="A143" s="472" t="s">
        <v>242</v>
      </c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8"/>
      <c r="AA143" s="48"/>
    </row>
    <row r="144" spans="1:67" ht="16.5" hidden="1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4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6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5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2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25"/>
      <c r="O151" s="421" t="s">
        <v>71</v>
      </c>
      <c r="P151" s="422"/>
      <c r="Q151" s="422"/>
      <c r="R151" s="422"/>
      <c r="S151" s="422"/>
      <c r="T151" s="422"/>
      <c r="U151" s="423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25"/>
      <c r="O152" s="421" t="s">
        <v>71</v>
      </c>
      <c r="P152" s="422"/>
      <c r="Q152" s="422"/>
      <c r="R152" s="422"/>
      <c r="S152" s="422"/>
      <c r="T152" s="422"/>
      <c r="U152" s="423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4</v>
      </c>
      <c r="X155" s="404">
        <f t="shared" ref="X155:X163" si="29">IFERROR(IF(W155="",0,CEILING((W155/$H155),1)*$H155),"")</f>
        <v>4.2</v>
      </c>
      <c r="Y155" s="36">
        <f>IFERROR(IF(X155=0,"",ROUNDUP(X155/H155,0)*0.00753),"")</f>
        <v>7.5300000000000002E-3</v>
      </c>
      <c r="Z155" s="56"/>
      <c r="AA155" s="57"/>
      <c r="AE155" s="64"/>
      <c r="BB155" s="148" t="s">
        <v>1</v>
      </c>
      <c r="BL155" s="64">
        <f t="shared" ref="BL155:BL163" si="30">IFERROR(W155*I155/H155,"0")</f>
        <v>4.2476190476190476</v>
      </c>
      <c r="BM155" s="64">
        <f t="shared" ref="BM155:BM163" si="31">IFERROR(X155*I155/H155,"0")</f>
        <v>4.46</v>
      </c>
      <c r="BN155" s="64">
        <f t="shared" ref="BN155:BN163" si="32">IFERROR(1/J155*(W155/H155),"0")</f>
        <v>6.1050061050061041E-3</v>
      </c>
      <c r="BO155" s="64">
        <f t="shared" ref="BO155:BO163" si="33">IFERROR(1/J155*(X155/H155),"0")</f>
        <v>6.41025641025641E-3</v>
      </c>
    </row>
    <row r="156" spans="1:67" ht="27" hidden="1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hidden="1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2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25"/>
      <c r="O164" s="421" t="s">
        <v>71</v>
      </c>
      <c r="P164" s="422"/>
      <c r="Q164" s="422"/>
      <c r="R164" s="422"/>
      <c r="S164" s="422"/>
      <c r="T164" s="422"/>
      <c r="U164" s="42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0.95238095238095233</v>
      </c>
      <c r="X164" s="405">
        <f>IFERROR(X155/H155,"0")+IFERROR(X156/H156,"0")+IFERROR(X157/H157,"0")+IFERROR(X158/H158,"0")+IFERROR(X159/H159,"0")+IFERROR(X160/H160,"0")+IFERROR(X161/H161,"0")+IFERROR(X162/H162,"0")+IFERROR(X163/H163,"0")</f>
        <v>1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7.5300000000000002E-3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25"/>
      <c r="O165" s="421" t="s">
        <v>71</v>
      </c>
      <c r="P165" s="422"/>
      <c r="Q165" s="422"/>
      <c r="R165" s="422"/>
      <c r="S165" s="422"/>
      <c r="T165" s="422"/>
      <c r="U165" s="423"/>
      <c r="V165" s="37" t="s">
        <v>67</v>
      </c>
      <c r="W165" s="405">
        <f>IFERROR(SUM(W155:W163),"0")</f>
        <v>4</v>
      </c>
      <c r="X165" s="405">
        <f>IFERROR(SUM(X155:X163),"0")</f>
        <v>4.2</v>
      </c>
      <c r="Y165" s="37"/>
      <c r="Z165" s="406"/>
      <c r="AA165" s="406"/>
    </row>
    <row r="166" spans="1:67" ht="16.5" hidden="1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2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25"/>
      <c r="O170" s="421" t="s">
        <v>71</v>
      </c>
      <c r="P170" s="422"/>
      <c r="Q170" s="422"/>
      <c r="R170" s="422"/>
      <c r="S170" s="422"/>
      <c r="T170" s="422"/>
      <c r="U170" s="42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25"/>
      <c r="O171" s="421" t="s">
        <v>71</v>
      </c>
      <c r="P171" s="422"/>
      <c r="Q171" s="422"/>
      <c r="R171" s="422"/>
      <c r="S171" s="422"/>
      <c r="T171" s="422"/>
      <c r="U171" s="42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2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25"/>
      <c r="O175" s="421" t="s">
        <v>71</v>
      </c>
      <c r="P175" s="422"/>
      <c r="Q175" s="422"/>
      <c r="R175" s="422"/>
      <c r="S175" s="422"/>
      <c r="T175" s="422"/>
      <c r="U175" s="42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25"/>
      <c r="O176" s="421" t="s">
        <v>71</v>
      </c>
      <c r="P176" s="422"/>
      <c r="Q176" s="422"/>
      <c r="R176" s="422"/>
      <c r="S176" s="422"/>
      <c r="T176" s="422"/>
      <c r="U176" s="42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hidden="1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hidden="1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4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5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69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idden="1" x14ac:dyDescent="0.2">
      <c r="A186" s="42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25"/>
      <c r="O186" s="421" t="s">
        <v>71</v>
      </c>
      <c r="P186" s="422"/>
      <c r="Q186" s="422"/>
      <c r="R186" s="422"/>
      <c r="S186" s="422"/>
      <c r="T186" s="422"/>
      <c r="U186" s="42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hidden="1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25"/>
      <c r="O187" s="421" t="s">
        <v>71</v>
      </c>
      <c r="P187" s="422"/>
      <c r="Q187" s="422"/>
      <c r="R187" s="422"/>
      <c r="S187" s="422"/>
      <c r="T187" s="422"/>
      <c r="U187" s="42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hidden="1" customHeight="1" x14ac:dyDescent="0.25">
      <c r="A188" s="416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4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hidden="1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87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2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40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hidden="1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5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hidden="1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hidden="1" x14ac:dyDescent="0.2">
      <c r="A204" s="42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25"/>
      <c r="O204" s="421" t="s">
        <v>71</v>
      </c>
      <c r="P204" s="422"/>
      <c r="Q204" s="422"/>
      <c r="R204" s="422"/>
      <c r="S204" s="422"/>
      <c r="T204" s="422"/>
      <c r="U204" s="42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hidden="1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25"/>
      <c r="O205" s="421" t="s">
        <v>71</v>
      </c>
      <c r="P205" s="422"/>
      <c r="Q205" s="422"/>
      <c r="R205" s="422"/>
      <c r="S205" s="422"/>
      <c r="T205" s="422"/>
      <c r="U205" s="42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hidden="1" customHeight="1" x14ac:dyDescent="0.25">
      <c r="A206" s="416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hidden="1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51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idden="1" x14ac:dyDescent="0.2">
      <c r="A211" s="42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25"/>
      <c r="O211" s="421" t="s">
        <v>71</v>
      </c>
      <c r="P211" s="422"/>
      <c r="Q211" s="422"/>
      <c r="R211" s="422"/>
      <c r="S211" s="422"/>
      <c r="T211" s="422"/>
      <c r="U211" s="42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hidden="1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25"/>
      <c r="O212" s="421" t="s">
        <v>71</v>
      </c>
      <c r="P212" s="422"/>
      <c r="Q212" s="422"/>
      <c r="R212" s="422"/>
      <c r="S212" s="422"/>
      <c r="T212" s="422"/>
      <c r="U212" s="42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hidden="1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hidden="1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idden="1" x14ac:dyDescent="0.2">
      <c r="A222" s="42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25"/>
      <c r="O222" s="421" t="s">
        <v>71</v>
      </c>
      <c r="P222" s="422"/>
      <c r="Q222" s="422"/>
      <c r="R222" s="422"/>
      <c r="S222" s="422"/>
      <c r="T222" s="422"/>
      <c r="U222" s="42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hidden="1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25"/>
      <c r="O223" s="421" t="s">
        <v>71</v>
      </c>
      <c r="P223" s="422"/>
      <c r="Q223" s="422"/>
      <c r="R223" s="422"/>
      <c r="S223" s="422"/>
      <c r="T223" s="422"/>
      <c r="U223" s="42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hidden="1" customHeight="1" x14ac:dyDescent="0.25">
      <c r="A224" s="416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hidden="1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2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25"/>
      <c r="O228" s="421" t="s">
        <v>71</v>
      </c>
      <c r="P228" s="422"/>
      <c r="Q228" s="422"/>
      <c r="R228" s="422"/>
      <c r="S228" s="422"/>
      <c r="T228" s="422"/>
      <c r="U228" s="423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hidden="1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25"/>
      <c r="O229" s="421" t="s">
        <v>71</v>
      </c>
      <c r="P229" s="422"/>
      <c r="Q229" s="422"/>
      <c r="R229" s="422"/>
      <c r="S229" s="422"/>
      <c r="T229" s="422"/>
      <c r="U229" s="423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hidden="1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hidden="1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hidden="1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4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idden="1" x14ac:dyDescent="0.2">
      <c r="A238" s="42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25"/>
      <c r="O238" s="421" t="s">
        <v>71</v>
      </c>
      <c r="P238" s="422"/>
      <c r="Q238" s="422"/>
      <c r="R238" s="422"/>
      <c r="S238" s="422"/>
      <c r="T238" s="422"/>
      <c r="U238" s="42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25"/>
      <c r="O239" s="421" t="s">
        <v>71</v>
      </c>
      <c r="P239" s="422"/>
      <c r="Q239" s="422"/>
      <c r="R239" s="422"/>
      <c r="S239" s="422"/>
      <c r="T239" s="422"/>
      <c r="U239" s="42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hidden="1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2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300</v>
      </c>
      <c r="X242" s="404">
        <f t="shared" ref="X242:X251" si="54">IFERROR(IF(W242="",0,CEILING((W242/$H242),1)*$H242),"")</f>
        <v>302.40000000000003</v>
      </c>
      <c r="Y242" s="36">
        <f>IFERROR(IF(X242=0,"",ROUNDUP(X242/H242,0)*0.02175),"")</f>
        <v>0.60899999999999999</v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313.33333333333331</v>
      </c>
      <c r="BM242" s="64">
        <f t="shared" ref="BM242:BM251" si="56">IFERROR(X242*I242/H242,"0")</f>
        <v>315.83999999999997</v>
      </c>
      <c r="BN242" s="64">
        <f t="shared" ref="BN242:BN251" si="57">IFERROR(1/J242*(W242/H242),"0")</f>
        <v>0.49603174603174593</v>
      </c>
      <c r="BO242" s="64">
        <f t="shared" ref="BO242:BO251" si="58">IFERROR(1/J242*(X242/H242),"0")</f>
        <v>0.5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30</v>
      </c>
      <c r="X243" s="404">
        <f t="shared" si="54"/>
        <v>32.400000000000006</v>
      </c>
      <c r="Y243" s="36">
        <f>IFERROR(IF(X243=0,"",ROUNDUP(X243/H243,0)*0.02175),"")</f>
        <v>6.5250000000000002E-2</v>
      </c>
      <c r="Z243" s="56"/>
      <c r="AA243" s="57" t="s">
        <v>190</v>
      </c>
      <c r="AE243" s="64"/>
      <c r="BB243" s="205" t="s">
        <v>1</v>
      </c>
      <c r="BL243" s="64">
        <f t="shared" si="55"/>
        <v>31.333333333333329</v>
      </c>
      <c r="BM243" s="64">
        <f t="shared" si="56"/>
        <v>33.840000000000003</v>
      </c>
      <c r="BN243" s="64">
        <f t="shared" si="57"/>
        <v>4.96031746031746E-2</v>
      </c>
      <c r="BO243" s="64">
        <f t="shared" si="58"/>
        <v>5.3571428571428575E-2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4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15</v>
      </c>
      <c r="X246" s="404">
        <f t="shared" si="54"/>
        <v>15</v>
      </c>
      <c r="Y246" s="36">
        <f t="shared" ref="Y246:Y251" si="59">IFERROR(IF(X246=0,"",ROUNDUP(X246/H246,0)*0.00937),"")</f>
        <v>2.811E-2</v>
      </c>
      <c r="Z246" s="56"/>
      <c r="AA246" s="57"/>
      <c r="AE246" s="64"/>
      <c r="BB246" s="208" t="s">
        <v>1</v>
      </c>
      <c r="BL246" s="64">
        <f t="shared" si="55"/>
        <v>15.63</v>
      </c>
      <c r="BM246" s="64">
        <f t="shared" si="56"/>
        <v>15.63</v>
      </c>
      <c r="BN246" s="64">
        <f t="shared" si="57"/>
        <v>2.5000000000000001E-2</v>
      </c>
      <c r="BO246" s="64">
        <f t="shared" si="58"/>
        <v>2.5000000000000001E-2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10</v>
      </c>
      <c r="X248" s="404">
        <f t="shared" si="54"/>
        <v>10</v>
      </c>
      <c r="Y248" s="36">
        <f t="shared" si="59"/>
        <v>1.874E-2</v>
      </c>
      <c r="Z248" s="56"/>
      <c r="AA248" s="57"/>
      <c r="AE248" s="64"/>
      <c r="BB248" s="210" t="s">
        <v>1</v>
      </c>
      <c r="BL248" s="64">
        <f t="shared" si="55"/>
        <v>10.48</v>
      </c>
      <c r="BM248" s="64">
        <f t="shared" si="56"/>
        <v>10.48</v>
      </c>
      <c r="BN248" s="64">
        <f t="shared" si="57"/>
        <v>1.6666666666666666E-2</v>
      </c>
      <c r="BO248" s="64">
        <f t="shared" si="58"/>
        <v>1.6666666666666666E-2</v>
      </c>
    </row>
    <row r="249" spans="1:67" ht="27" hidden="1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2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25"/>
      <c r="O252" s="421" t="s">
        <v>71</v>
      </c>
      <c r="P252" s="422"/>
      <c r="Q252" s="422"/>
      <c r="R252" s="422"/>
      <c r="S252" s="422"/>
      <c r="T252" s="422"/>
      <c r="U252" s="42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35.555555555555557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36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0.72109999999999996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25"/>
      <c r="O253" s="421" t="s">
        <v>71</v>
      </c>
      <c r="P253" s="422"/>
      <c r="Q253" s="422"/>
      <c r="R253" s="422"/>
      <c r="S253" s="422"/>
      <c r="T253" s="422"/>
      <c r="U253" s="423"/>
      <c r="V253" s="37" t="s">
        <v>67</v>
      </c>
      <c r="W253" s="405">
        <f>IFERROR(SUM(W242:W251),"0")</f>
        <v>355</v>
      </c>
      <c r="X253" s="405">
        <f>IFERROR(SUM(X242:X251),"0")</f>
        <v>359.80000000000007</v>
      </c>
      <c r="Y253" s="37"/>
      <c r="Z253" s="406"/>
      <c r="AA253" s="406"/>
    </row>
    <row r="254" spans="1:67" ht="14.25" hidden="1" customHeight="1" x14ac:dyDescent="0.25">
      <c r="A254" s="416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hidden="1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2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25"/>
      <c r="O259" s="421" t="s">
        <v>71</v>
      </c>
      <c r="P259" s="422"/>
      <c r="Q259" s="422"/>
      <c r="R259" s="422"/>
      <c r="S259" s="422"/>
      <c r="T259" s="422"/>
      <c r="U259" s="423"/>
      <c r="V259" s="37" t="s">
        <v>72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hidden="1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25"/>
      <c r="O260" s="421" t="s">
        <v>71</v>
      </c>
      <c r="P260" s="422"/>
      <c r="Q260" s="422"/>
      <c r="R260" s="422"/>
      <c r="S260" s="422"/>
      <c r="T260" s="422"/>
      <c r="U260" s="423"/>
      <c r="V260" s="37" t="s">
        <v>67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hidden="1" customHeight="1" x14ac:dyDescent="0.25">
      <c r="A261" s="416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hidden="1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hidden="1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8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5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idden="1" x14ac:dyDescent="0.2">
      <c r="A272" s="42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25"/>
      <c r="O272" s="421" t="s">
        <v>71</v>
      </c>
      <c r="P272" s="422"/>
      <c r="Q272" s="422"/>
      <c r="R272" s="422"/>
      <c r="S272" s="422"/>
      <c r="T272" s="422"/>
      <c r="U272" s="42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406"/>
      <c r="AA272" s="406"/>
    </row>
    <row r="273" spans="1:67" hidden="1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25"/>
      <c r="O273" s="421" t="s">
        <v>71</v>
      </c>
      <c r="P273" s="422"/>
      <c r="Q273" s="422"/>
      <c r="R273" s="422"/>
      <c r="S273" s="422"/>
      <c r="T273" s="422"/>
      <c r="U273" s="423"/>
      <c r="V273" s="37" t="s">
        <v>67</v>
      </c>
      <c r="W273" s="405">
        <f>IFERROR(SUM(W262:W271),"0")</f>
        <v>0</v>
      </c>
      <c r="X273" s="405">
        <f>IFERROR(SUM(X262:X271),"0")</f>
        <v>0</v>
      </c>
      <c r="Y273" s="37"/>
      <c r="Z273" s="406"/>
      <c r="AA273" s="406"/>
    </row>
    <row r="274" spans="1:67" ht="14.25" hidden="1" customHeight="1" x14ac:dyDescent="0.25">
      <c r="A274" s="416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hidden="1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20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250</v>
      </c>
      <c r="X276" s="404">
        <f>IFERROR(IF(W276="",0,CEILING((W276/$H276),1)*$H276),"")</f>
        <v>257.39999999999998</v>
      </c>
      <c r="Y276" s="36">
        <f>IFERROR(IF(X276=0,"",ROUNDUP(X276/H276,0)*0.02175),"")</f>
        <v>0.71775</v>
      </c>
      <c r="Z276" s="56"/>
      <c r="AA276" s="57"/>
      <c r="AE276" s="64"/>
      <c r="BB276" s="229" t="s">
        <v>1</v>
      </c>
      <c r="BL276" s="64">
        <f>IFERROR(W276*I276/H276,"0")</f>
        <v>268.07692307692309</v>
      </c>
      <c r="BM276" s="64">
        <f>IFERROR(X276*I276/H276,"0")</f>
        <v>276.012</v>
      </c>
      <c r="BN276" s="64">
        <f>IFERROR(1/J276*(W276/H276),"0")</f>
        <v>0.57234432234432231</v>
      </c>
      <c r="BO276" s="64">
        <f>IFERROR(1/J276*(X276/H276),"0")</f>
        <v>0.5892857142857143</v>
      </c>
    </row>
    <row r="277" spans="1:67" ht="16.5" hidden="1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2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25"/>
      <c r="O278" s="421" t="s">
        <v>71</v>
      </c>
      <c r="P278" s="422"/>
      <c r="Q278" s="422"/>
      <c r="R278" s="422"/>
      <c r="S278" s="422"/>
      <c r="T278" s="422"/>
      <c r="U278" s="423"/>
      <c r="V278" s="37" t="s">
        <v>72</v>
      </c>
      <c r="W278" s="405">
        <f>IFERROR(W275/H275,"0")+IFERROR(W276/H276,"0")+IFERROR(W277/H277,"0")</f>
        <v>32.051282051282051</v>
      </c>
      <c r="X278" s="405">
        <f>IFERROR(X275/H275,"0")+IFERROR(X276/H276,"0")+IFERROR(X277/H277,"0")</f>
        <v>33</v>
      </c>
      <c r="Y278" s="405">
        <f>IFERROR(IF(Y275="",0,Y275),"0")+IFERROR(IF(Y276="",0,Y276),"0")+IFERROR(IF(Y277="",0,Y277),"0")</f>
        <v>0.71775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25"/>
      <c r="O279" s="421" t="s">
        <v>71</v>
      </c>
      <c r="P279" s="422"/>
      <c r="Q279" s="422"/>
      <c r="R279" s="422"/>
      <c r="S279" s="422"/>
      <c r="T279" s="422"/>
      <c r="U279" s="423"/>
      <c r="V279" s="37" t="s">
        <v>67</v>
      </c>
      <c r="W279" s="405">
        <f>IFERROR(SUM(W275:W277),"0")</f>
        <v>250</v>
      </c>
      <c r="X279" s="405">
        <f>IFERROR(SUM(X275:X277),"0")</f>
        <v>257.39999999999998</v>
      </c>
      <c r="Y279" s="37"/>
      <c r="Z279" s="406"/>
      <c r="AA279" s="406"/>
    </row>
    <row r="280" spans="1:67" ht="14.25" hidden="1" customHeight="1" x14ac:dyDescent="0.25">
      <c r="A280" s="416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hidden="1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3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5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2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25"/>
      <c r="O284" s="421" t="s">
        <v>71</v>
      </c>
      <c r="P284" s="422"/>
      <c r="Q284" s="422"/>
      <c r="R284" s="422"/>
      <c r="S284" s="422"/>
      <c r="T284" s="422"/>
      <c r="U284" s="423"/>
      <c r="V284" s="37" t="s">
        <v>72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hidden="1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25"/>
      <c r="O285" s="421" t="s">
        <v>71</v>
      </c>
      <c r="P285" s="422"/>
      <c r="Q285" s="422"/>
      <c r="R285" s="422"/>
      <c r="S285" s="422"/>
      <c r="T285" s="422"/>
      <c r="U285" s="423"/>
      <c r="V285" s="37" t="s">
        <v>67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hidden="1" customHeight="1" x14ac:dyDescent="0.25">
      <c r="A286" s="416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2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25"/>
      <c r="O290" s="421" t="s">
        <v>71</v>
      </c>
      <c r="P290" s="422"/>
      <c r="Q290" s="422"/>
      <c r="R290" s="422"/>
      <c r="S290" s="422"/>
      <c r="T290" s="422"/>
      <c r="U290" s="42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25"/>
      <c r="O291" s="421" t="s">
        <v>71</v>
      </c>
      <c r="P291" s="422"/>
      <c r="Q291" s="422"/>
      <c r="R291" s="422"/>
      <c r="S291" s="422"/>
      <c r="T291" s="422"/>
      <c r="U291" s="42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50</v>
      </c>
      <c r="X294" s="404">
        <f t="shared" ref="X294:X300" si="65">IFERROR(IF(W294="",0,CEILING((W294/$H294),1)*$H294),"")</f>
        <v>54</v>
      </c>
      <c r="Y294" s="36">
        <f>IFERROR(IF(X294=0,"",ROUNDUP(X294/H294,0)*0.02175),"")</f>
        <v>0.10874999999999999</v>
      </c>
      <c r="Z294" s="56"/>
      <c r="AA294" s="57"/>
      <c r="AE294" s="64"/>
      <c r="BB294" s="237" t="s">
        <v>1</v>
      </c>
      <c r="BL294" s="64">
        <f t="shared" ref="BL294:BL300" si="66">IFERROR(W294*I294/H294,"0")</f>
        <v>52.222222222222221</v>
      </c>
      <c r="BM294" s="64">
        <f t="shared" ref="BM294:BM300" si="67">IFERROR(X294*I294/H294,"0")</f>
        <v>56.4</v>
      </c>
      <c r="BN294" s="64">
        <f t="shared" ref="BN294:BN300" si="68">IFERROR(1/J294*(W294/H294),"0")</f>
        <v>8.2671957671957674E-2</v>
      </c>
      <c r="BO294" s="64">
        <f t="shared" ref="BO294:BO300" si="69">IFERROR(1/J294*(X294/H294),"0")</f>
        <v>8.9285714285714274E-2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10</v>
      </c>
      <c r="X299" s="404">
        <f t="shared" si="65"/>
        <v>10</v>
      </c>
      <c r="Y299" s="36">
        <f>IFERROR(IF(X299=0,"",ROUNDUP(X299/H299,0)*0.00937),"")</f>
        <v>1.874E-2</v>
      </c>
      <c r="Z299" s="56"/>
      <c r="AA299" s="57"/>
      <c r="AE299" s="64"/>
      <c r="BB299" s="242" t="s">
        <v>1</v>
      </c>
      <c r="BL299" s="64">
        <f t="shared" si="66"/>
        <v>10.48</v>
      </c>
      <c r="BM299" s="64">
        <f t="shared" si="67"/>
        <v>10.48</v>
      </c>
      <c r="BN299" s="64">
        <f t="shared" si="68"/>
        <v>1.6666666666666666E-2</v>
      </c>
      <c r="BO299" s="64">
        <f t="shared" si="69"/>
        <v>1.6666666666666666E-2</v>
      </c>
    </row>
    <row r="300" spans="1:67" ht="27" hidden="1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2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25"/>
      <c r="O301" s="421" t="s">
        <v>71</v>
      </c>
      <c r="P301" s="422"/>
      <c r="Q301" s="422"/>
      <c r="R301" s="422"/>
      <c r="S301" s="422"/>
      <c r="T301" s="422"/>
      <c r="U301" s="42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6.6296296296296298</v>
      </c>
      <c r="X301" s="405">
        <f>IFERROR(X294/H294,"0")+IFERROR(X295/H295,"0")+IFERROR(X296/H296,"0")+IFERROR(X297/H297,"0")+IFERROR(X298/H298,"0")+IFERROR(X299/H299,"0")+IFERROR(X300/H300,"0")</f>
        <v>7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0.12748999999999999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25"/>
      <c r="O302" s="421" t="s">
        <v>71</v>
      </c>
      <c r="P302" s="422"/>
      <c r="Q302" s="422"/>
      <c r="R302" s="422"/>
      <c r="S302" s="422"/>
      <c r="T302" s="422"/>
      <c r="U302" s="423"/>
      <c r="V302" s="37" t="s">
        <v>67</v>
      </c>
      <c r="W302" s="405">
        <f>IFERROR(SUM(W294:W300),"0")</f>
        <v>60</v>
      </c>
      <c r="X302" s="405">
        <f>IFERROR(SUM(X294:X300),"0")</f>
        <v>64</v>
      </c>
      <c r="Y302" s="37"/>
      <c r="Z302" s="406"/>
      <c r="AA302" s="406"/>
    </row>
    <row r="303" spans="1:67" ht="14.25" hidden="1" customHeight="1" x14ac:dyDescent="0.25">
      <c r="A303" s="416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2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25"/>
      <c r="O306" s="421" t="s">
        <v>71</v>
      </c>
      <c r="P306" s="422"/>
      <c r="Q306" s="422"/>
      <c r="R306" s="422"/>
      <c r="S306" s="422"/>
      <c r="T306" s="422"/>
      <c r="U306" s="42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25"/>
      <c r="O307" s="421" t="s">
        <v>71</v>
      </c>
      <c r="P307" s="422"/>
      <c r="Q307" s="422"/>
      <c r="R307" s="422"/>
      <c r="S307" s="422"/>
      <c r="T307" s="422"/>
      <c r="U307" s="42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hidden="1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2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25"/>
      <c r="O311" s="421" t="s">
        <v>71</v>
      </c>
      <c r="P311" s="422"/>
      <c r="Q311" s="422"/>
      <c r="R311" s="422"/>
      <c r="S311" s="422"/>
      <c r="T311" s="422"/>
      <c r="U311" s="42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hidden="1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25"/>
      <c r="O312" s="421" t="s">
        <v>71</v>
      </c>
      <c r="P312" s="422"/>
      <c r="Q312" s="422"/>
      <c r="R312" s="422"/>
      <c r="S312" s="422"/>
      <c r="T312" s="422"/>
      <c r="U312" s="42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hidden="1" customHeight="1" x14ac:dyDescent="0.25">
      <c r="A313" s="416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25"/>
      <c r="O317" s="421" t="s">
        <v>71</v>
      </c>
      <c r="P317" s="422"/>
      <c r="Q317" s="422"/>
      <c r="R317" s="422"/>
      <c r="S317" s="422"/>
      <c r="T317" s="422"/>
      <c r="U317" s="423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hidden="1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25"/>
      <c r="O318" s="421" t="s">
        <v>71</v>
      </c>
      <c r="P318" s="422"/>
      <c r="Q318" s="422"/>
      <c r="R318" s="422"/>
      <c r="S318" s="422"/>
      <c r="T318" s="422"/>
      <c r="U318" s="423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hidden="1" customHeight="1" x14ac:dyDescent="0.25">
      <c r="A319" s="416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hidden="1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25"/>
      <c r="O321" s="421" t="s">
        <v>71</v>
      </c>
      <c r="P321" s="422"/>
      <c r="Q321" s="422"/>
      <c r="R321" s="422"/>
      <c r="S321" s="422"/>
      <c r="T321" s="422"/>
      <c r="U321" s="42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25"/>
      <c r="O322" s="421" t="s">
        <v>71</v>
      </c>
      <c r="P322" s="422"/>
      <c r="Q322" s="422"/>
      <c r="R322" s="422"/>
      <c r="S322" s="422"/>
      <c r="T322" s="422"/>
      <c r="U322" s="42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hidden="1" customHeight="1" x14ac:dyDescent="0.25">
      <c r="A323" s="416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hidden="1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2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25"/>
      <c r="O325" s="421" t="s">
        <v>71</v>
      </c>
      <c r="P325" s="422"/>
      <c r="Q325" s="422"/>
      <c r="R325" s="422"/>
      <c r="S325" s="422"/>
      <c r="T325" s="422"/>
      <c r="U325" s="42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hidden="1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25"/>
      <c r="O326" s="421" t="s">
        <v>71</v>
      </c>
      <c r="P326" s="422"/>
      <c r="Q326" s="422"/>
      <c r="R326" s="422"/>
      <c r="S326" s="422"/>
      <c r="T326" s="422"/>
      <c r="U326" s="42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hidden="1" customHeight="1" x14ac:dyDescent="0.2">
      <c r="A327" s="472" t="s">
        <v>489</v>
      </c>
      <c r="B327" s="473"/>
      <c r="C327" s="473"/>
      <c r="D327" s="473"/>
      <c r="E327" s="473"/>
      <c r="F327" s="473"/>
      <c r="G327" s="473"/>
      <c r="H327" s="473"/>
      <c r="I327" s="473"/>
      <c r="J327" s="473"/>
      <c r="K327" s="473"/>
      <c r="L327" s="473"/>
      <c r="M327" s="473"/>
      <c r="N327" s="473"/>
      <c r="O327" s="473"/>
      <c r="P327" s="473"/>
      <c r="Q327" s="473"/>
      <c r="R327" s="473"/>
      <c r="S327" s="473"/>
      <c r="T327" s="473"/>
      <c r="U327" s="473"/>
      <c r="V327" s="473"/>
      <c r="W327" s="473"/>
      <c r="X327" s="473"/>
      <c r="Y327" s="473"/>
      <c r="Z327" s="48"/>
      <c r="AA327" s="48"/>
    </row>
    <row r="328" spans="1:67" ht="16.5" hidden="1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5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94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27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500</v>
      </c>
      <c r="X332" s="404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4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79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30</v>
      </c>
      <c r="X334" s="404">
        <f t="shared" si="70"/>
        <v>30</v>
      </c>
      <c r="Y334" s="36">
        <f>IFERROR(IF(X334=0,"",ROUNDUP(X334/H334,0)*0.02175),"")</f>
        <v>4.3499999999999997E-2</v>
      </c>
      <c r="Z334" s="56"/>
      <c r="AA334" s="57"/>
      <c r="AE334" s="64"/>
      <c r="BB334" s="256" t="s">
        <v>1</v>
      </c>
      <c r="BL334" s="64">
        <f t="shared" si="71"/>
        <v>30.96</v>
      </c>
      <c r="BM334" s="64">
        <f t="shared" si="72"/>
        <v>30.96</v>
      </c>
      <c r="BN334" s="64">
        <f t="shared" si="73"/>
        <v>4.1666666666666664E-2</v>
      </c>
      <c r="BO334" s="64">
        <f t="shared" si="74"/>
        <v>4.1666666666666664E-2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2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0</v>
      </c>
      <c r="X336" s="404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18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76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21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2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25"/>
      <c r="O342" s="421" t="s">
        <v>71</v>
      </c>
      <c r="P342" s="422"/>
      <c r="Q342" s="422"/>
      <c r="R342" s="422"/>
      <c r="S342" s="422"/>
      <c r="T342" s="422"/>
      <c r="U342" s="42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35.333333333333336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36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0.78299999999999992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25"/>
      <c r="O343" s="421" t="s">
        <v>71</v>
      </c>
      <c r="P343" s="422"/>
      <c r="Q343" s="422"/>
      <c r="R343" s="422"/>
      <c r="S343" s="422"/>
      <c r="T343" s="422"/>
      <c r="U343" s="423"/>
      <c r="V343" s="37" t="s">
        <v>67</v>
      </c>
      <c r="W343" s="405">
        <f>IFERROR(SUM(W330:W341),"0")</f>
        <v>530</v>
      </c>
      <c r="X343" s="405">
        <f>IFERROR(SUM(X330:X341),"0")</f>
        <v>540</v>
      </c>
      <c r="Y343" s="37"/>
      <c r="Z343" s="406"/>
      <c r="AA343" s="406"/>
    </row>
    <row r="344" spans="1:67" ht="14.25" hidden="1" customHeight="1" x14ac:dyDescent="0.25">
      <c r="A344" s="416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300</v>
      </c>
      <c r="X345" s="404">
        <f>IFERROR(IF(W345="",0,CEILING((W345/$H345),1)*$H345),"")</f>
        <v>300</v>
      </c>
      <c r="Y345" s="36">
        <f>IFERROR(IF(X345=0,"",ROUNDUP(X345/H345,0)*0.02175),"")</f>
        <v>0.43499999999999994</v>
      </c>
      <c r="Z345" s="56"/>
      <c r="AA345" s="57"/>
      <c r="AE345" s="64"/>
      <c r="BB345" s="264" t="s">
        <v>1</v>
      </c>
      <c r="BL345" s="64">
        <f>IFERROR(W345*I345/H345,"0")</f>
        <v>309.60000000000002</v>
      </c>
      <c r="BM345" s="64">
        <f>IFERROR(X345*I345/H345,"0")</f>
        <v>309.60000000000002</v>
      </c>
      <c r="BN345" s="64">
        <f>IFERROR(1/J345*(W345/H345),"0")</f>
        <v>0.41666666666666663</v>
      </c>
      <c r="BO345" s="64">
        <f>IFERROR(1/J345*(X345/H345),"0")</f>
        <v>0.41666666666666663</v>
      </c>
    </row>
    <row r="346" spans="1:67" ht="16.5" hidden="1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25"/>
      <c r="O349" s="421" t="s">
        <v>71</v>
      </c>
      <c r="P349" s="422"/>
      <c r="Q349" s="422"/>
      <c r="R349" s="422"/>
      <c r="S349" s="422"/>
      <c r="T349" s="422"/>
      <c r="U349" s="423"/>
      <c r="V349" s="37" t="s">
        <v>72</v>
      </c>
      <c r="W349" s="405">
        <f>IFERROR(W345/H345,"0")+IFERROR(W346/H346,"0")+IFERROR(W347/H347,"0")+IFERROR(W348/H348,"0")</f>
        <v>20</v>
      </c>
      <c r="X349" s="405">
        <f>IFERROR(X345/H345,"0")+IFERROR(X346/H346,"0")+IFERROR(X347/H347,"0")+IFERROR(X348/H348,"0")</f>
        <v>20</v>
      </c>
      <c r="Y349" s="405">
        <f>IFERROR(IF(Y345="",0,Y345),"0")+IFERROR(IF(Y346="",0,Y346),"0")+IFERROR(IF(Y347="",0,Y347),"0")+IFERROR(IF(Y348="",0,Y348),"0")</f>
        <v>0.43499999999999994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25"/>
      <c r="O350" s="421" t="s">
        <v>71</v>
      </c>
      <c r="P350" s="422"/>
      <c r="Q350" s="422"/>
      <c r="R350" s="422"/>
      <c r="S350" s="422"/>
      <c r="T350" s="422"/>
      <c r="U350" s="423"/>
      <c r="V350" s="37" t="s">
        <v>67</v>
      </c>
      <c r="W350" s="405">
        <f>IFERROR(SUM(W345:W348),"0")</f>
        <v>300</v>
      </c>
      <c r="X350" s="405">
        <f>IFERROR(SUM(X345:X348),"0")</f>
        <v>300</v>
      </c>
      <c r="Y350" s="37"/>
      <c r="Z350" s="406"/>
      <c r="AA350" s="406"/>
    </row>
    <row r="351" spans="1:67" ht="14.25" hidden="1" customHeight="1" x14ac:dyDescent="0.25">
      <c r="A351" s="416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3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9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25"/>
      <c r="O355" s="421" t="s">
        <v>71</v>
      </c>
      <c r="P355" s="422"/>
      <c r="Q355" s="422"/>
      <c r="R355" s="422"/>
      <c r="S355" s="422"/>
      <c r="T355" s="422"/>
      <c r="U355" s="42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25"/>
      <c r="O356" s="421" t="s">
        <v>71</v>
      </c>
      <c r="P356" s="422"/>
      <c r="Q356" s="422"/>
      <c r="R356" s="422"/>
      <c r="S356" s="422"/>
      <c r="T356" s="422"/>
      <c r="U356" s="42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16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37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hidden="1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2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25"/>
      <c r="O360" s="421" t="s">
        <v>71</v>
      </c>
      <c r="P360" s="422"/>
      <c r="Q360" s="422"/>
      <c r="R360" s="422"/>
      <c r="S360" s="422"/>
      <c r="T360" s="422"/>
      <c r="U360" s="42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hidden="1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25"/>
      <c r="O361" s="421" t="s">
        <v>71</v>
      </c>
      <c r="P361" s="422"/>
      <c r="Q361" s="422"/>
      <c r="R361" s="422"/>
      <c r="S361" s="422"/>
      <c r="T361" s="422"/>
      <c r="U361" s="42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hidden="1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hidden="1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2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25"/>
      <c r="O368" s="421" t="s">
        <v>71</v>
      </c>
      <c r="P368" s="422"/>
      <c r="Q368" s="422"/>
      <c r="R368" s="422"/>
      <c r="S368" s="422"/>
      <c r="T368" s="422"/>
      <c r="U368" s="423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hidden="1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25"/>
      <c r="O369" s="421" t="s">
        <v>71</v>
      </c>
      <c r="P369" s="422"/>
      <c r="Q369" s="422"/>
      <c r="R369" s="422"/>
      <c r="S369" s="422"/>
      <c r="T369" s="422"/>
      <c r="U369" s="423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hidden="1" customHeight="1" x14ac:dyDescent="0.25">
      <c r="A370" s="416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hidden="1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96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9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2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25"/>
      <c r="O374" s="421" t="s">
        <v>71</v>
      </c>
      <c r="P374" s="422"/>
      <c r="Q374" s="422"/>
      <c r="R374" s="422"/>
      <c r="S374" s="422"/>
      <c r="T374" s="422"/>
      <c r="U374" s="423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hidden="1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25"/>
      <c r="O375" s="421" t="s">
        <v>71</v>
      </c>
      <c r="P375" s="422"/>
      <c r="Q375" s="422"/>
      <c r="R375" s="422"/>
      <c r="S375" s="422"/>
      <c r="T375" s="422"/>
      <c r="U375" s="423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hidden="1" customHeight="1" x14ac:dyDescent="0.25">
      <c r="A376" s="416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hidden="1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6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6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42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25"/>
      <c r="O382" s="421" t="s">
        <v>71</v>
      </c>
      <c r="P382" s="422"/>
      <c r="Q382" s="422"/>
      <c r="R382" s="422"/>
      <c r="S382" s="422"/>
      <c r="T382" s="422"/>
      <c r="U382" s="423"/>
      <c r="V382" s="37" t="s">
        <v>72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hidden="1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25"/>
      <c r="O383" s="421" t="s">
        <v>71</v>
      </c>
      <c r="P383" s="422"/>
      <c r="Q383" s="422"/>
      <c r="R383" s="422"/>
      <c r="S383" s="422"/>
      <c r="T383" s="422"/>
      <c r="U383" s="423"/>
      <c r="V383" s="37" t="s">
        <v>67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hidden="1" customHeight="1" x14ac:dyDescent="0.25">
      <c r="A384" s="416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6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25"/>
      <c r="O387" s="421" t="s">
        <v>71</v>
      </c>
      <c r="P387" s="422"/>
      <c r="Q387" s="422"/>
      <c r="R387" s="422"/>
      <c r="S387" s="422"/>
      <c r="T387" s="422"/>
      <c r="U387" s="42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25"/>
      <c r="O388" s="421" t="s">
        <v>71</v>
      </c>
      <c r="P388" s="422"/>
      <c r="Q388" s="422"/>
      <c r="R388" s="422"/>
      <c r="S388" s="422"/>
      <c r="T388" s="422"/>
      <c r="U388" s="42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72" t="s">
        <v>570</v>
      </c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3"/>
      <c r="P389" s="473"/>
      <c r="Q389" s="473"/>
      <c r="R389" s="473"/>
      <c r="S389" s="473"/>
      <c r="T389" s="473"/>
      <c r="U389" s="473"/>
      <c r="V389" s="473"/>
      <c r="W389" s="473"/>
      <c r="X389" s="473"/>
      <c r="Y389" s="473"/>
      <c r="Z389" s="48"/>
      <c r="AA389" s="48"/>
    </row>
    <row r="390" spans="1:67" ht="16.5" hidden="1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2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25"/>
      <c r="O394" s="421" t="s">
        <v>71</v>
      </c>
      <c r="P394" s="422"/>
      <c r="Q394" s="422"/>
      <c r="R394" s="422"/>
      <c r="S394" s="422"/>
      <c r="T394" s="422"/>
      <c r="U394" s="42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25"/>
      <c r="O395" s="421" t="s">
        <v>71</v>
      </c>
      <c r="P395" s="422"/>
      <c r="Q395" s="422"/>
      <c r="R395" s="422"/>
      <c r="S395" s="422"/>
      <c r="T395" s="422"/>
      <c r="U395" s="42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57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8</v>
      </c>
      <c r="X398" s="404">
        <f t="shared" si="75"/>
        <v>8.4</v>
      </c>
      <c r="Y398" s="36">
        <f t="shared" si="76"/>
        <v>1.506E-2</v>
      </c>
      <c r="Z398" s="56"/>
      <c r="AA398" s="57"/>
      <c r="AE398" s="64"/>
      <c r="BB398" s="290" t="s">
        <v>1</v>
      </c>
      <c r="BL398" s="64">
        <f t="shared" si="77"/>
        <v>8.4380952380952365</v>
      </c>
      <c r="BM398" s="64">
        <f t="shared" si="78"/>
        <v>8.86</v>
      </c>
      <c r="BN398" s="64">
        <f t="shared" si="79"/>
        <v>1.2210012210012208E-2</v>
      </c>
      <c r="BO398" s="64">
        <f t="shared" si="80"/>
        <v>1.282051282051282E-2</v>
      </c>
    </row>
    <row r="399" spans="1:67" ht="27" hidden="1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8</v>
      </c>
      <c r="X400" s="404">
        <f t="shared" si="75"/>
        <v>8.4</v>
      </c>
      <c r="Y400" s="36">
        <f t="shared" si="76"/>
        <v>1.506E-2</v>
      </c>
      <c r="Z400" s="56"/>
      <c r="AA400" s="57"/>
      <c r="AE400" s="64"/>
      <c r="BB400" s="292" t="s">
        <v>1</v>
      </c>
      <c r="BL400" s="64">
        <f t="shared" si="77"/>
        <v>8.4380952380952365</v>
      </c>
      <c r="BM400" s="64">
        <f t="shared" si="78"/>
        <v>8.86</v>
      </c>
      <c r="BN400" s="64">
        <f t="shared" si="79"/>
        <v>1.2210012210012208E-2</v>
      </c>
      <c r="BO400" s="64">
        <f t="shared" si="80"/>
        <v>1.282051282051282E-2</v>
      </c>
    </row>
    <row r="401" spans="1:67" ht="27" hidden="1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74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hidden="1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1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67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793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84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4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78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801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7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2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25"/>
      <c r="O422" s="421" t="s">
        <v>71</v>
      </c>
      <c r="P422" s="422"/>
      <c r="Q422" s="422"/>
      <c r="R422" s="422"/>
      <c r="S422" s="422"/>
      <c r="T422" s="422"/>
      <c r="U422" s="42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3.8095238095238093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4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3.0120000000000001E-2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25"/>
      <c r="O423" s="421" t="s">
        <v>71</v>
      </c>
      <c r="P423" s="422"/>
      <c r="Q423" s="422"/>
      <c r="R423" s="422"/>
      <c r="S423" s="422"/>
      <c r="T423" s="422"/>
      <c r="U423" s="423"/>
      <c r="V423" s="37" t="s">
        <v>67</v>
      </c>
      <c r="W423" s="405">
        <f>IFERROR(SUM(W397:W421),"0")</f>
        <v>16</v>
      </c>
      <c r="X423" s="405">
        <f>IFERROR(SUM(X397:X421),"0")</f>
        <v>16.8</v>
      </c>
      <c r="Y423" s="37"/>
      <c r="Z423" s="406"/>
      <c r="AA423" s="406"/>
    </row>
    <row r="424" spans="1:67" ht="14.25" hidden="1" customHeight="1" x14ac:dyDescent="0.25">
      <c r="A424" s="416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2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25"/>
      <c r="O428" s="421" t="s">
        <v>71</v>
      </c>
      <c r="P428" s="422"/>
      <c r="Q428" s="422"/>
      <c r="R428" s="422"/>
      <c r="S428" s="422"/>
      <c r="T428" s="422"/>
      <c r="U428" s="42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25"/>
      <c r="O429" s="421" t="s">
        <v>71</v>
      </c>
      <c r="P429" s="422"/>
      <c r="Q429" s="422"/>
      <c r="R429" s="422"/>
      <c r="S429" s="422"/>
      <c r="T429" s="422"/>
      <c r="U429" s="42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2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25"/>
      <c r="O432" s="421" t="s">
        <v>71</v>
      </c>
      <c r="P432" s="422"/>
      <c r="Q432" s="422"/>
      <c r="R432" s="422"/>
      <c r="S432" s="422"/>
      <c r="T432" s="422"/>
      <c r="U432" s="42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25"/>
      <c r="O433" s="421" t="s">
        <v>71</v>
      </c>
      <c r="P433" s="422"/>
      <c r="Q433" s="422"/>
      <c r="R433" s="422"/>
      <c r="S433" s="422"/>
      <c r="T433" s="422"/>
      <c r="U433" s="42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hidden="1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idden="1" x14ac:dyDescent="0.2">
      <c r="A438" s="42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25"/>
      <c r="O438" s="421" t="s">
        <v>71</v>
      </c>
      <c r="P438" s="422"/>
      <c r="Q438" s="422"/>
      <c r="R438" s="422"/>
      <c r="S438" s="422"/>
      <c r="T438" s="422"/>
      <c r="U438" s="42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hidden="1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25"/>
      <c r="O439" s="421" t="s">
        <v>71</v>
      </c>
      <c r="P439" s="422"/>
      <c r="Q439" s="422"/>
      <c r="R439" s="422"/>
      <c r="S439" s="422"/>
      <c r="T439" s="422"/>
      <c r="U439" s="42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hidden="1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25"/>
      <c r="O444" s="421" t="s">
        <v>71</v>
      </c>
      <c r="P444" s="422"/>
      <c r="Q444" s="422"/>
      <c r="R444" s="422"/>
      <c r="S444" s="422"/>
      <c r="T444" s="422"/>
      <c r="U444" s="42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25"/>
      <c r="O445" s="421" t="s">
        <v>71</v>
      </c>
      <c r="P445" s="422"/>
      <c r="Q445" s="422"/>
      <c r="R445" s="422"/>
      <c r="S445" s="422"/>
      <c r="T445" s="422"/>
      <c r="U445" s="42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11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12</v>
      </c>
      <c r="X447" s="404">
        <f t="shared" ref="X447:X455" si="82">IFERROR(IF(W447="",0,CEILING((W447/$H447),1)*$H447),"")</f>
        <v>12.600000000000001</v>
      </c>
      <c r="Y447" s="36">
        <f>IFERROR(IF(X447=0,"",ROUNDUP(X447/H447,0)*0.00753),"")</f>
        <v>2.2589999999999999E-2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12.657142857142857</v>
      </c>
      <c r="BM447" s="64">
        <f t="shared" ref="BM447:BM455" si="84">IFERROR(X447*I447/H447,"0")</f>
        <v>13.290000000000001</v>
      </c>
      <c r="BN447" s="64">
        <f t="shared" ref="BN447:BN455" si="85">IFERROR(1/J447*(W447/H447),"0")</f>
        <v>1.8315018315018316E-2</v>
      </c>
      <c r="BO447" s="64">
        <f t="shared" ref="BO447:BO455" si="86">IFERROR(1/J447*(X447/H447),"0")</f>
        <v>1.9230769230769232E-2</v>
      </c>
    </row>
    <row r="448" spans="1:67" ht="27" hidden="1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1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5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2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25"/>
      <c r="O456" s="421" t="s">
        <v>71</v>
      </c>
      <c r="P456" s="422"/>
      <c r="Q456" s="422"/>
      <c r="R456" s="422"/>
      <c r="S456" s="422"/>
      <c r="T456" s="422"/>
      <c r="U456" s="42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2.8571428571428572</v>
      </c>
      <c r="X456" s="405">
        <f>IFERROR(X447/H447,"0")+IFERROR(X448/H448,"0")+IFERROR(X449/H449,"0")+IFERROR(X450/H450,"0")+IFERROR(X451/H451,"0")+IFERROR(X452/H452,"0")+IFERROR(X453/H453,"0")+IFERROR(X454/H454,"0")+IFERROR(X455/H455,"0")</f>
        <v>3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2.2589999999999999E-2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25"/>
      <c r="O457" s="421" t="s">
        <v>71</v>
      </c>
      <c r="P457" s="422"/>
      <c r="Q457" s="422"/>
      <c r="R457" s="422"/>
      <c r="S457" s="422"/>
      <c r="T457" s="422"/>
      <c r="U457" s="423"/>
      <c r="V457" s="37" t="s">
        <v>67</v>
      </c>
      <c r="W457" s="405">
        <f>IFERROR(SUM(W447:W455),"0")</f>
        <v>12</v>
      </c>
      <c r="X457" s="405">
        <f>IFERROR(SUM(X447:X455),"0")</f>
        <v>12.600000000000001</v>
      </c>
      <c r="Y457" s="37"/>
      <c r="Z457" s="406"/>
      <c r="AA457" s="406"/>
    </row>
    <row r="458" spans="1:67" ht="14.25" hidden="1" customHeight="1" x14ac:dyDescent="0.25">
      <c r="A458" s="416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hidden="1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25"/>
      <c r="O461" s="421" t="s">
        <v>71</v>
      </c>
      <c r="P461" s="422"/>
      <c r="Q461" s="422"/>
      <c r="R461" s="422"/>
      <c r="S461" s="422"/>
      <c r="T461" s="422"/>
      <c r="U461" s="42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hidden="1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25"/>
      <c r="O462" s="421" t="s">
        <v>71</v>
      </c>
      <c r="P462" s="422"/>
      <c r="Q462" s="422"/>
      <c r="R462" s="422"/>
      <c r="S462" s="422"/>
      <c r="T462" s="422"/>
      <c r="U462" s="42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hidden="1" customHeight="1" x14ac:dyDescent="0.25">
      <c r="A463" s="416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25"/>
      <c r="O465" s="421" t="s">
        <v>71</v>
      </c>
      <c r="P465" s="422"/>
      <c r="Q465" s="422"/>
      <c r="R465" s="422"/>
      <c r="S465" s="422"/>
      <c r="T465" s="422"/>
      <c r="U465" s="42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25"/>
      <c r="O466" s="421" t="s">
        <v>71</v>
      </c>
      <c r="P466" s="422"/>
      <c r="Q466" s="422"/>
      <c r="R466" s="422"/>
      <c r="S466" s="422"/>
      <c r="T466" s="422"/>
      <c r="U466" s="42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hidden="1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2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25"/>
      <c r="O469" s="421" t="s">
        <v>71</v>
      </c>
      <c r="P469" s="422"/>
      <c r="Q469" s="422"/>
      <c r="R469" s="422"/>
      <c r="S469" s="422"/>
      <c r="T469" s="422"/>
      <c r="U469" s="42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hidden="1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25"/>
      <c r="O470" s="421" t="s">
        <v>71</v>
      </c>
      <c r="P470" s="422"/>
      <c r="Q470" s="422"/>
      <c r="R470" s="422"/>
      <c r="S470" s="422"/>
      <c r="T470" s="422"/>
      <c r="U470" s="42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hidden="1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2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25"/>
      <c r="O476" s="421" t="s">
        <v>71</v>
      </c>
      <c r="P476" s="422"/>
      <c r="Q476" s="422"/>
      <c r="R476" s="422"/>
      <c r="S476" s="422"/>
      <c r="T476" s="422"/>
      <c r="U476" s="42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25"/>
      <c r="O477" s="421" t="s">
        <v>71</v>
      </c>
      <c r="P477" s="422"/>
      <c r="Q477" s="422"/>
      <c r="R477" s="422"/>
      <c r="S477" s="422"/>
      <c r="T477" s="422"/>
      <c r="U477" s="42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5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2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25"/>
      <c r="O482" s="421" t="s">
        <v>71</v>
      </c>
      <c r="P482" s="422"/>
      <c r="Q482" s="422"/>
      <c r="R482" s="422"/>
      <c r="S482" s="422"/>
      <c r="T482" s="422"/>
      <c r="U482" s="42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25"/>
      <c r="O483" s="421" t="s">
        <v>71</v>
      </c>
      <c r="P483" s="422"/>
      <c r="Q483" s="422"/>
      <c r="R483" s="422"/>
      <c r="S483" s="422"/>
      <c r="T483" s="422"/>
      <c r="U483" s="42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30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2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25"/>
      <c r="O486" s="421" t="s">
        <v>71</v>
      </c>
      <c r="P486" s="422"/>
      <c r="Q486" s="422"/>
      <c r="R486" s="422"/>
      <c r="S486" s="422"/>
      <c r="T486" s="422"/>
      <c r="U486" s="42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25"/>
      <c r="O487" s="421" t="s">
        <v>71</v>
      </c>
      <c r="P487" s="422"/>
      <c r="Q487" s="422"/>
      <c r="R487" s="422"/>
      <c r="S487" s="422"/>
      <c r="T487" s="422"/>
      <c r="U487" s="42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72" t="s">
        <v>690</v>
      </c>
      <c r="B488" s="473"/>
      <c r="C488" s="473"/>
      <c r="D488" s="473"/>
      <c r="E488" s="473"/>
      <c r="F488" s="473"/>
      <c r="G488" s="473"/>
      <c r="H488" s="473"/>
      <c r="I488" s="473"/>
      <c r="J488" s="473"/>
      <c r="K488" s="473"/>
      <c r="L488" s="473"/>
      <c r="M488" s="473"/>
      <c r="N488" s="473"/>
      <c r="O488" s="473"/>
      <c r="P488" s="473"/>
      <c r="Q488" s="473"/>
      <c r="R488" s="473"/>
      <c r="S488" s="473"/>
      <c r="T488" s="473"/>
      <c r="U488" s="473"/>
      <c r="V488" s="473"/>
      <c r="W488" s="473"/>
      <c r="X488" s="473"/>
      <c r="Y488" s="473"/>
      <c r="Z488" s="48"/>
      <c r="AA488" s="48"/>
    </row>
    <row r="489" spans="1:67" ht="16.5" hidden="1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hidden="1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hidden="1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4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30</v>
      </c>
      <c r="X496" s="404">
        <f t="shared" si="88"/>
        <v>31.68</v>
      </c>
      <c r="Y496" s="36">
        <f t="shared" si="89"/>
        <v>7.1760000000000004E-2</v>
      </c>
      <c r="Z496" s="56"/>
      <c r="AA496" s="57"/>
      <c r="AE496" s="64"/>
      <c r="BB496" s="347" t="s">
        <v>1</v>
      </c>
      <c r="BL496" s="64">
        <f t="shared" si="90"/>
        <v>32.04545454545454</v>
      </c>
      <c r="BM496" s="64">
        <f t="shared" si="91"/>
        <v>33.839999999999996</v>
      </c>
      <c r="BN496" s="64">
        <f t="shared" si="92"/>
        <v>5.4632867132867136E-2</v>
      </c>
      <c r="BO496" s="64">
        <f t="shared" si="93"/>
        <v>5.7692307692307696E-2</v>
      </c>
    </row>
    <row r="497" spans="1:67" ht="16.5" hidden="1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2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25"/>
      <c r="O503" s="421" t="s">
        <v>71</v>
      </c>
      <c r="P503" s="422"/>
      <c r="Q503" s="422"/>
      <c r="R503" s="422"/>
      <c r="S503" s="422"/>
      <c r="T503" s="422"/>
      <c r="U503" s="42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5.6818181818181817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6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7.1760000000000004E-2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25"/>
      <c r="O504" s="421" t="s">
        <v>71</v>
      </c>
      <c r="P504" s="422"/>
      <c r="Q504" s="422"/>
      <c r="R504" s="422"/>
      <c r="S504" s="422"/>
      <c r="T504" s="422"/>
      <c r="U504" s="423"/>
      <c r="V504" s="37" t="s">
        <v>67</v>
      </c>
      <c r="W504" s="405">
        <f>IFERROR(SUM(W491:W502),"0")</f>
        <v>30</v>
      </c>
      <c r="X504" s="405">
        <f>IFERROR(SUM(X491:X502),"0")</f>
        <v>31.68</v>
      </c>
      <c r="Y504" s="37"/>
      <c r="Z504" s="406"/>
      <c r="AA504" s="406"/>
    </row>
    <row r="505" spans="1:67" ht="14.25" hidden="1" customHeight="1" x14ac:dyDescent="0.25">
      <c r="A505" s="416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8</v>
      </c>
      <c r="X506" s="404">
        <f>IFERROR(IF(W506="",0,CEILING((W506/$H506),1)*$H506),"")</f>
        <v>10.56</v>
      </c>
      <c r="Y506" s="36">
        <f>IFERROR(IF(X506=0,"",ROUNDUP(X506/H506,0)*0.01196),"")</f>
        <v>2.392E-2</v>
      </c>
      <c r="Z506" s="56"/>
      <c r="AA506" s="57"/>
      <c r="AE506" s="64"/>
      <c r="BB506" s="354" t="s">
        <v>1</v>
      </c>
      <c r="BL506" s="64">
        <f>IFERROR(W506*I506/H506,"0")</f>
        <v>8.545454545454545</v>
      </c>
      <c r="BM506" s="64">
        <f>IFERROR(X506*I506/H506,"0")</f>
        <v>11.28</v>
      </c>
      <c r="BN506" s="64">
        <f>IFERROR(1/J506*(W506/H506),"0")</f>
        <v>1.456876456876457E-2</v>
      </c>
      <c r="BO506" s="64">
        <f>IFERROR(1/J506*(X506/H506),"0")</f>
        <v>1.9230769230769232E-2</v>
      </c>
    </row>
    <row r="507" spans="1:67" ht="16.5" hidden="1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25"/>
      <c r="O508" s="421" t="s">
        <v>71</v>
      </c>
      <c r="P508" s="422"/>
      <c r="Q508" s="422"/>
      <c r="R508" s="422"/>
      <c r="S508" s="422"/>
      <c r="T508" s="422"/>
      <c r="U508" s="423"/>
      <c r="V508" s="37" t="s">
        <v>72</v>
      </c>
      <c r="W508" s="405">
        <f>IFERROR(W506/H506,"0")+IFERROR(W507/H507,"0")</f>
        <v>1.5151515151515151</v>
      </c>
      <c r="X508" s="405">
        <f>IFERROR(X506/H506,"0")+IFERROR(X507/H507,"0")</f>
        <v>2</v>
      </c>
      <c r="Y508" s="405">
        <f>IFERROR(IF(Y506="",0,Y506),"0")+IFERROR(IF(Y507="",0,Y507),"0")</f>
        <v>2.392E-2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25"/>
      <c r="O509" s="421" t="s">
        <v>71</v>
      </c>
      <c r="P509" s="422"/>
      <c r="Q509" s="422"/>
      <c r="R509" s="422"/>
      <c r="S509" s="422"/>
      <c r="T509" s="422"/>
      <c r="U509" s="423"/>
      <c r="V509" s="37" t="s">
        <v>67</v>
      </c>
      <c r="W509" s="405">
        <f>IFERROR(SUM(W506:W507),"0")</f>
        <v>8</v>
      </c>
      <c r="X509" s="405">
        <f>IFERROR(SUM(X506:X507),"0")</f>
        <v>10.56</v>
      </c>
      <c r="Y509" s="37"/>
      <c r="Z509" s="406"/>
      <c r="AA509" s="406"/>
    </row>
    <row r="510" spans="1:67" ht="14.25" hidden="1" customHeight="1" x14ac:dyDescent="0.25">
      <c r="A510" s="416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hidden="1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hidden="1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idden="1" x14ac:dyDescent="0.2">
      <c r="A517" s="42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25"/>
      <c r="O517" s="421" t="s">
        <v>71</v>
      </c>
      <c r="P517" s="422"/>
      <c r="Q517" s="422"/>
      <c r="R517" s="422"/>
      <c r="S517" s="422"/>
      <c r="T517" s="422"/>
      <c r="U517" s="423"/>
      <c r="V517" s="37" t="s">
        <v>72</v>
      </c>
      <c r="W517" s="405">
        <f>IFERROR(W511/H511,"0")+IFERROR(W512/H512,"0")+IFERROR(W513/H513,"0")+IFERROR(W514/H514,"0")+IFERROR(W515/H515,"0")+IFERROR(W516/H516,"0")</f>
        <v>0</v>
      </c>
      <c r="X517" s="405">
        <f>IFERROR(X511/H511,"0")+IFERROR(X512/H512,"0")+IFERROR(X513/H513,"0")+IFERROR(X514/H514,"0")+IFERROR(X515/H515,"0")+IFERROR(X516/H516,"0")</f>
        <v>0</v>
      </c>
      <c r="Y517" s="405">
        <f>IFERROR(IF(Y511="",0,Y511),"0")+IFERROR(IF(Y512="",0,Y512),"0")+IFERROR(IF(Y513="",0,Y513),"0")+IFERROR(IF(Y514="",0,Y514),"0")+IFERROR(IF(Y515="",0,Y515),"0")+IFERROR(IF(Y516="",0,Y516),"0")</f>
        <v>0</v>
      </c>
      <c r="Z517" s="406"/>
      <c r="AA517" s="406"/>
    </row>
    <row r="518" spans="1:67" hidden="1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25"/>
      <c r="O518" s="421" t="s">
        <v>71</v>
      </c>
      <c r="P518" s="422"/>
      <c r="Q518" s="422"/>
      <c r="R518" s="422"/>
      <c r="S518" s="422"/>
      <c r="T518" s="422"/>
      <c r="U518" s="423"/>
      <c r="V518" s="37" t="s">
        <v>67</v>
      </c>
      <c r="W518" s="405">
        <f>IFERROR(SUM(W511:W516),"0")</f>
        <v>0</v>
      </c>
      <c r="X518" s="405">
        <f>IFERROR(SUM(X511:X516),"0")</f>
        <v>0</v>
      </c>
      <c r="Y518" s="37"/>
      <c r="Z518" s="406"/>
      <c r="AA518" s="406"/>
    </row>
    <row r="519" spans="1:67" ht="14.25" hidden="1" customHeight="1" x14ac:dyDescent="0.25">
      <c r="A519" s="416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2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25"/>
      <c r="O523" s="421" t="s">
        <v>71</v>
      </c>
      <c r="P523" s="422"/>
      <c r="Q523" s="422"/>
      <c r="R523" s="422"/>
      <c r="S523" s="422"/>
      <c r="T523" s="422"/>
      <c r="U523" s="42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25"/>
      <c r="O524" s="421" t="s">
        <v>71</v>
      </c>
      <c r="P524" s="422"/>
      <c r="Q524" s="422"/>
      <c r="R524" s="422"/>
      <c r="S524" s="422"/>
      <c r="T524" s="422"/>
      <c r="U524" s="42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2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25"/>
      <c r="O527" s="421" t="s">
        <v>71</v>
      </c>
      <c r="P527" s="422"/>
      <c r="Q527" s="422"/>
      <c r="R527" s="422"/>
      <c r="S527" s="422"/>
      <c r="T527" s="422"/>
      <c r="U527" s="42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25"/>
      <c r="O528" s="421" t="s">
        <v>71</v>
      </c>
      <c r="P528" s="422"/>
      <c r="Q528" s="422"/>
      <c r="R528" s="422"/>
      <c r="S528" s="422"/>
      <c r="T528" s="422"/>
      <c r="U528" s="42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72" t="s">
        <v>741</v>
      </c>
      <c r="B529" s="473"/>
      <c r="C529" s="473"/>
      <c r="D529" s="473"/>
      <c r="E529" s="473"/>
      <c r="F529" s="473"/>
      <c r="G529" s="473"/>
      <c r="H529" s="473"/>
      <c r="I529" s="473"/>
      <c r="J529" s="473"/>
      <c r="K529" s="473"/>
      <c r="L529" s="473"/>
      <c r="M529" s="473"/>
      <c r="N529" s="473"/>
      <c r="O529" s="473"/>
      <c r="P529" s="473"/>
      <c r="Q529" s="473"/>
      <c r="R529" s="473"/>
      <c r="S529" s="473"/>
      <c r="T529" s="473"/>
      <c r="U529" s="473"/>
      <c r="V529" s="473"/>
      <c r="W529" s="473"/>
      <c r="X529" s="473"/>
      <c r="Y529" s="473"/>
      <c r="Z529" s="48"/>
      <c r="AA529" s="48"/>
    </row>
    <row r="530" spans="1:67" ht="16.5" hidden="1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2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59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9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31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17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idden="1" x14ac:dyDescent="0.2">
      <c r="A541" s="42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25"/>
      <c r="O541" s="421" t="s">
        <v>71</v>
      </c>
      <c r="P541" s="422"/>
      <c r="Q541" s="422"/>
      <c r="R541" s="422"/>
      <c r="S541" s="422"/>
      <c r="T541" s="422"/>
      <c r="U541" s="42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hidden="1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25"/>
      <c r="O542" s="421" t="s">
        <v>71</v>
      </c>
      <c r="P542" s="422"/>
      <c r="Q542" s="422"/>
      <c r="R542" s="422"/>
      <c r="S542" s="422"/>
      <c r="T542" s="422"/>
      <c r="U542" s="423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hidden="1" customHeight="1" x14ac:dyDescent="0.25">
      <c r="A543" s="416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56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1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4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73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2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25"/>
      <c r="O549" s="421" t="s">
        <v>71</v>
      </c>
      <c r="P549" s="422"/>
      <c r="Q549" s="422"/>
      <c r="R549" s="422"/>
      <c r="S549" s="422"/>
      <c r="T549" s="422"/>
      <c r="U549" s="42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25"/>
      <c r="O550" s="421" t="s">
        <v>71</v>
      </c>
      <c r="P550" s="422"/>
      <c r="Q550" s="422"/>
      <c r="R550" s="422"/>
      <c r="S550" s="422"/>
      <c r="T550" s="422"/>
      <c r="U550" s="42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16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9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9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5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3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idden="1" x14ac:dyDescent="0.2">
      <c r="A557" s="42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25"/>
      <c r="O557" s="421" t="s">
        <v>71</v>
      </c>
      <c r="P557" s="422"/>
      <c r="Q557" s="422"/>
      <c r="R557" s="422"/>
      <c r="S557" s="422"/>
      <c r="T557" s="422"/>
      <c r="U557" s="423"/>
      <c r="V557" s="37" t="s">
        <v>72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hidden="1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25"/>
      <c r="O558" s="421" t="s">
        <v>71</v>
      </c>
      <c r="P558" s="422"/>
      <c r="Q558" s="422"/>
      <c r="R558" s="422"/>
      <c r="S558" s="422"/>
      <c r="T558" s="422"/>
      <c r="U558" s="423"/>
      <c r="V558" s="37" t="s">
        <v>67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hidden="1" customHeight="1" x14ac:dyDescent="0.25">
      <c r="A559" s="416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hidden="1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6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8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802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9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9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idden="1" x14ac:dyDescent="0.2">
      <c r="A565" s="42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25"/>
      <c r="O565" s="421" t="s">
        <v>71</v>
      </c>
      <c r="P565" s="422"/>
      <c r="Q565" s="422"/>
      <c r="R565" s="422"/>
      <c r="S565" s="422"/>
      <c r="T565" s="422"/>
      <c r="U565" s="42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hidden="1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25"/>
      <c r="O566" s="421" t="s">
        <v>71</v>
      </c>
      <c r="P566" s="422"/>
      <c r="Q566" s="422"/>
      <c r="R566" s="422"/>
      <c r="S566" s="422"/>
      <c r="T566" s="422"/>
      <c r="U566" s="42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hidden="1" customHeight="1" x14ac:dyDescent="0.25">
      <c r="A567" s="416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4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27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89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2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25"/>
      <c r="O572" s="421" t="s">
        <v>71</v>
      </c>
      <c r="P572" s="422"/>
      <c r="Q572" s="422"/>
      <c r="R572" s="422"/>
      <c r="S572" s="422"/>
      <c r="T572" s="422"/>
      <c r="U572" s="42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25"/>
      <c r="O573" s="421" t="s">
        <v>71</v>
      </c>
      <c r="P573" s="422"/>
      <c r="Q573" s="422"/>
      <c r="R573" s="422"/>
      <c r="S573" s="422"/>
      <c r="T573" s="422"/>
      <c r="U573" s="42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7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1"/>
      <c r="O574" s="451" t="s">
        <v>824</v>
      </c>
      <c r="P574" s="452"/>
      <c r="Q574" s="452"/>
      <c r="R574" s="452"/>
      <c r="S574" s="452"/>
      <c r="T574" s="452"/>
      <c r="U574" s="453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2109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2167.04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1"/>
      <c r="O575" s="451" t="s">
        <v>825</v>
      </c>
      <c r="P575" s="452"/>
      <c r="Q575" s="452"/>
      <c r="R575" s="452"/>
      <c r="S575" s="452"/>
      <c r="T575" s="452"/>
      <c r="U575" s="453"/>
      <c r="V575" s="37" t="s">
        <v>67</v>
      </c>
      <c r="W575" s="405">
        <f>IFERROR(SUM(BL22:BL571),"0")</f>
        <v>2204.6357686757688</v>
      </c>
      <c r="X575" s="405">
        <f>IFERROR(SUM(BM22:BM571),"0")</f>
        <v>2265.9140000000007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1"/>
      <c r="O576" s="451" t="s">
        <v>826</v>
      </c>
      <c r="P576" s="452"/>
      <c r="Q576" s="452"/>
      <c r="R576" s="452"/>
      <c r="S576" s="452"/>
      <c r="T576" s="452"/>
      <c r="U576" s="453"/>
      <c r="V576" s="37" t="s">
        <v>827</v>
      </c>
      <c r="W576" s="38">
        <f>ROUNDUP(SUM(BN22:BN571),0)</f>
        <v>4</v>
      </c>
      <c r="X576" s="38">
        <f>ROUNDUP(SUM(BO22:BO571),0)</f>
        <v>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1"/>
      <c r="O577" s="451" t="s">
        <v>828</v>
      </c>
      <c r="P577" s="452"/>
      <c r="Q577" s="452"/>
      <c r="R577" s="452"/>
      <c r="S577" s="452"/>
      <c r="T577" s="452"/>
      <c r="U577" s="453"/>
      <c r="V577" s="37" t="s">
        <v>67</v>
      </c>
      <c r="W577" s="405">
        <f>GrossWeightTotal+PalletQtyTotal*25</f>
        <v>2304.6357686757688</v>
      </c>
      <c r="X577" s="405">
        <f>GrossWeightTotalR+PalletQtyTotalR*25</f>
        <v>2365.9140000000007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1"/>
      <c r="O578" s="451" t="s">
        <v>829</v>
      </c>
      <c r="P578" s="452"/>
      <c r="Q578" s="452"/>
      <c r="R578" s="452"/>
      <c r="S578" s="452"/>
      <c r="T578" s="452"/>
      <c r="U578" s="453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204.08423058423054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211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71"/>
      <c r="O579" s="451" t="s">
        <v>830</v>
      </c>
      <c r="P579" s="452"/>
      <c r="Q579" s="452"/>
      <c r="R579" s="452"/>
      <c r="S579" s="452"/>
      <c r="T579" s="452"/>
      <c r="U579" s="453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4.1793500000000003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56" t="s">
        <v>105</v>
      </c>
      <c r="D581" s="563"/>
      <c r="E581" s="563"/>
      <c r="F581" s="562"/>
      <c r="G581" s="45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56" t="s">
        <v>489</v>
      </c>
      <c r="Q581" s="562"/>
      <c r="R581" s="45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5" t="s">
        <v>833</v>
      </c>
      <c r="B582" s="456" t="s">
        <v>61</v>
      </c>
      <c r="C582" s="456" t="s">
        <v>106</v>
      </c>
      <c r="D582" s="456" t="s">
        <v>114</v>
      </c>
      <c r="E582" s="456" t="s">
        <v>105</v>
      </c>
      <c r="F582" s="456" t="s">
        <v>232</v>
      </c>
      <c r="G582" s="456" t="s">
        <v>243</v>
      </c>
      <c r="H582" s="456" t="s">
        <v>257</v>
      </c>
      <c r="I582" s="456" t="s">
        <v>276</v>
      </c>
      <c r="J582" s="456" t="s">
        <v>349</v>
      </c>
      <c r="K582" s="456" t="s">
        <v>370</v>
      </c>
      <c r="L582" s="456" t="s">
        <v>383</v>
      </c>
      <c r="M582" s="395"/>
      <c r="N582" s="456" t="s">
        <v>459</v>
      </c>
      <c r="O582" s="456" t="s">
        <v>476</v>
      </c>
      <c r="P582" s="456" t="s">
        <v>490</v>
      </c>
      <c r="Q582" s="456" t="s">
        <v>539</v>
      </c>
      <c r="R582" s="456" t="s">
        <v>571</v>
      </c>
      <c r="S582" s="456" t="s">
        <v>642</v>
      </c>
      <c r="T582" s="456" t="s">
        <v>674</v>
      </c>
      <c r="U582" s="456" t="s">
        <v>681</v>
      </c>
      <c r="V582" s="456" t="s">
        <v>690</v>
      </c>
      <c r="W582" s="456" t="s">
        <v>741</v>
      </c>
      <c r="AA582" s="52"/>
      <c r="AD582" s="395"/>
    </row>
    <row r="583" spans="1:30" ht="13.5" customHeight="1" thickBot="1" x14ac:dyDescent="0.25">
      <c r="A583" s="656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395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10.8</v>
      </c>
      <c r="D584" s="46">
        <f>IFERROR(X59*1,"0")+IFERROR(X60*1,"0")+IFERROR(X61*1,"0")+IFERROR(X62*1,"0")</f>
        <v>315.90000000000003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218.10000000000002</v>
      </c>
      <c r="F584" s="46">
        <f>IFERROR(X136*1,"0")+IFERROR(X137*1,"0")+IFERROR(X138*1,"0")+IFERROR(X139*1,"0")+IFERROR(X140*1,"0")</f>
        <v>25.200000000000003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4.2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0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617.20000000000005</v>
      </c>
      <c r="M584" s="395"/>
      <c r="N584" s="46">
        <f>IFERROR(X294*1,"0")+IFERROR(X295*1,"0")+IFERROR(X296*1,"0")+IFERROR(X297*1,"0")+IFERROR(X298*1,"0")+IFERROR(X299*1,"0")+IFERROR(X300*1,"0")+IFERROR(X304*1,"0")+IFERROR(X305*1,"0")</f>
        <v>64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840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16.8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12.600000000000001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42.24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5"/>
        <filter val="1,52"/>
        <filter val="10,00"/>
        <filter val="12,00"/>
        <filter val="13,50"/>
        <filter val="15,00"/>
        <filter val="16,00"/>
        <filter val="2 109,00"/>
        <filter val="2 204,64"/>
        <filter val="2 304,64"/>
        <filter val="2,86"/>
        <filter val="20,00"/>
        <filter val="204,08"/>
        <filter val="24,00"/>
        <filter val="250,00"/>
        <filter val="3,33"/>
        <filter val="3,81"/>
        <filter val="30,00"/>
        <filter val="30,78"/>
        <filter val="300,00"/>
        <filter val="313,50"/>
        <filter val="32,05"/>
        <filter val="35,33"/>
        <filter val="35,56"/>
        <filter val="355,00"/>
        <filter val="4"/>
        <filter val="4,00"/>
        <filter val="5,68"/>
        <filter val="5,95"/>
        <filter val="50,00"/>
        <filter val="500,00"/>
        <filter val="530,00"/>
        <filter val="6,63"/>
        <filter val="60,00"/>
        <filter val="73,50"/>
        <filter val="74,00"/>
        <filter val="8,00"/>
        <filter val="8,22"/>
        <filter val="8,56"/>
        <filter val="9,00"/>
      </filters>
    </filterColumn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O528:U528"/>
    <mergeCell ref="O383:U383"/>
    <mergeCell ref="D161:E16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