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C97124-4DD0-4D31-B49F-DB694F9B6BE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N507" i="1"/>
  <c r="BL507" i="1"/>
  <c r="X507" i="1"/>
  <c r="O507" i="1"/>
  <c r="BN506" i="1"/>
  <c r="BL506" i="1"/>
  <c r="X506" i="1"/>
  <c r="X508" i="1" s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X422" i="1" s="1"/>
  <c r="W395" i="1"/>
  <c r="X394" i="1"/>
  <c r="W394" i="1"/>
  <c r="BO393" i="1"/>
  <c r="BN393" i="1"/>
  <c r="BM393" i="1"/>
  <c r="BL393" i="1"/>
  <c r="Y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X388" i="1" s="1"/>
  <c r="O385" i="1"/>
  <c r="W383" i="1"/>
  <c r="W382" i="1"/>
  <c r="BN381" i="1"/>
  <c r="BL381" i="1"/>
  <c r="X381" i="1"/>
  <c r="O381" i="1"/>
  <c r="BO380" i="1"/>
  <c r="BN380" i="1"/>
  <c r="BM380" i="1"/>
  <c r="BL380" i="1"/>
  <c r="Y380" i="1"/>
  <c r="X380" i="1"/>
  <c r="BO379" i="1"/>
  <c r="BN379" i="1"/>
  <c r="BM379" i="1"/>
  <c r="BL379" i="1"/>
  <c r="Y379" i="1"/>
  <c r="X379" i="1"/>
  <c r="O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BO366" i="1" s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O364" i="1"/>
  <c r="W361" i="1"/>
  <c r="X360" i="1"/>
  <c r="W360" i="1"/>
  <c r="BO359" i="1"/>
  <c r="BN359" i="1"/>
  <c r="BM359" i="1"/>
  <c r="BL359" i="1"/>
  <c r="Y359" i="1"/>
  <c r="X359" i="1"/>
  <c r="O359" i="1"/>
  <c r="BN358" i="1"/>
  <c r="BL358" i="1"/>
  <c r="X358" i="1"/>
  <c r="W356" i="1"/>
  <c r="W355" i="1"/>
  <c r="BN354" i="1"/>
  <c r="BL354" i="1"/>
  <c r="X354" i="1"/>
  <c r="BO354" i="1" s="1"/>
  <c r="BN353" i="1"/>
  <c r="BL353" i="1"/>
  <c r="X353" i="1"/>
  <c r="BO353" i="1" s="1"/>
  <c r="BN352" i="1"/>
  <c r="BL352" i="1"/>
  <c r="X352" i="1"/>
  <c r="X356" i="1" s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BN338" i="1"/>
  <c r="BL338" i="1"/>
  <c r="X338" i="1"/>
  <c r="BN337" i="1"/>
  <c r="BL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N314" i="1"/>
  <c r="BL314" i="1"/>
  <c r="X314" i="1"/>
  <c r="O314" i="1"/>
  <c r="W312" i="1"/>
  <c r="W311" i="1"/>
  <c r="BO310" i="1"/>
  <c r="BN310" i="1"/>
  <c r="BM310" i="1"/>
  <c r="BL310" i="1"/>
  <c r="Y310" i="1"/>
  <c r="Y311" i="1" s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BO283" i="1" s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O275" i="1"/>
  <c r="BN275" i="1"/>
  <c r="BM275" i="1"/>
  <c r="BL275" i="1"/>
  <c r="Y275" i="1"/>
  <c r="X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X272" i="1" s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BN225" i="1"/>
  <c r="BL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W212" i="1"/>
  <c r="W211" i="1"/>
  <c r="BN210" i="1"/>
  <c r="BL210" i="1"/>
  <c r="X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O207" i="1"/>
  <c r="W205" i="1"/>
  <c r="W204" i="1"/>
  <c r="BN203" i="1"/>
  <c r="BL203" i="1"/>
  <c r="X203" i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O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N194" i="1"/>
  <c r="BL194" i="1"/>
  <c r="X194" i="1"/>
  <c r="BN193" i="1"/>
  <c r="BL193" i="1"/>
  <c r="X193" i="1"/>
  <c r="O193" i="1"/>
  <c r="BN192" i="1"/>
  <c r="BL192" i="1"/>
  <c r="X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N182" i="1"/>
  <c r="BL182" i="1"/>
  <c r="X182" i="1"/>
  <c r="BN181" i="1"/>
  <c r="BL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W152" i="1"/>
  <c r="W151" i="1"/>
  <c r="BN150" i="1"/>
  <c r="BL150" i="1"/>
  <c r="X150" i="1"/>
  <c r="BO150" i="1" s="1"/>
  <c r="BN149" i="1"/>
  <c r="BL149" i="1"/>
  <c r="X149" i="1"/>
  <c r="BO149" i="1" s="1"/>
  <c r="O149" i="1"/>
  <c r="BN148" i="1"/>
  <c r="BL148" i="1"/>
  <c r="X148" i="1"/>
  <c r="BN147" i="1"/>
  <c r="BL147" i="1"/>
  <c r="X147" i="1"/>
  <c r="BN146" i="1"/>
  <c r="BL146" i="1"/>
  <c r="X146" i="1"/>
  <c r="O146" i="1"/>
  <c r="W142" i="1"/>
  <c r="W141" i="1"/>
  <c r="BN140" i="1"/>
  <c r="BL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N131" i="1"/>
  <c r="BL131" i="1"/>
  <c r="X131" i="1"/>
  <c r="O131" i="1"/>
  <c r="BN130" i="1"/>
  <c r="BL130" i="1"/>
  <c r="X130" i="1"/>
  <c r="BO130" i="1" s="1"/>
  <c r="O130" i="1"/>
  <c r="BN129" i="1"/>
  <c r="BL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O119" i="1"/>
  <c r="BN118" i="1"/>
  <c r="BL118" i="1"/>
  <c r="X118" i="1"/>
  <c r="BO118" i="1" s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W106" i="1"/>
  <c r="W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O54" i="1"/>
  <c r="BN53" i="1"/>
  <c r="BL53" i="1"/>
  <c r="X53" i="1"/>
  <c r="C584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6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BO71" i="1" l="1"/>
  <c r="BM71" i="1"/>
  <c r="Y71" i="1"/>
  <c r="BO87" i="1"/>
  <c r="BM87" i="1"/>
  <c r="Y87" i="1"/>
  <c r="BO110" i="1"/>
  <c r="BM110" i="1"/>
  <c r="Y110" i="1"/>
  <c r="BO146" i="1"/>
  <c r="BM146" i="1"/>
  <c r="Y146" i="1"/>
  <c r="BO148" i="1"/>
  <c r="BM148" i="1"/>
  <c r="Y148" i="1"/>
  <c r="BO169" i="1"/>
  <c r="BM169" i="1"/>
  <c r="Y169" i="1"/>
  <c r="BO232" i="1"/>
  <c r="BM232" i="1"/>
  <c r="Y232" i="1"/>
  <c r="BO287" i="1"/>
  <c r="BM287" i="1"/>
  <c r="Y287" i="1"/>
  <c r="X318" i="1"/>
  <c r="BO314" i="1"/>
  <c r="BM314" i="1"/>
  <c r="Y314" i="1"/>
  <c r="BO338" i="1"/>
  <c r="BM338" i="1"/>
  <c r="Y338" i="1"/>
  <c r="BO340" i="1"/>
  <c r="BM340" i="1"/>
  <c r="Y340" i="1"/>
  <c r="BO449" i="1"/>
  <c r="BM449" i="1"/>
  <c r="Y449" i="1"/>
  <c r="BO453" i="1"/>
  <c r="BM453" i="1"/>
  <c r="Y453" i="1"/>
  <c r="BO494" i="1"/>
  <c r="BM494" i="1"/>
  <c r="Y494" i="1"/>
  <c r="W578" i="1"/>
  <c r="Y30" i="1"/>
  <c r="BM30" i="1"/>
  <c r="Y31" i="1"/>
  <c r="BM31" i="1"/>
  <c r="Y34" i="1"/>
  <c r="BM34" i="1"/>
  <c r="BO79" i="1"/>
  <c r="BM79" i="1"/>
  <c r="Y79" i="1"/>
  <c r="BO101" i="1"/>
  <c r="BM101" i="1"/>
  <c r="Y101" i="1"/>
  <c r="BO131" i="1"/>
  <c r="BM131" i="1"/>
  <c r="Y131" i="1"/>
  <c r="BO147" i="1"/>
  <c r="BM147" i="1"/>
  <c r="Y147" i="1"/>
  <c r="BO156" i="1"/>
  <c r="BM156" i="1"/>
  <c r="Y156" i="1"/>
  <c r="BO218" i="1"/>
  <c r="BM218" i="1"/>
  <c r="Y218" i="1"/>
  <c r="BO248" i="1"/>
  <c r="BM248" i="1"/>
  <c r="Y248" i="1"/>
  <c r="BO299" i="1"/>
  <c r="Y299" i="1"/>
  <c r="BO337" i="1"/>
  <c r="BM337" i="1"/>
  <c r="Y337" i="1"/>
  <c r="BO339" i="1"/>
  <c r="BM339" i="1"/>
  <c r="Y339" i="1"/>
  <c r="BO437" i="1"/>
  <c r="BM437" i="1"/>
  <c r="Y437" i="1"/>
  <c r="BO452" i="1"/>
  <c r="BM452" i="1"/>
  <c r="Y452" i="1"/>
  <c r="BO493" i="1"/>
  <c r="BM493" i="1"/>
  <c r="Y493" i="1"/>
  <c r="BO513" i="1"/>
  <c r="BM513" i="1"/>
  <c r="Y513" i="1"/>
  <c r="X204" i="1"/>
  <c r="X290" i="1"/>
  <c r="X382" i="1"/>
  <c r="Y28" i="1"/>
  <c r="BM28" i="1"/>
  <c r="BO32" i="1"/>
  <c r="BM32" i="1"/>
  <c r="Y32" i="1"/>
  <c r="BO61" i="1"/>
  <c r="BM61" i="1"/>
  <c r="Y61" i="1"/>
  <c r="BO69" i="1"/>
  <c r="BM69" i="1"/>
  <c r="Y69" i="1"/>
  <c r="BO77" i="1"/>
  <c r="BM77" i="1"/>
  <c r="Y77" i="1"/>
  <c r="BO85" i="1"/>
  <c r="BM85" i="1"/>
  <c r="Y85" i="1"/>
  <c r="X105" i="1"/>
  <c r="BO99" i="1"/>
  <c r="BM99" i="1"/>
  <c r="Y99" i="1"/>
  <c r="X123" i="1"/>
  <c r="BO108" i="1"/>
  <c r="BM108" i="1"/>
  <c r="Y108" i="1"/>
  <c r="BO116" i="1"/>
  <c r="BM116" i="1"/>
  <c r="Y116" i="1"/>
  <c r="BO129" i="1"/>
  <c r="BM129" i="1"/>
  <c r="Y129" i="1"/>
  <c r="BO140" i="1"/>
  <c r="BM140" i="1"/>
  <c r="Y140" i="1"/>
  <c r="BO162" i="1"/>
  <c r="BM162" i="1"/>
  <c r="Y162" i="1"/>
  <c r="BO181" i="1"/>
  <c r="BM181" i="1"/>
  <c r="Y181" i="1"/>
  <c r="BO183" i="1"/>
  <c r="BM183" i="1"/>
  <c r="Y183" i="1"/>
  <c r="BO193" i="1"/>
  <c r="BM193" i="1"/>
  <c r="Y193" i="1"/>
  <c r="BO198" i="1"/>
  <c r="BM198" i="1"/>
  <c r="Y198" i="1"/>
  <c r="BO216" i="1"/>
  <c r="BM216" i="1"/>
  <c r="Y216" i="1"/>
  <c r="BO227" i="1"/>
  <c r="BM227" i="1"/>
  <c r="Y227" i="1"/>
  <c r="X253" i="1"/>
  <c r="BO246" i="1"/>
  <c r="BM246" i="1"/>
  <c r="Y246" i="1"/>
  <c r="BO54" i="1"/>
  <c r="BM54" i="1"/>
  <c r="Y54" i="1"/>
  <c r="BO62" i="1"/>
  <c r="BM62" i="1"/>
  <c r="Y62" i="1"/>
  <c r="BO73" i="1"/>
  <c r="BM73" i="1"/>
  <c r="Y73" i="1"/>
  <c r="BO81" i="1"/>
  <c r="BM81" i="1"/>
  <c r="Y81" i="1"/>
  <c r="X95" i="1"/>
  <c r="BO91" i="1"/>
  <c r="BM91" i="1"/>
  <c r="Y91" i="1"/>
  <c r="BO103" i="1"/>
  <c r="BM103" i="1"/>
  <c r="Y103" i="1"/>
  <c r="BO112" i="1"/>
  <c r="BM112" i="1"/>
  <c r="Y112" i="1"/>
  <c r="BO119" i="1"/>
  <c r="BM119" i="1"/>
  <c r="Y119" i="1"/>
  <c r="BO136" i="1"/>
  <c r="BM136" i="1"/>
  <c r="Y136" i="1"/>
  <c r="BO158" i="1"/>
  <c r="BM158" i="1"/>
  <c r="Y158" i="1"/>
  <c r="X175" i="1"/>
  <c r="BO173" i="1"/>
  <c r="BM173" i="1"/>
  <c r="Y173" i="1"/>
  <c r="BO182" i="1"/>
  <c r="BM182" i="1"/>
  <c r="Y182" i="1"/>
  <c r="BO190" i="1"/>
  <c r="BM190" i="1"/>
  <c r="Y190" i="1"/>
  <c r="BO194" i="1"/>
  <c r="BM194" i="1"/>
  <c r="Y194" i="1"/>
  <c r="BO203" i="1"/>
  <c r="BM203" i="1"/>
  <c r="Y203" i="1"/>
  <c r="BO220" i="1"/>
  <c r="BM220" i="1"/>
  <c r="Y220" i="1"/>
  <c r="BO234" i="1"/>
  <c r="BM234" i="1"/>
  <c r="Y234" i="1"/>
  <c r="BO250" i="1"/>
  <c r="BM250" i="1"/>
  <c r="Y250" i="1"/>
  <c r="Y256" i="1"/>
  <c r="BM256" i="1"/>
  <c r="Y262" i="1"/>
  <c r="BM262" i="1"/>
  <c r="BO262" i="1"/>
  <c r="Y266" i="1"/>
  <c r="BM266" i="1"/>
  <c r="Y270" i="1"/>
  <c r="BM270" i="1"/>
  <c r="BM299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X433" i="1"/>
  <c r="X432" i="1"/>
  <c r="BO431" i="1"/>
  <c r="BM431" i="1"/>
  <c r="Y431" i="1"/>
  <c r="Y432" i="1" s="1"/>
  <c r="BO435" i="1"/>
  <c r="BM435" i="1"/>
  <c r="Y435" i="1"/>
  <c r="BO447" i="1"/>
  <c r="BM447" i="1"/>
  <c r="Y447" i="1"/>
  <c r="BO474" i="1"/>
  <c r="BM474" i="1"/>
  <c r="Y474" i="1"/>
  <c r="X487" i="1"/>
  <c r="X486" i="1"/>
  <c r="BO485" i="1"/>
  <c r="BM485" i="1"/>
  <c r="Y485" i="1"/>
  <c r="Y486" i="1" s="1"/>
  <c r="BO491" i="1"/>
  <c r="BM491" i="1"/>
  <c r="Y491" i="1"/>
  <c r="BO507" i="1"/>
  <c r="BM507" i="1"/>
  <c r="Y507" i="1"/>
  <c r="BO511" i="1"/>
  <c r="BM511" i="1"/>
  <c r="Y511" i="1"/>
  <c r="X133" i="1"/>
  <c r="H584" i="1"/>
  <c r="I584" i="1"/>
  <c r="X186" i="1"/>
  <c r="X211" i="1"/>
  <c r="Y264" i="1"/>
  <c r="BM264" i="1"/>
  <c r="Y268" i="1"/>
  <c r="BM268" i="1"/>
  <c r="X279" i="1"/>
  <c r="Y277" i="1"/>
  <c r="BM277" i="1"/>
  <c r="X278" i="1"/>
  <c r="Y283" i="1"/>
  <c r="BM283" i="1"/>
  <c r="Y289" i="1"/>
  <c r="BM289" i="1"/>
  <c r="Y296" i="1"/>
  <c r="BM296" i="1"/>
  <c r="Y305" i="1"/>
  <c r="BM305" i="1"/>
  <c r="Y316" i="1"/>
  <c r="BM316" i="1"/>
  <c r="X317" i="1"/>
  <c r="Y320" i="1"/>
  <c r="Y321" i="1" s="1"/>
  <c r="BM320" i="1"/>
  <c r="BO320" i="1"/>
  <c r="X321" i="1"/>
  <c r="Y324" i="1"/>
  <c r="Y325" i="1" s="1"/>
  <c r="BM324" i="1"/>
  <c r="BO324" i="1"/>
  <c r="X325" i="1"/>
  <c r="Y346" i="1"/>
  <c r="BM346" i="1"/>
  <c r="Y352" i="1"/>
  <c r="BM352" i="1"/>
  <c r="BO352" i="1"/>
  <c r="Y353" i="1"/>
  <c r="BM353" i="1"/>
  <c r="Y354" i="1"/>
  <c r="BM354" i="1"/>
  <c r="X355" i="1"/>
  <c r="Y366" i="1"/>
  <c r="BM366" i="1"/>
  <c r="Y377" i="1"/>
  <c r="BM377" i="1"/>
  <c r="BO377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42" i="1"/>
  <c r="BM442" i="1"/>
  <c r="Y442" i="1"/>
  <c r="BO455" i="1"/>
  <c r="BM455" i="1"/>
  <c r="Y455" i="1"/>
  <c r="BO480" i="1"/>
  <c r="BM480" i="1"/>
  <c r="Y480" i="1"/>
  <c r="BO496" i="1"/>
  <c r="BM496" i="1"/>
  <c r="Y496" i="1"/>
  <c r="BO515" i="1"/>
  <c r="BM515" i="1"/>
  <c r="Y515" i="1"/>
  <c r="X429" i="1"/>
  <c r="X428" i="1"/>
  <c r="X438" i="1"/>
  <c r="W584" i="1"/>
  <c r="F9" i="1"/>
  <c r="J9" i="1"/>
  <c r="F10" i="1"/>
  <c r="X25" i="1"/>
  <c r="X37" i="1"/>
  <c r="X41" i="1"/>
  <c r="X45" i="1"/>
  <c r="X49" i="1"/>
  <c r="X55" i="1"/>
  <c r="X63" i="1"/>
  <c r="X88" i="1"/>
  <c r="X96" i="1"/>
  <c r="X106" i="1"/>
  <c r="X124" i="1"/>
  <c r="X132" i="1"/>
  <c r="X141" i="1"/>
  <c r="X152" i="1"/>
  <c r="X165" i="1"/>
  <c r="X170" i="1"/>
  <c r="X176" i="1"/>
  <c r="BO191" i="1"/>
  <c r="BM191" i="1"/>
  <c r="Y191" i="1"/>
  <c r="BO195" i="1"/>
  <c r="BM195" i="1"/>
  <c r="Y195" i="1"/>
  <c r="BO199" i="1"/>
  <c r="BM199" i="1"/>
  <c r="Y199" i="1"/>
  <c r="BO201" i="1"/>
  <c r="BM201" i="1"/>
  <c r="Y201" i="1"/>
  <c r="BO208" i="1"/>
  <c r="BM208" i="1"/>
  <c r="Y208" i="1"/>
  <c r="BO210" i="1"/>
  <c r="BM210" i="1"/>
  <c r="Y210" i="1"/>
  <c r="X212" i="1"/>
  <c r="J584" i="1"/>
  <c r="X222" i="1"/>
  <c r="BO215" i="1"/>
  <c r="BM215" i="1"/>
  <c r="Y215" i="1"/>
  <c r="BO219" i="1"/>
  <c r="BM219" i="1"/>
  <c r="Y219" i="1"/>
  <c r="BO226" i="1"/>
  <c r="BM226" i="1"/>
  <c r="Y226" i="1"/>
  <c r="BO235" i="1"/>
  <c r="BM235" i="1"/>
  <c r="Y235" i="1"/>
  <c r="BO247" i="1"/>
  <c r="BM247" i="1"/>
  <c r="Y247" i="1"/>
  <c r="BO251" i="1"/>
  <c r="BM251" i="1"/>
  <c r="Y251" i="1"/>
  <c r="X260" i="1"/>
  <c r="BO255" i="1"/>
  <c r="BM255" i="1"/>
  <c r="Y255" i="1"/>
  <c r="X259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8" i="1" s="1"/>
  <c r="BO282" i="1"/>
  <c r="BM282" i="1"/>
  <c r="Y282" i="1"/>
  <c r="X291" i="1"/>
  <c r="BO295" i="1"/>
  <c r="BM295" i="1"/>
  <c r="Y295" i="1"/>
  <c r="BO300" i="1"/>
  <c r="BM300" i="1"/>
  <c r="Y300" i="1"/>
  <c r="X302" i="1"/>
  <c r="X307" i="1"/>
  <c r="BO304" i="1"/>
  <c r="BM304" i="1"/>
  <c r="Y304" i="1"/>
  <c r="Y306" i="1" s="1"/>
  <c r="X306" i="1"/>
  <c r="H9" i="1"/>
  <c r="B584" i="1"/>
  <c r="W575" i="1"/>
  <c r="W576" i="1"/>
  <c r="Y23" i="1"/>
  <c r="Y24" i="1" s="1"/>
  <c r="BM23" i="1"/>
  <c r="X24" i="1"/>
  <c r="W574" i="1"/>
  <c r="Y27" i="1"/>
  <c r="BM27" i="1"/>
  <c r="BO27" i="1"/>
  <c r="Y29" i="1"/>
  <c r="BM29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4" i="1"/>
  <c r="Y60" i="1"/>
  <c r="BM60" i="1"/>
  <c r="X64" i="1"/>
  <c r="E584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Y94" i="1"/>
  <c r="BM94" i="1"/>
  <c r="Y98" i="1"/>
  <c r="BM98" i="1"/>
  <c r="BO98" i="1"/>
  <c r="Y100" i="1"/>
  <c r="BM100" i="1"/>
  <c r="Y102" i="1"/>
  <c r="BM102" i="1"/>
  <c r="Y104" i="1"/>
  <c r="BM104" i="1"/>
  <c r="Y109" i="1"/>
  <c r="BM109" i="1"/>
  <c r="Y111" i="1"/>
  <c r="BM111" i="1"/>
  <c r="Y113" i="1"/>
  <c r="BM113" i="1"/>
  <c r="Y115" i="1"/>
  <c r="BM115" i="1"/>
  <c r="Y117" i="1"/>
  <c r="BM117" i="1"/>
  <c r="Y118" i="1"/>
  <c r="BM118" i="1"/>
  <c r="Y120" i="1"/>
  <c r="BM120" i="1"/>
  <c r="Y121" i="1"/>
  <c r="BM121" i="1"/>
  <c r="Y122" i="1"/>
  <c r="BM122" i="1"/>
  <c r="Y126" i="1"/>
  <c r="BM126" i="1"/>
  <c r="BO126" i="1"/>
  <c r="Y128" i="1"/>
  <c r="BM128" i="1"/>
  <c r="Y130" i="1"/>
  <c r="BM130" i="1"/>
  <c r="F584" i="1"/>
  <c r="Y137" i="1"/>
  <c r="BM137" i="1"/>
  <c r="Y139" i="1"/>
  <c r="BM139" i="1"/>
  <c r="X142" i="1"/>
  <c r="G584" i="1"/>
  <c r="Y149" i="1"/>
  <c r="BM149" i="1"/>
  <c r="Y150" i="1"/>
  <c r="BM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Y178" i="1"/>
  <c r="BM178" i="1"/>
  <c r="BO178" i="1"/>
  <c r="Y180" i="1"/>
  <c r="BM180" i="1"/>
  <c r="Y184" i="1"/>
  <c r="BM184" i="1"/>
  <c r="Y185" i="1"/>
  <c r="BM185" i="1"/>
  <c r="X187" i="1"/>
  <c r="X205" i="1"/>
  <c r="BO189" i="1"/>
  <c r="BM189" i="1"/>
  <c r="Y189" i="1"/>
  <c r="BO192" i="1"/>
  <c r="BM192" i="1"/>
  <c r="Y192" i="1"/>
  <c r="BO197" i="1"/>
  <c r="BM197" i="1"/>
  <c r="Y197" i="1"/>
  <c r="BO200" i="1"/>
  <c r="BM200" i="1"/>
  <c r="Y200" i="1"/>
  <c r="BO202" i="1"/>
  <c r="BM202" i="1"/>
  <c r="Y202" i="1"/>
  <c r="BO209" i="1"/>
  <c r="BM209" i="1"/>
  <c r="Y209" i="1"/>
  <c r="BO217" i="1"/>
  <c r="BM217" i="1"/>
  <c r="Y217" i="1"/>
  <c r="BO221" i="1"/>
  <c r="BM221" i="1"/>
  <c r="Y221" i="1"/>
  <c r="X223" i="1"/>
  <c r="X229" i="1"/>
  <c r="BO225" i="1"/>
  <c r="BM225" i="1"/>
  <c r="Y225" i="1"/>
  <c r="X228" i="1"/>
  <c r="BO233" i="1"/>
  <c r="BM233" i="1"/>
  <c r="Y233" i="1"/>
  <c r="BO237" i="1"/>
  <c r="BM237" i="1"/>
  <c r="Y237" i="1"/>
  <c r="X239" i="1"/>
  <c r="BO245" i="1"/>
  <c r="BM245" i="1"/>
  <c r="Y245" i="1"/>
  <c r="BO249" i="1"/>
  <c r="BM249" i="1"/>
  <c r="Y249" i="1"/>
  <c r="BO257" i="1"/>
  <c r="BM257" i="1"/>
  <c r="Y257" i="1"/>
  <c r="BO265" i="1"/>
  <c r="BM265" i="1"/>
  <c r="Y265" i="1"/>
  <c r="BO269" i="1"/>
  <c r="BM269" i="1"/>
  <c r="Y269" i="1"/>
  <c r="X285" i="1"/>
  <c r="BO281" i="1"/>
  <c r="BM281" i="1"/>
  <c r="Y281" i="1"/>
  <c r="Y284" i="1" s="1"/>
  <c r="X284" i="1"/>
  <c r="BO288" i="1"/>
  <c r="BM288" i="1"/>
  <c r="Y288" i="1"/>
  <c r="Y290" i="1" s="1"/>
  <c r="BO297" i="1"/>
  <c r="BM297" i="1"/>
  <c r="Y297" i="1"/>
  <c r="P584" i="1"/>
  <c r="X342" i="1"/>
  <c r="BO330" i="1"/>
  <c r="BM330" i="1"/>
  <c r="Y330" i="1"/>
  <c r="X343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K584" i="1"/>
  <c r="X238" i="1"/>
  <c r="L584" i="1"/>
  <c r="X252" i="1"/>
  <c r="N584" i="1"/>
  <c r="X301" i="1"/>
  <c r="BO298" i="1"/>
  <c r="BM298" i="1"/>
  <c r="Y298" i="1"/>
  <c r="BO315" i="1"/>
  <c r="BM315" i="1"/>
  <c r="Y315" i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50" i="1"/>
  <c r="BO345" i="1"/>
  <c r="BM345" i="1"/>
  <c r="Y345" i="1"/>
  <c r="Y349" i="1" s="1"/>
  <c r="X349" i="1"/>
  <c r="X361" i="1"/>
  <c r="BO358" i="1"/>
  <c r="BM358" i="1"/>
  <c r="Y358" i="1"/>
  <c r="Y360" i="1" s="1"/>
  <c r="BO367" i="1"/>
  <c r="BM367" i="1"/>
  <c r="Y367" i="1"/>
  <c r="X374" i="1"/>
  <c r="BO371" i="1"/>
  <c r="BM371" i="1"/>
  <c r="Y371" i="1"/>
  <c r="BO373" i="1"/>
  <c r="BM373" i="1"/>
  <c r="Y373" i="1"/>
  <c r="X375" i="1"/>
  <c r="BO378" i="1"/>
  <c r="BM378" i="1"/>
  <c r="Y378" i="1"/>
  <c r="BO386" i="1"/>
  <c r="BM386" i="1"/>
  <c r="Y386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6" i="1"/>
  <c r="BM426" i="1"/>
  <c r="Y426" i="1"/>
  <c r="Y428" i="1" s="1"/>
  <c r="BO443" i="1"/>
  <c r="BM443" i="1"/>
  <c r="Y443" i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BO365" i="1"/>
  <c r="BM365" i="1"/>
  <c r="Y365" i="1"/>
  <c r="Y368" i="1" s="1"/>
  <c r="BO372" i="1"/>
  <c r="BM372" i="1"/>
  <c r="Y372" i="1"/>
  <c r="BO381" i="1"/>
  <c r="BM381" i="1"/>
  <c r="Y381" i="1"/>
  <c r="X383" i="1"/>
  <c r="X387" i="1"/>
  <c r="BO385" i="1"/>
  <c r="BM385" i="1"/>
  <c r="Y385" i="1"/>
  <c r="Y387" i="1" s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BO500" i="1"/>
  <c r="BM500" i="1"/>
  <c r="Y500" i="1"/>
  <c r="BO512" i="1"/>
  <c r="BM512" i="1"/>
  <c r="Y512" i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Y444" i="1" l="1"/>
  <c r="Y317" i="1"/>
  <c r="Y238" i="1"/>
  <c r="Y228" i="1"/>
  <c r="Y63" i="1"/>
  <c r="Y151" i="1"/>
  <c r="Y141" i="1"/>
  <c r="Y123" i="1"/>
  <c r="Y88" i="1"/>
  <c r="X575" i="1"/>
  <c r="X577" i="1" s="1"/>
  <c r="Y517" i="1"/>
  <c r="Y503" i="1"/>
  <c r="Y456" i="1"/>
  <c r="Y252" i="1"/>
  <c r="Y186" i="1"/>
  <c r="Y164" i="1"/>
  <c r="Y105" i="1"/>
  <c r="Y95" i="1"/>
  <c r="X576" i="1"/>
  <c r="W577" i="1"/>
  <c r="Y301" i="1"/>
  <c r="Y272" i="1"/>
  <c r="Y211" i="1"/>
  <c r="Y355" i="1"/>
  <c r="Y565" i="1"/>
  <c r="Y523" i="1"/>
  <c r="Y422" i="1"/>
  <c r="Y374" i="1"/>
  <c r="Y36" i="1"/>
  <c r="X578" i="1"/>
  <c r="Y259" i="1"/>
  <c r="Y549" i="1"/>
  <c r="Y476" i="1"/>
  <c r="Y382" i="1"/>
  <c r="Y342" i="1"/>
  <c r="Y204" i="1"/>
  <c r="Y132" i="1"/>
  <c r="Y222" i="1"/>
  <c r="X574" i="1"/>
  <c r="Y579" i="1" l="1"/>
</calcChain>
</file>

<file path=xl/sharedStrings.xml><?xml version="1.0" encoding="utf-8"?>
<sst xmlns="http://schemas.openxmlformats.org/spreadsheetml/2006/main" count="2559" uniqueCount="851">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</sst>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0" t="s">
        <v>0</v>
      </c>
      <c r="E1" s="531"/>
      <c r="F1" s="531"/>
      <c r="G1" s="12" t="s">
        <v>1</v>
      </c>
      <c r="H1" s="530" t="s">
        <v>2</v>
      </c>
      <c r="I1" s="531"/>
      <c r="J1" s="531"/>
      <c r="K1" s="531"/>
      <c r="L1" s="531"/>
      <c r="M1" s="531"/>
      <c r="N1" s="531"/>
      <c r="O1" s="531"/>
      <c r="P1" s="531"/>
      <c r="Q1" s="817" t="s">
        <v>3</v>
      </c>
      <c r="R1" s="531"/>
      <c r="S1" s="53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52"/>
      <c r="C5" s="453"/>
      <c r="D5" s="509"/>
      <c r="E5" s="510"/>
      <c r="F5" s="775" t="s">
        <v>9</v>
      </c>
      <c r="G5" s="453"/>
      <c r="H5" s="509" t="s">
        <v>850</v>
      </c>
      <c r="I5" s="582"/>
      <c r="J5" s="582"/>
      <c r="K5" s="582"/>
      <c r="L5" s="510"/>
      <c r="M5" s="58"/>
      <c r="O5" s="24" t="s">
        <v>10</v>
      </c>
      <c r="P5" s="809">
        <v>45477</v>
      </c>
      <c r="Q5" s="573"/>
      <c r="S5" s="668" t="s">
        <v>11</v>
      </c>
      <c r="T5" s="471"/>
      <c r="U5" s="671" t="s">
        <v>12</v>
      </c>
      <c r="V5" s="573"/>
      <c r="AA5" s="51"/>
      <c r="AB5" s="51"/>
      <c r="AC5" s="51"/>
    </row>
    <row r="6" spans="1:30" s="399" customFormat="1" ht="24" customHeight="1" x14ac:dyDescent="0.2">
      <c r="A6" s="565" t="s">
        <v>13</v>
      </c>
      <c r="B6" s="452"/>
      <c r="C6" s="453"/>
      <c r="D6" s="742" t="s">
        <v>14</v>
      </c>
      <c r="E6" s="743"/>
      <c r="F6" s="743"/>
      <c r="G6" s="743"/>
      <c r="H6" s="743"/>
      <c r="I6" s="743"/>
      <c r="J6" s="743"/>
      <c r="K6" s="743"/>
      <c r="L6" s="573"/>
      <c r="M6" s="59"/>
      <c r="O6" s="24" t="s">
        <v>15</v>
      </c>
      <c r="P6" s="430" t="str">
        <f>IF(P5=0," ",CHOOSE(WEEKDAY(P5,2),"Понедельник","Вторник","Среда","Четверг","Пятница","Суббота","Воскресенье"))</f>
        <v>Четверг</v>
      </c>
      <c r="Q6" s="408"/>
      <c r="S6" s="470" t="s">
        <v>16</v>
      </c>
      <c r="T6" s="471"/>
      <c r="U6" s="736" t="s">
        <v>17</v>
      </c>
      <c r="V6" s="498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592"/>
      <c r="M7" s="60"/>
      <c r="O7" s="24"/>
      <c r="P7" s="42"/>
      <c r="Q7" s="42"/>
      <c r="S7" s="412"/>
      <c r="T7" s="471"/>
      <c r="U7" s="737"/>
      <c r="V7" s="738"/>
      <c r="AA7" s="51"/>
      <c r="AB7" s="51"/>
      <c r="AC7" s="51"/>
    </row>
    <row r="8" spans="1:30" s="399" customFormat="1" ht="25.5" customHeight="1" x14ac:dyDescent="0.2">
      <c r="A8" s="819" t="s">
        <v>18</v>
      </c>
      <c r="B8" s="422"/>
      <c r="C8" s="423"/>
      <c r="D8" s="525" t="s">
        <v>19</v>
      </c>
      <c r="E8" s="526"/>
      <c r="F8" s="526"/>
      <c r="G8" s="526"/>
      <c r="H8" s="526"/>
      <c r="I8" s="526"/>
      <c r="J8" s="526"/>
      <c r="K8" s="526"/>
      <c r="L8" s="527"/>
      <c r="M8" s="61"/>
      <c r="O8" s="24" t="s">
        <v>20</v>
      </c>
      <c r="P8" s="591">
        <v>0.375</v>
      </c>
      <c r="Q8" s="592"/>
      <c r="S8" s="412"/>
      <c r="T8" s="471"/>
      <c r="U8" s="737"/>
      <c r="V8" s="738"/>
      <c r="AA8" s="51"/>
      <c r="AB8" s="51"/>
      <c r="AC8" s="51"/>
    </row>
    <row r="9" spans="1:30" s="399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3"/>
      <c r="E9" s="475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74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01"/>
      <c r="O9" s="26" t="s">
        <v>21</v>
      </c>
      <c r="P9" s="593"/>
      <c r="Q9" s="594"/>
      <c r="S9" s="412"/>
      <c r="T9" s="471"/>
      <c r="U9" s="739"/>
      <c r="V9" s="740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3"/>
      <c r="E10" s="475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85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679"/>
      <c r="Q10" s="680"/>
      <c r="T10" s="24" t="s">
        <v>23</v>
      </c>
      <c r="U10" s="497" t="s">
        <v>24</v>
      </c>
      <c r="V10" s="498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72"/>
      <c r="Q11" s="573"/>
      <c r="T11" s="24" t="s">
        <v>27</v>
      </c>
      <c r="U11" s="666" t="s">
        <v>28</v>
      </c>
      <c r="V11" s="59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6" t="s">
        <v>29</v>
      </c>
      <c r="B12" s="452"/>
      <c r="C12" s="452"/>
      <c r="D12" s="452"/>
      <c r="E12" s="452"/>
      <c r="F12" s="452"/>
      <c r="G12" s="452"/>
      <c r="H12" s="452"/>
      <c r="I12" s="452"/>
      <c r="J12" s="452"/>
      <c r="K12" s="452"/>
      <c r="L12" s="453"/>
      <c r="M12" s="62"/>
      <c r="O12" s="24" t="s">
        <v>30</v>
      </c>
      <c r="P12" s="591"/>
      <c r="Q12" s="592"/>
      <c r="R12" s="23"/>
      <c r="T12" s="24"/>
      <c r="U12" s="531"/>
      <c r="V12" s="412"/>
      <c r="AA12" s="51"/>
      <c r="AB12" s="51"/>
      <c r="AC12" s="51"/>
    </row>
    <row r="13" spans="1:30" s="399" customFormat="1" ht="23.25" customHeight="1" x14ac:dyDescent="0.2">
      <c r="A13" s="766" t="s">
        <v>31</v>
      </c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3"/>
      <c r="M13" s="62"/>
      <c r="N13" s="26"/>
      <c r="O13" s="26" t="s">
        <v>32</v>
      </c>
      <c r="P13" s="666"/>
      <c r="Q13" s="59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6" t="s">
        <v>33</v>
      </c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3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3" t="s">
        <v>34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63"/>
      <c r="O15" s="579" t="s">
        <v>35</v>
      </c>
      <c r="P15" s="531"/>
      <c r="Q15" s="531"/>
      <c r="R15" s="531"/>
      <c r="S15" s="53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0"/>
      <c r="P16" s="580"/>
      <c r="Q16" s="580"/>
      <c r="R16" s="580"/>
      <c r="S16" s="5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36</v>
      </c>
      <c r="B17" s="437" t="s">
        <v>37</v>
      </c>
      <c r="C17" s="560" t="s">
        <v>38</v>
      </c>
      <c r="D17" s="437" t="s">
        <v>39</v>
      </c>
      <c r="E17" s="439"/>
      <c r="F17" s="437" t="s">
        <v>40</v>
      </c>
      <c r="G17" s="437" t="s">
        <v>41</v>
      </c>
      <c r="H17" s="437" t="s">
        <v>42</v>
      </c>
      <c r="I17" s="437" t="s">
        <v>43</v>
      </c>
      <c r="J17" s="437" t="s">
        <v>44</v>
      </c>
      <c r="K17" s="437" t="s">
        <v>45</v>
      </c>
      <c r="L17" s="437" t="s">
        <v>46</v>
      </c>
      <c r="M17" s="437" t="s">
        <v>47</v>
      </c>
      <c r="N17" s="437" t="s">
        <v>48</v>
      </c>
      <c r="O17" s="437" t="s">
        <v>49</v>
      </c>
      <c r="P17" s="438"/>
      <c r="Q17" s="438"/>
      <c r="R17" s="438"/>
      <c r="S17" s="439"/>
      <c r="T17" s="799" t="s">
        <v>50</v>
      </c>
      <c r="U17" s="453"/>
      <c r="V17" s="437" t="s">
        <v>51</v>
      </c>
      <c r="W17" s="437" t="s">
        <v>52</v>
      </c>
      <c r="X17" s="791" t="s">
        <v>53</v>
      </c>
      <c r="Y17" s="437" t="s">
        <v>54</v>
      </c>
      <c r="Z17" s="503" t="s">
        <v>55</v>
      </c>
      <c r="AA17" s="503" t="s">
        <v>56</v>
      </c>
      <c r="AB17" s="503" t="s">
        <v>57</v>
      </c>
      <c r="AC17" s="504"/>
      <c r="AD17" s="505"/>
      <c r="AE17" s="519"/>
      <c r="BB17" s="797" t="s">
        <v>58</v>
      </c>
    </row>
    <row r="18" spans="1:67" ht="14.25" customHeight="1" x14ac:dyDescent="0.2">
      <c r="A18" s="466"/>
      <c r="B18" s="466"/>
      <c r="C18" s="466"/>
      <c r="D18" s="440"/>
      <c r="E18" s="442"/>
      <c r="F18" s="466"/>
      <c r="G18" s="466"/>
      <c r="H18" s="466"/>
      <c r="I18" s="466"/>
      <c r="J18" s="466"/>
      <c r="K18" s="466"/>
      <c r="L18" s="466"/>
      <c r="M18" s="466"/>
      <c r="N18" s="466"/>
      <c r="O18" s="440"/>
      <c r="P18" s="441"/>
      <c r="Q18" s="441"/>
      <c r="R18" s="441"/>
      <c r="S18" s="442"/>
      <c r="T18" s="400" t="s">
        <v>59</v>
      </c>
      <c r="U18" s="400" t="s">
        <v>60</v>
      </c>
      <c r="V18" s="466"/>
      <c r="W18" s="466"/>
      <c r="X18" s="792"/>
      <c r="Y18" s="466"/>
      <c r="Z18" s="699"/>
      <c r="AA18" s="699"/>
      <c r="AB18" s="506"/>
      <c r="AC18" s="507"/>
      <c r="AD18" s="508"/>
      <c r="AE18" s="520"/>
      <c r="BB18" s="412"/>
    </row>
    <row r="19" spans="1:67" ht="27.75" hidden="1" customHeight="1" x14ac:dyDescent="0.2">
      <c r="A19" s="472" t="s">
        <v>61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hidden="1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63</v>
      </c>
      <c r="B22" s="54" t="s">
        <v>64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68</v>
      </c>
      <c r="B23" s="54" t="s">
        <v>69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25"/>
      <c r="O24" s="421" t="s">
        <v>71</v>
      </c>
      <c r="P24" s="422"/>
      <c r="Q24" s="422"/>
      <c r="R24" s="422"/>
      <c r="S24" s="422"/>
      <c r="T24" s="422"/>
      <c r="U24" s="423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25"/>
      <c r="O25" s="421" t="s">
        <v>71</v>
      </c>
      <c r="P25" s="422"/>
      <c r="Q25" s="422"/>
      <c r="R25" s="422"/>
      <c r="S25" s="422"/>
      <c r="T25" s="422"/>
      <c r="U25" s="423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74</v>
      </c>
      <c r="B27" s="54" t="s">
        <v>75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76</v>
      </c>
      <c r="B28" s="54" t="s">
        <v>77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4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78</v>
      </c>
      <c r="B29" s="54" t="s">
        <v>79</v>
      </c>
      <c r="C29" s="31">
        <v>4301051180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0"/>
      <c r="Q29" s="410"/>
      <c r="R29" s="410"/>
      <c r="S29" s="408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78</v>
      </c>
      <c r="B30" s="54" t="s">
        <v>80</v>
      </c>
      <c r="C30" s="31">
        <v>4301051692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4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0"/>
      <c r="Q30" s="410"/>
      <c r="R30" s="410"/>
      <c r="S30" s="408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454" t="s">
        <v>83</v>
      </c>
      <c r="P31" s="410"/>
      <c r="Q31" s="410"/>
      <c r="R31" s="410"/>
      <c r="S31" s="408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85</v>
      </c>
      <c r="B32" s="54" t="s">
        <v>86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31" t="s">
        <v>87</v>
      </c>
      <c r="P32" s="410"/>
      <c r="Q32" s="410"/>
      <c r="R32" s="410"/>
      <c r="S32" s="408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85</v>
      </c>
      <c r="B33" s="54" t="s">
        <v>88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89</v>
      </c>
      <c r="B34" s="54" t="s">
        <v>90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91</v>
      </c>
      <c r="B35" s="54" t="s">
        <v>92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8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25"/>
      <c r="O36" s="421" t="s">
        <v>71</v>
      </c>
      <c r="P36" s="422"/>
      <c r="Q36" s="422"/>
      <c r="R36" s="422"/>
      <c r="S36" s="422"/>
      <c r="T36" s="422"/>
      <c r="U36" s="423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25"/>
      <c r="O37" s="421" t="s">
        <v>71</v>
      </c>
      <c r="P37" s="422"/>
      <c r="Q37" s="422"/>
      <c r="R37" s="422"/>
      <c r="S37" s="422"/>
      <c r="T37" s="422"/>
      <c r="U37" s="423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94</v>
      </c>
      <c r="B39" s="54" t="s">
        <v>95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25"/>
      <c r="O40" s="421" t="s">
        <v>71</v>
      </c>
      <c r="P40" s="422"/>
      <c r="Q40" s="422"/>
      <c r="R40" s="422"/>
      <c r="S40" s="422"/>
      <c r="T40" s="422"/>
      <c r="U40" s="423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25"/>
      <c r="O41" s="421" t="s">
        <v>71</v>
      </c>
      <c r="P41" s="422"/>
      <c r="Q41" s="422"/>
      <c r="R41" s="422"/>
      <c r="S41" s="422"/>
      <c r="T41" s="422"/>
      <c r="U41" s="423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99</v>
      </c>
      <c r="B43" s="54" t="s">
        <v>100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25"/>
      <c r="O44" s="421" t="s">
        <v>71</v>
      </c>
      <c r="P44" s="422"/>
      <c r="Q44" s="422"/>
      <c r="R44" s="422"/>
      <c r="S44" s="422"/>
      <c r="T44" s="422"/>
      <c r="U44" s="423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25"/>
      <c r="O45" s="421" t="s">
        <v>71</v>
      </c>
      <c r="P45" s="422"/>
      <c r="Q45" s="422"/>
      <c r="R45" s="422"/>
      <c r="S45" s="422"/>
      <c r="T45" s="422"/>
      <c r="U45" s="423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103</v>
      </c>
      <c r="B47" s="54" t="s">
        <v>104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25"/>
      <c r="O48" s="421" t="s">
        <v>71</v>
      </c>
      <c r="P48" s="422"/>
      <c r="Q48" s="422"/>
      <c r="R48" s="422"/>
      <c r="S48" s="422"/>
      <c r="T48" s="422"/>
      <c r="U48" s="423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25"/>
      <c r="O49" s="421" t="s">
        <v>71</v>
      </c>
      <c r="P49" s="422"/>
      <c r="Q49" s="422"/>
      <c r="R49" s="422"/>
      <c r="S49" s="422"/>
      <c r="T49" s="422"/>
      <c r="U49" s="423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72" t="s">
        <v>105</v>
      </c>
      <c r="B50" s="473"/>
      <c r="C50" s="473"/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8"/>
      <c r="AA50" s="48"/>
    </row>
    <row r="51" spans="1:67" ht="16.5" hidden="1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customHeight="1" x14ac:dyDescent="0.25">
      <c r="A53" s="54" t="s">
        <v>108</v>
      </c>
      <c r="B53" s="54" t="s">
        <v>109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5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67</v>
      </c>
      <c r="W53" s="403">
        <v>280</v>
      </c>
      <c r="X53" s="404">
        <f>IFERROR(IF(W53="",0,CEILING((W53/$H53),1)*$H53),"")</f>
        <v>280.8</v>
      </c>
      <c r="Y53" s="36">
        <f>IFERROR(IF(X53=0,"",ROUNDUP(X53/H53,0)*0.02175),"")</f>
        <v>0.5655</v>
      </c>
      <c r="Z53" s="56"/>
      <c r="AA53" s="57"/>
      <c r="AE53" s="64"/>
      <c r="BB53" s="79" t="s">
        <v>1</v>
      </c>
      <c r="BL53" s="64">
        <f>IFERROR(W53*I53/H53,"0")</f>
        <v>292.4444444444444</v>
      </c>
      <c r="BM53" s="64">
        <f>IFERROR(X53*I53/H53,"0")</f>
        <v>293.27999999999997</v>
      </c>
      <c r="BN53" s="64">
        <f>IFERROR(1/J53*(W53/H53),"0")</f>
        <v>0.46296296296296291</v>
      </c>
      <c r="BO53" s="64">
        <f>IFERROR(1/J53*(X53/H53),"0")</f>
        <v>0.46428571428571425</v>
      </c>
    </row>
    <row r="54" spans="1:67" ht="27" hidden="1" customHeight="1" x14ac:dyDescent="0.25">
      <c r="A54" s="54" t="s">
        <v>112</v>
      </c>
      <c r="B54" s="54" t="s">
        <v>113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8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2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25"/>
      <c r="O55" s="421" t="s">
        <v>71</v>
      </c>
      <c r="P55" s="422"/>
      <c r="Q55" s="422"/>
      <c r="R55" s="422"/>
      <c r="S55" s="422"/>
      <c r="T55" s="422"/>
      <c r="U55" s="423"/>
      <c r="V55" s="37" t="s">
        <v>72</v>
      </c>
      <c r="W55" s="405">
        <f>IFERROR(W53/H53,"0")+IFERROR(W54/H54,"0")</f>
        <v>25.925925925925924</v>
      </c>
      <c r="X55" s="405">
        <f>IFERROR(X53/H53,"0")+IFERROR(X54/H54,"0")</f>
        <v>26</v>
      </c>
      <c r="Y55" s="405">
        <f>IFERROR(IF(Y53="",0,Y53),"0")+IFERROR(IF(Y54="",0,Y54),"0")</f>
        <v>0.5655</v>
      </c>
      <c r="Z55" s="406"/>
      <c r="AA55" s="406"/>
    </row>
    <row r="56" spans="1:67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25"/>
      <c r="O56" s="421" t="s">
        <v>71</v>
      </c>
      <c r="P56" s="422"/>
      <c r="Q56" s="422"/>
      <c r="R56" s="422"/>
      <c r="S56" s="422"/>
      <c r="T56" s="422"/>
      <c r="U56" s="423"/>
      <c r="V56" s="37" t="s">
        <v>67</v>
      </c>
      <c r="W56" s="405">
        <f>IFERROR(SUM(W53:W54),"0")</f>
        <v>280</v>
      </c>
      <c r="X56" s="405">
        <f>IFERROR(SUM(X53:X54),"0")</f>
        <v>280.8</v>
      </c>
      <c r="Y56" s="37"/>
      <c r="Z56" s="406"/>
      <c r="AA56" s="406"/>
    </row>
    <row r="57" spans="1:67" ht="16.5" hidden="1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hidden="1" customHeight="1" x14ac:dyDescent="0.25">
      <c r="A59" s="54" t="s">
        <v>116</v>
      </c>
      <c r="B59" s="54" t="s">
        <v>117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116</v>
      </c>
      <c r="B60" s="54" t="s">
        <v>118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120</v>
      </c>
      <c r="B61" s="54" t="s">
        <v>121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6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67</v>
      </c>
      <c r="W61" s="403">
        <v>0</v>
      </c>
      <c r="X61" s="404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122</v>
      </c>
      <c r="B62" s="54" t="s">
        <v>123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459" t="s">
        <v>124</v>
      </c>
      <c r="P62" s="410"/>
      <c r="Q62" s="410"/>
      <c r="R62" s="410"/>
      <c r="S62" s="408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2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25"/>
      <c r="O63" s="421" t="s">
        <v>71</v>
      </c>
      <c r="P63" s="422"/>
      <c r="Q63" s="422"/>
      <c r="R63" s="422"/>
      <c r="S63" s="422"/>
      <c r="T63" s="422"/>
      <c r="U63" s="423"/>
      <c r="V63" s="37" t="s">
        <v>72</v>
      </c>
      <c r="W63" s="405">
        <f>IFERROR(W59/H59,"0")+IFERROR(W60/H60,"0")+IFERROR(W61/H61,"0")+IFERROR(W62/H62,"0")</f>
        <v>0</v>
      </c>
      <c r="X63" s="405">
        <f>IFERROR(X59/H59,"0")+IFERROR(X60/H60,"0")+IFERROR(X61/H61,"0")+IFERROR(X62/H62,"0")</f>
        <v>0</v>
      </c>
      <c r="Y63" s="405">
        <f>IFERROR(IF(Y59="",0,Y59),"0")+IFERROR(IF(Y60="",0,Y60),"0")+IFERROR(IF(Y61="",0,Y61),"0")+IFERROR(IF(Y62="",0,Y62),"0")</f>
        <v>0</v>
      </c>
      <c r="Z63" s="406"/>
      <c r="AA63" s="406"/>
    </row>
    <row r="64" spans="1:67" hidden="1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25"/>
      <c r="O64" s="421" t="s">
        <v>71</v>
      </c>
      <c r="P64" s="422"/>
      <c r="Q64" s="422"/>
      <c r="R64" s="422"/>
      <c r="S64" s="422"/>
      <c r="T64" s="422"/>
      <c r="U64" s="423"/>
      <c r="V64" s="37" t="s">
        <v>67</v>
      </c>
      <c r="W64" s="405">
        <f>IFERROR(SUM(W59:W62),"0")</f>
        <v>0</v>
      </c>
      <c r="X64" s="405">
        <f>IFERROR(SUM(X59:X62),"0")</f>
        <v>0</v>
      </c>
      <c r="Y64" s="37"/>
      <c r="Z64" s="406"/>
      <c r="AA64" s="406"/>
    </row>
    <row r="65" spans="1:67" ht="16.5" hidden="1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hidden="1" customHeight="1" x14ac:dyDescent="0.25">
      <c r="A67" s="54" t="s">
        <v>125</v>
      </c>
      <c r="B67" s="54" t="s">
        <v>126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127</v>
      </c>
      <c r="B68" s="54" t="s">
        <v>128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67</v>
      </c>
      <c r="W68" s="403">
        <v>60</v>
      </c>
      <c r="X68" s="404">
        <f t="shared" si="6"/>
        <v>64.800000000000011</v>
      </c>
      <c r="Y68" s="36">
        <f t="shared" si="7"/>
        <v>0.1305</v>
      </c>
      <c r="Z68" s="56"/>
      <c r="AA68" s="57"/>
      <c r="AE68" s="64"/>
      <c r="BB68" s="86" t="s">
        <v>1</v>
      </c>
      <c r="BL68" s="64">
        <f t="shared" si="8"/>
        <v>62.666666666666657</v>
      </c>
      <c r="BM68" s="64">
        <f t="shared" si="9"/>
        <v>67.680000000000007</v>
      </c>
      <c r="BN68" s="64">
        <f t="shared" si="10"/>
        <v>9.9206349206349201E-2</v>
      </c>
      <c r="BO68" s="64">
        <f t="shared" si="11"/>
        <v>0.10714285714285715</v>
      </c>
    </row>
    <row r="69" spans="1:67" ht="27" hidden="1" customHeight="1" x14ac:dyDescent="0.25">
      <c r="A69" s="54" t="s">
        <v>127</v>
      </c>
      <c r="B69" s="54" t="s">
        <v>129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131</v>
      </c>
      <c r="B70" s="54" t="s">
        <v>132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133</v>
      </c>
      <c r="B71" s="54" t="s">
        <v>134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67</v>
      </c>
      <c r="W71" s="403">
        <v>30</v>
      </c>
      <c r="X71" s="404">
        <f t="shared" si="6"/>
        <v>32.400000000000006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31.333333333333329</v>
      </c>
      <c r="BM71" s="64">
        <f t="shared" si="9"/>
        <v>33.840000000000003</v>
      </c>
      <c r="BN71" s="64">
        <f t="shared" si="10"/>
        <v>4.96031746031746E-2</v>
      </c>
      <c r="BO71" s="64">
        <f t="shared" si="11"/>
        <v>5.3571428571428575E-2</v>
      </c>
    </row>
    <row r="72" spans="1:67" ht="16.5" hidden="1" customHeight="1" x14ac:dyDescent="0.25">
      <c r="A72" s="54" t="s">
        <v>136</v>
      </c>
      <c r="B72" s="54" t="s">
        <v>137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8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136</v>
      </c>
      <c r="B73" s="54" t="s">
        <v>138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139</v>
      </c>
      <c r="B74" s="54" t="s">
        <v>140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141</v>
      </c>
      <c r="B75" s="54" t="s">
        <v>142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67</v>
      </c>
      <c r="W75" s="403">
        <v>20</v>
      </c>
      <c r="X75" s="404">
        <f t="shared" si="6"/>
        <v>20</v>
      </c>
      <c r="Y75" s="36">
        <f t="shared" ref="Y75:Y81" si="12">IFERROR(IF(X75=0,"",ROUNDUP(X75/H75,0)*0.00937),"")</f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hidden="1" customHeight="1" x14ac:dyDescent="0.25">
      <c r="A76" s="54" t="s">
        <v>143</v>
      </c>
      <c r="B76" s="54" t="s">
        <v>144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146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147</v>
      </c>
      <c r="B78" s="54" t="s">
        <v>148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149</v>
      </c>
      <c r="B79" s="54" t="s">
        <v>150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4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151</v>
      </c>
      <c r="B80" s="54" t="s">
        <v>152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153</v>
      </c>
      <c r="B81" s="54" t="s">
        <v>154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67</v>
      </c>
      <c r="W81" s="403">
        <v>0</v>
      </c>
      <c r="X81" s="404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155</v>
      </c>
      <c r="B82" s="54" t="s">
        <v>156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157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158</v>
      </c>
      <c r="B84" s="54" t="s">
        <v>159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4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160</v>
      </c>
      <c r="B85" s="54" t="s">
        <v>161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162</v>
      </c>
      <c r="B86" s="54" t="s">
        <v>163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164</v>
      </c>
      <c r="B87" s="54" t="s">
        <v>165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6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2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25"/>
      <c r="O88" s="421" t="s">
        <v>71</v>
      </c>
      <c r="P88" s="422"/>
      <c r="Q88" s="422"/>
      <c r="R88" s="422"/>
      <c r="S88" s="422"/>
      <c r="T88" s="422"/>
      <c r="U88" s="423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13.333333333333332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14.000000000000002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0.24260000000000001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25"/>
      <c r="O89" s="421" t="s">
        <v>71</v>
      </c>
      <c r="P89" s="422"/>
      <c r="Q89" s="422"/>
      <c r="R89" s="422"/>
      <c r="S89" s="422"/>
      <c r="T89" s="422"/>
      <c r="U89" s="423"/>
      <c r="V89" s="37" t="s">
        <v>67</v>
      </c>
      <c r="W89" s="405">
        <f>IFERROR(SUM(W67:W87),"0")</f>
        <v>110</v>
      </c>
      <c r="X89" s="405">
        <f>IFERROR(SUM(X67:X87),"0")</f>
        <v>117.20000000000002</v>
      </c>
      <c r="Y89" s="37"/>
      <c r="Z89" s="406"/>
      <c r="AA89" s="406"/>
    </row>
    <row r="90" spans="1:67" ht="14.25" hidden="1" customHeight="1" x14ac:dyDescent="0.25">
      <c r="A90" s="416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166</v>
      </c>
      <c r="B91" s="54" t="s">
        <v>167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168</v>
      </c>
      <c r="B92" s="54" t="s">
        <v>169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47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170</v>
      </c>
      <c r="B93" s="54" t="s">
        <v>171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172</v>
      </c>
      <c r="B94" s="54" t="s">
        <v>173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2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25"/>
      <c r="O95" s="421" t="s">
        <v>71</v>
      </c>
      <c r="P95" s="422"/>
      <c r="Q95" s="422"/>
      <c r="R95" s="422"/>
      <c r="S95" s="422"/>
      <c r="T95" s="422"/>
      <c r="U95" s="423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25"/>
      <c r="O96" s="421" t="s">
        <v>71</v>
      </c>
      <c r="P96" s="422"/>
      <c r="Q96" s="422"/>
      <c r="R96" s="422"/>
      <c r="S96" s="422"/>
      <c r="T96" s="422"/>
      <c r="U96" s="423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hidden="1" customHeight="1" x14ac:dyDescent="0.25">
      <c r="A98" s="54" t="s">
        <v>174</v>
      </c>
      <c r="B98" s="54" t="s">
        <v>175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176</v>
      </c>
      <c r="B99" s="54" t="s">
        <v>177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4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178</v>
      </c>
      <c r="B100" s="54" t="s">
        <v>179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67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180</v>
      </c>
      <c r="B101" s="54" t="s">
        <v>181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182</v>
      </c>
      <c r="B102" s="54" t="s">
        <v>183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184</v>
      </c>
      <c r="B103" s="54" t="s">
        <v>185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5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184</v>
      </c>
      <c r="B104" s="54" t="s">
        <v>186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2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25"/>
      <c r="O105" s="421" t="s">
        <v>71</v>
      </c>
      <c r="P105" s="422"/>
      <c r="Q105" s="422"/>
      <c r="R105" s="422"/>
      <c r="S105" s="422"/>
      <c r="T105" s="422"/>
      <c r="U105" s="423"/>
      <c r="V105" s="37" t="s">
        <v>72</v>
      </c>
      <c r="W105" s="405">
        <f>IFERROR(W98/H98,"0")+IFERROR(W99/H99,"0")+IFERROR(W100/H100,"0")+IFERROR(W101/H101,"0")+IFERROR(W102/H102,"0")+IFERROR(W103/H103,"0")+IFERROR(W104/H104,"0")</f>
        <v>0</v>
      </c>
      <c r="X105" s="405">
        <f>IFERROR(X98/H98,"0")+IFERROR(X99/H99,"0")+IFERROR(X100/H100,"0")+IFERROR(X101/H101,"0")+IFERROR(X102/H102,"0")+IFERROR(X103/H103,"0")+IFERROR(X104/H104,"0")</f>
        <v>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6"/>
      <c r="AA105" s="406"/>
    </row>
    <row r="106" spans="1:67" hidden="1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25"/>
      <c r="O106" s="421" t="s">
        <v>71</v>
      </c>
      <c r="P106" s="422"/>
      <c r="Q106" s="422"/>
      <c r="R106" s="422"/>
      <c r="S106" s="422"/>
      <c r="T106" s="422"/>
      <c r="U106" s="423"/>
      <c r="V106" s="37" t="s">
        <v>67</v>
      </c>
      <c r="W106" s="405">
        <f>IFERROR(SUM(W98:W104),"0")</f>
        <v>0</v>
      </c>
      <c r="X106" s="405">
        <f>IFERROR(SUM(X98:X104),"0")</f>
        <v>0</v>
      </c>
      <c r="Y106" s="37"/>
      <c r="Z106" s="406"/>
      <c r="AA106" s="406"/>
    </row>
    <row r="107" spans="1:67" ht="14.25" hidden="1" customHeight="1" x14ac:dyDescent="0.25">
      <c r="A107" s="416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187</v>
      </c>
      <c r="B108" s="54" t="s">
        <v>188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23" t="s">
        <v>189</v>
      </c>
      <c r="P108" s="410"/>
      <c r="Q108" s="410"/>
      <c r="R108" s="410"/>
      <c r="S108" s="408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193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8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67</v>
      </c>
      <c r="W110" s="403">
        <v>30</v>
      </c>
      <c r="X110" s="404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7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198</v>
      </c>
      <c r="B114" s="54" t="s">
        <v>200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7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201</v>
      </c>
      <c r="B115" s="54" t="s">
        <v>202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5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203</v>
      </c>
      <c r="B116" s="54" t="s">
        <v>204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205</v>
      </c>
      <c r="B117" s="54" t="s">
        <v>206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7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577" t="s">
        <v>209</v>
      </c>
      <c r="P118" s="410"/>
      <c r="Q118" s="410"/>
      <c r="R118" s="410"/>
      <c r="S118" s="408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210</v>
      </c>
      <c r="B119" s="54" t="s">
        <v>211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212</v>
      </c>
      <c r="B120" s="54" t="s">
        <v>213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588" t="s">
        <v>216</v>
      </c>
      <c r="P121" s="410"/>
      <c r="Q121" s="410"/>
      <c r="R121" s="410"/>
      <c r="S121" s="408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217</v>
      </c>
      <c r="B122" s="54" t="s">
        <v>218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806" t="s">
        <v>219</v>
      </c>
      <c r="P122" s="410"/>
      <c r="Q122" s="410"/>
      <c r="R122" s="410"/>
      <c r="S122" s="408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2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25"/>
      <c r="O123" s="421" t="s">
        <v>71</v>
      </c>
      <c r="P123" s="422"/>
      <c r="Q123" s="422"/>
      <c r="R123" s="422"/>
      <c r="S123" s="422"/>
      <c r="T123" s="422"/>
      <c r="U123" s="423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25"/>
      <c r="O124" s="421" t="s">
        <v>71</v>
      </c>
      <c r="P124" s="422"/>
      <c r="Q124" s="422"/>
      <c r="R124" s="422"/>
      <c r="S124" s="422"/>
      <c r="T124" s="422"/>
      <c r="U124" s="423"/>
      <c r="V124" s="37" t="s">
        <v>67</v>
      </c>
      <c r="W124" s="405">
        <f>IFERROR(SUM(W108:W122),"0")</f>
        <v>30</v>
      </c>
      <c r="X124" s="405">
        <f>IFERROR(SUM(X108:X122),"0")</f>
        <v>33.6</v>
      </c>
      <c r="Y124" s="37"/>
      <c r="Z124" s="406"/>
      <c r="AA124" s="406"/>
    </row>
    <row r="125" spans="1:67" ht="14.25" hidden="1" customHeight="1" x14ac:dyDescent="0.25">
      <c r="A125" s="416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221</v>
      </c>
      <c r="B126" s="54" t="s">
        <v>222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223</v>
      </c>
      <c r="B127" s="54" t="s">
        <v>224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7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225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5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226</v>
      </c>
      <c r="B129" s="54" t="s">
        <v>227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hidden="1" customHeight="1" x14ac:dyDescent="0.25">
      <c r="A130" s="54" t="s">
        <v>228</v>
      </c>
      <c r="B130" s="54" t="s">
        <v>229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hidden="1" customHeight="1" x14ac:dyDescent="0.25">
      <c r="A131" s="54" t="s">
        <v>230</v>
      </c>
      <c r="B131" s="54" t="s">
        <v>231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hidden="1" x14ac:dyDescent="0.2">
      <c r="A132" s="42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25"/>
      <c r="O132" s="421" t="s">
        <v>71</v>
      </c>
      <c r="P132" s="422"/>
      <c r="Q132" s="422"/>
      <c r="R132" s="422"/>
      <c r="S132" s="422"/>
      <c r="T132" s="422"/>
      <c r="U132" s="423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25"/>
      <c r="O133" s="421" t="s">
        <v>71</v>
      </c>
      <c r="P133" s="422"/>
      <c r="Q133" s="422"/>
      <c r="R133" s="422"/>
      <c r="S133" s="422"/>
      <c r="T133" s="422"/>
      <c r="U133" s="423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hidden="1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233</v>
      </c>
      <c r="B136" s="54" t="s">
        <v>234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4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233</v>
      </c>
      <c r="B137" s="54" t="s">
        <v>235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236</v>
      </c>
      <c r="B138" s="54" t="s">
        <v>237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238</v>
      </c>
      <c r="B139" s="54" t="s">
        <v>239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240</v>
      </c>
      <c r="B140" s="54" t="s">
        <v>241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idden="1" x14ac:dyDescent="0.2">
      <c r="A141" s="42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25"/>
      <c r="O141" s="421" t="s">
        <v>71</v>
      </c>
      <c r="P141" s="422"/>
      <c r="Q141" s="422"/>
      <c r="R141" s="422"/>
      <c r="S141" s="422"/>
      <c r="T141" s="422"/>
      <c r="U141" s="423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hidden="1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25"/>
      <c r="O142" s="421" t="s">
        <v>71</v>
      </c>
      <c r="P142" s="422"/>
      <c r="Q142" s="422"/>
      <c r="R142" s="422"/>
      <c r="S142" s="422"/>
      <c r="T142" s="422"/>
      <c r="U142" s="423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hidden="1" customHeight="1" x14ac:dyDescent="0.2">
      <c r="A143" s="472" t="s">
        <v>242</v>
      </c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8"/>
      <c r="AA143" s="48"/>
    </row>
    <row r="144" spans="1:67" ht="16.5" hidden="1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244</v>
      </c>
      <c r="B146" s="54" t="s">
        <v>245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8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524" t="s">
        <v>248</v>
      </c>
      <c r="P147" s="410"/>
      <c r="Q147" s="410"/>
      <c r="R147" s="410"/>
      <c r="S147" s="408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249</v>
      </c>
      <c r="B148" s="54" t="s">
        <v>250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706" t="s">
        <v>251</v>
      </c>
      <c r="P148" s="410"/>
      <c r="Q148" s="410"/>
      <c r="R148" s="410"/>
      <c r="S148" s="408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252</v>
      </c>
      <c r="B149" s="54" t="s">
        <v>253</v>
      </c>
      <c r="C149" s="31">
        <v>4301011333</v>
      </c>
      <c r="D149" s="407">
        <v>4607091386516</v>
      </c>
      <c r="E149" s="408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5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0"/>
      <c r="Q149" s="410"/>
      <c r="R149" s="410"/>
      <c r="S149" s="408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4301011879</v>
      </c>
      <c r="D150" s="407">
        <v>4680115885691</v>
      </c>
      <c r="E150" s="408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45" t="s">
        <v>256</v>
      </c>
      <c r="P150" s="410"/>
      <c r="Q150" s="410"/>
      <c r="R150" s="410"/>
      <c r="S150" s="408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2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25"/>
      <c r="O151" s="421" t="s">
        <v>71</v>
      </c>
      <c r="P151" s="422"/>
      <c r="Q151" s="422"/>
      <c r="R151" s="422"/>
      <c r="S151" s="422"/>
      <c r="T151" s="422"/>
      <c r="U151" s="423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25"/>
      <c r="O152" s="421" t="s">
        <v>71</v>
      </c>
      <c r="P152" s="422"/>
      <c r="Q152" s="422"/>
      <c r="R152" s="422"/>
      <c r="S152" s="422"/>
      <c r="T152" s="422"/>
      <c r="U152" s="423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hidden="1" customHeight="1" x14ac:dyDescent="0.25">
      <c r="A155" s="54" t="s">
        <v>258</v>
      </c>
      <c r="B155" s="54" t="s">
        <v>259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hidden="1" customHeight="1" x14ac:dyDescent="0.25">
      <c r="A156" s="54" t="s">
        <v>260</v>
      </c>
      <c r="B156" s="54" t="s">
        <v>261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262</v>
      </c>
      <c r="B157" s="54" t="s">
        <v>263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4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264</v>
      </c>
      <c r="B158" s="54" t="s">
        <v>265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266</v>
      </c>
      <c r="B159" s="54" t="s">
        <v>267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7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268</v>
      </c>
      <c r="B160" s="54" t="s">
        <v>269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270</v>
      </c>
      <c r="B161" s="54" t="s">
        <v>271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hidden="1" customHeight="1" x14ac:dyDescent="0.25">
      <c r="A162" s="54" t="s">
        <v>272</v>
      </c>
      <c r="B162" s="54" t="s">
        <v>273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274</v>
      </c>
      <c r="B163" s="54" t="s">
        <v>275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hidden="1" x14ac:dyDescent="0.2">
      <c r="A164" s="42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25"/>
      <c r="O164" s="421" t="s">
        <v>71</v>
      </c>
      <c r="P164" s="422"/>
      <c r="Q164" s="422"/>
      <c r="R164" s="422"/>
      <c r="S164" s="422"/>
      <c r="T164" s="422"/>
      <c r="U164" s="423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</v>
      </c>
      <c r="X164" s="405">
        <f>IFERROR(X155/H155,"0")+IFERROR(X156/H156,"0")+IFERROR(X157/H157,"0")+IFERROR(X158/H158,"0")+IFERROR(X159/H159,"0")+IFERROR(X160/H160,"0")+IFERROR(X161/H161,"0")+IFERROR(X162/H162,"0")+IFERROR(X163/H163,"0")</f>
        <v>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6"/>
      <c r="AA164" s="406"/>
    </row>
    <row r="165" spans="1:67" hidden="1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25"/>
      <c r="O165" s="421" t="s">
        <v>71</v>
      </c>
      <c r="P165" s="422"/>
      <c r="Q165" s="422"/>
      <c r="R165" s="422"/>
      <c r="S165" s="422"/>
      <c r="T165" s="422"/>
      <c r="U165" s="423"/>
      <c r="V165" s="37" t="s">
        <v>67</v>
      </c>
      <c r="W165" s="405">
        <f>IFERROR(SUM(W155:W163),"0")</f>
        <v>0</v>
      </c>
      <c r="X165" s="405">
        <f>IFERROR(SUM(X155:X163),"0")</f>
        <v>0</v>
      </c>
      <c r="Y165" s="37"/>
      <c r="Z165" s="406"/>
      <c r="AA165" s="406"/>
    </row>
    <row r="166" spans="1:67" ht="16.5" hidden="1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277</v>
      </c>
      <c r="B168" s="54" t="s">
        <v>278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279</v>
      </c>
      <c r="B169" s="54" t="s">
        <v>280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2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25"/>
      <c r="O170" s="421" t="s">
        <v>71</v>
      </c>
      <c r="P170" s="422"/>
      <c r="Q170" s="422"/>
      <c r="R170" s="422"/>
      <c r="S170" s="422"/>
      <c r="T170" s="422"/>
      <c r="U170" s="423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25"/>
      <c r="O171" s="421" t="s">
        <v>71</v>
      </c>
      <c r="P171" s="422"/>
      <c r="Q171" s="422"/>
      <c r="R171" s="422"/>
      <c r="S171" s="422"/>
      <c r="T171" s="422"/>
      <c r="U171" s="423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281</v>
      </c>
      <c r="B173" s="54" t="s">
        <v>282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283</v>
      </c>
      <c r="B174" s="54" t="s">
        <v>284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2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25"/>
      <c r="O175" s="421" t="s">
        <v>71</v>
      </c>
      <c r="P175" s="422"/>
      <c r="Q175" s="422"/>
      <c r="R175" s="422"/>
      <c r="S175" s="422"/>
      <c r="T175" s="422"/>
      <c r="U175" s="423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25"/>
      <c r="O176" s="421" t="s">
        <v>71</v>
      </c>
      <c r="P176" s="422"/>
      <c r="Q176" s="422"/>
      <c r="R176" s="422"/>
      <c r="S176" s="422"/>
      <c r="T176" s="422"/>
      <c r="U176" s="423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hidden="1" customHeight="1" x14ac:dyDescent="0.25">
      <c r="A178" s="54" t="s">
        <v>285</v>
      </c>
      <c r="B178" s="54" t="s">
        <v>286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hidden="1" customHeight="1" x14ac:dyDescent="0.25">
      <c r="A179" s="54" t="s">
        <v>287</v>
      </c>
      <c r="B179" s="54" t="s">
        <v>288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289</v>
      </c>
      <c r="B180" s="54" t="s">
        <v>290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291</v>
      </c>
      <c r="B181" s="54" t="s">
        <v>292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5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14" t="s">
        <v>295</v>
      </c>
      <c r="P182" s="410"/>
      <c r="Q182" s="410"/>
      <c r="R182" s="410"/>
      <c r="S182" s="408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795" t="s">
        <v>298</v>
      </c>
      <c r="P183" s="410"/>
      <c r="Q183" s="410"/>
      <c r="R183" s="410"/>
      <c r="S183" s="408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299</v>
      </c>
      <c r="B184" s="54" t="s">
        <v>300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5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301</v>
      </c>
      <c r="B185" s="54" t="s">
        <v>302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769" t="s">
        <v>303</v>
      </c>
      <c r="P185" s="410"/>
      <c r="Q185" s="410"/>
      <c r="R185" s="410"/>
      <c r="S185" s="408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idden="1" x14ac:dyDescent="0.2">
      <c r="A186" s="42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25"/>
      <c r="O186" s="421" t="s">
        <v>71</v>
      </c>
      <c r="P186" s="422"/>
      <c r="Q186" s="422"/>
      <c r="R186" s="422"/>
      <c r="S186" s="422"/>
      <c r="T186" s="422"/>
      <c r="U186" s="423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hidden="1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25"/>
      <c r="O187" s="421" t="s">
        <v>71</v>
      </c>
      <c r="P187" s="422"/>
      <c r="Q187" s="422"/>
      <c r="R187" s="422"/>
      <c r="S187" s="422"/>
      <c r="T187" s="422"/>
      <c r="U187" s="423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hidden="1" customHeight="1" x14ac:dyDescent="0.25">
      <c r="A188" s="416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304</v>
      </c>
      <c r="B189" s="54" t="s">
        <v>305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306</v>
      </c>
      <c r="B190" s="54" t="s">
        <v>307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308</v>
      </c>
      <c r="B191" s="54" t="s">
        <v>309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310</v>
      </c>
      <c r="B192" s="54" t="s">
        <v>311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554" t="s">
        <v>312</v>
      </c>
      <c r="P192" s="410"/>
      <c r="Q192" s="410"/>
      <c r="R192" s="410"/>
      <c r="S192" s="408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hidden="1" customHeight="1" x14ac:dyDescent="0.25">
      <c r="A194" s="54" t="s">
        <v>315</v>
      </c>
      <c r="B194" s="54" t="s">
        <v>316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587" t="s">
        <v>317</v>
      </c>
      <c r="P194" s="410"/>
      <c r="Q194" s="410"/>
      <c r="R194" s="410"/>
      <c r="S194" s="408"/>
      <c r="T194" s="34"/>
      <c r="U194" s="34"/>
      <c r="V194" s="35" t="s">
        <v>67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4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322</v>
      </c>
      <c r="B197" s="54" t="s">
        <v>323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324</v>
      </c>
      <c r="B198" s="54" t="s">
        <v>325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326</v>
      </c>
      <c r="B199" s="54" t="s">
        <v>327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8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432" t="s">
        <v>330</v>
      </c>
      <c r="P200" s="410"/>
      <c r="Q200" s="410"/>
      <c r="R200" s="410"/>
      <c r="S200" s="408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331</v>
      </c>
      <c r="B201" s="54" t="s">
        <v>332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40" t="s">
        <v>333</v>
      </c>
      <c r="P201" s="410"/>
      <c r="Q201" s="410"/>
      <c r="R201" s="410"/>
      <c r="S201" s="408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hidden="1" customHeight="1" x14ac:dyDescent="0.25">
      <c r="A202" s="54" t="s">
        <v>334</v>
      </c>
      <c r="B202" s="54" t="s">
        <v>335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455" t="s">
        <v>336</v>
      </c>
      <c r="P202" s="410"/>
      <c r="Q202" s="410"/>
      <c r="R202" s="410"/>
      <c r="S202" s="408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hidden="1" customHeight="1" x14ac:dyDescent="0.25">
      <c r="A203" s="54" t="s">
        <v>337</v>
      </c>
      <c r="B203" s="54" t="s">
        <v>338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hidden="1" x14ac:dyDescent="0.2">
      <c r="A204" s="42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25"/>
      <c r="O204" s="421" t="s">
        <v>71</v>
      </c>
      <c r="P204" s="422"/>
      <c r="Q204" s="422"/>
      <c r="R204" s="422"/>
      <c r="S204" s="422"/>
      <c r="T204" s="422"/>
      <c r="U204" s="423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406"/>
      <c r="AA204" s="406"/>
    </row>
    <row r="205" spans="1:67" hidden="1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25"/>
      <c r="O205" s="421" t="s">
        <v>71</v>
      </c>
      <c r="P205" s="422"/>
      <c r="Q205" s="422"/>
      <c r="R205" s="422"/>
      <c r="S205" s="422"/>
      <c r="T205" s="422"/>
      <c r="U205" s="423"/>
      <c r="V205" s="37" t="s">
        <v>67</v>
      </c>
      <c r="W205" s="405">
        <f>IFERROR(SUM(W189:W203),"0")</f>
        <v>0</v>
      </c>
      <c r="X205" s="405">
        <f>IFERROR(SUM(X189:X203),"0")</f>
        <v>0</v>
      </c>
      <c r="Y205" s="37"/>
      <c r="Z205" s="406"/>
      <c r="AA205" s="406"/>
    </row>
    <row r="206" spans="1:67" ht="14.25" hidden="1" customHeight="1" x14ac:dyDescent="0.25">
      <c r="A206" s="416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339</v>
      </c>
      <c r="B207" s="54" t="s">
        <v>340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4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341</v>
      </c>
      <c r="B208" s="54" t="s">
        <v>342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4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hidden="1" customHeight="1" x14ac:dyDescent="0.25">
      <c r="A209" s="54" t="s">
        <v>343</v>
      </c>
      <c r="B209" s="54" t="s">
        <v>344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670" t="s">
        <v>345</v>
      </c>
      <c r="P209" s="410"/>
      <c r="Q209" s="410"/>
      <c r="R209" s="410"/>
      <c r="S209" s="408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346</v>
      </c>
      <c r="B210" s="54" t="s">
        <v>347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51" t="s">
        <v>348</v>
      </c>
      <c r="P210" s="410"/>
      <c r="Q210" s="410"/>
      <c r="R210" s="410"/>
      <c r="S210" s="408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idden="1" x14ac:dyDescent="0.2">
      <c r="A211" s="42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25"/>
      <c r="O211" s="421" t="s">
        <v>71</v>
      </c>
      <c r="P211" s="422"/>
      <c r="Q211" s="422"/>
      <c r="R211" s="422"/>
      <c r="S211" s="422"/>
      <c r="T211" s="422"/>
      <c r="U211" s="423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hidden="1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25"/>
      <c r="O212" s="421" t="s">
        <v>71</v>
      </c>
      <c r="P212" s="422"/>
      <c r="Q212" s="422"/>
      <c r="R212" s="422"/>
      <c r="S212" s="422"/>
      <c r="T212" s="422"/>
      <c r="U212" s="423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hidden="1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hidden="1" customHeight="1" x14ac:dyDescent="0.25">
      <c r="A215" s="54" t="s">
        <v>350</v>
      </c>
      <c r="B215" s="54" t="s">
        <v>351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4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67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352</v>
      </c>
      <c r="B216" s="54" t="s">
        <v>353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354</v>
      </c>
      <c r="B217" s="54" t="s">
        <v>355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356</v>
      </c>
      <c r="B218" s="54" t="s">
        <v>357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6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358</v>
      </c>
      <c r="B219" s="54" t="s">
        <v>359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360</v>
      </c>
      <c r="B220" s="54" t="s">
        <v>361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362</v>
      </c>
      <c r="B221" s="54" t="s">
        <v>363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idden="1" x14ac:dyDescent="0.2">
      <c r="A222" s="42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25"/>
      <c r="O222" s="421" t="s">
        <v>71</v>
      </c>
      <c r="P222" s="422"/>
      <c r="Q222" s="422"/>
      <c r="R222" s="422"/>
      <c r="S222" s="422"/>
      <c r="T222" s="422"/>
      <c r="U222" s="423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hidden="1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25"/>
      <c r="O223" s="421" t="s">
        <v>71</v>
      </c>
      <c r="P223" s="422"/>
      <c r="Q223" s="422"/>
      <c r="R223" s="422"/>
      <c r="S223" s="422"/>
      <c r="T223" s="422"/>
      <c r="U223" s="423"/>
      <c r="V223" s="37" t="s">
        <v>67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hidden="1" customHeight="1" x14ac:dyDescent="0.25">
      <c r="A224" s="416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hidden="1" customHeight="1" x14ac:dyDescent="0.25">
      <c r="A225" s="54" t="s">
        <v>364</v>
      </c>
      <c r="B225" s="54" t="s">
        <v>365</v>
      </c>
      <c r="C225" s="31">
        <v>4301031151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7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0"/>
      <c r="Q225" s="410"/>
      <c r="R225" s="410"/>
      <c r="S225" s="408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364</v>
      </c>
      <c r="B226" s="54" t="s">
        <v>366</v>
      </c>
      <c r="C226" s="31">
        <v>4301031305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749" t="s">
        <v>367</v>
      </c>
      <c r="P226" s="410"/>
      <c r="Q226" s="410"/>
      <c r="R226" s="410"/>
      <c r="S226" s="408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368</v>
      </c>
      <c r="B227" s="54" t="s">
        <v>369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7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2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25"/>
      <c r="O228" s="421" t="s">
        <v>71</v>
      </c>
      <c r="P228" s="422"/>
      <c r="Q228" s="422"/>
      <c r="R228" s="422"/>
      <c r="S228" s="422"/>
      <c r="T228" s="422"/>
      <c r="U228" s="423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hidden="1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25"/>
      <c r="O229" s="421" t="s">
        <v>71</v>
      </c>
      <c r="P229" s="422"/>
      <c r="Q229" s="422"/>
      <c r="R229" s="422"/>
      <c r="S229" s="422"/>
      <c r="T229" s="422"/>
      <c r="U229" s="423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hidden="1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hidden="1" customHeight="1" x14ac:dyDescent="0.25">
      <c r="A232" s="54" t="s">
        <v>371</v>
      </c>
      <c r="B232" s="54" t="s">
        <v>372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hidden="1" customHeight="1" x14ac:dyDescent="0.25">
      <c r="A233" s="54" t="s">
        <v>373</v>
      </c>
      <c r="B233" s="54" t="s">
        <v>374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375</v>
      </c>
      <c r="B234" s="54" t="s">
        <v>376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377</v>
      </c>
      <c r="B235" s="54" t="s">
        <v>378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379</v>
      </c>
      <c r="B236" s="54" t="s">
        <v>380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4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381</v>
      </c>
      <c r="B237" s="54" t="s">
        <v>382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5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idden="1" x14ac:dyDescent="0.2">
      <c r="A238" s="42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25"/>
      <c r="O238" s="421" t="s">
        <v>71</v>
      </c>
      <c r="P238" s="422"/>
      <c r="Q238" s="422"/>
      <c r="R238" s="422"/>
      <c r="S238" s="422"/>
      <c r="T238" s="422"/>
      <c r="U238" s="423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25"/>
      <c r="O239" s="421" t="s">
        <v>71</v>
      </c>
      <c r="P239" s="422"/>
      <c r="Q239" s="422"/>
      <c r="R239" s="422"/>
      <c r="S239" s="422"/>
      <c r="T239" s="422"/>
      <c r="U239" s="423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hidden="1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customHeight="1" x14ac:dyDescent="0.25">
      <c r="A242" s="54" t="s">
        <v>384</v>
      </c>
      <c r="B242" s="54" t="s">
        <v>385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552" t="s">
        <v>386</v>
      </c>
      <c r="P242" s="410"/>
      <c r="Q242" s="410"/>
      <c r="R242" s="410"/>
      <c r="S242" s="408"/>
      <c r="T242" s="34"/>
      <c r="U242" s="34"/>
      <c r="V242" s="35" t="s">
        <v>67</v>
      </c>
      <c r="W242" s="403">
        <v>200</v>
      </c>
      <c r="X242" s="404">
        <f t="shared" ref="X242:X251" si="54">IFERROR(IF(W242="",0,CEILING((W242/$H242),1)*$H242),"")</f>
        <v>205.20000000000002</v>
      </c>
      <c r="Y242" s="36">
        <f>IFERROR(IF(X242=0,"",ROUNDUP(X242/H242,0)*0.02175),"")</f>
        <v>0.41324999999999995</v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208.88888888888889</v>
      </c>
      <c r="BM242" s="64">
        <f t="shared" ref="BM242:BM251" si="56">IFERROR(X242*I242/H242,"0")</f>
        <v>214.32</v>
      </c>
      <c r="BN242" s="64">
        <f t="shared" ref="BN242:BN251" si="57">IFERROR(1/J242*(W242/H242),"0")</f>
        <v>0.3306878306878307</v>
      </c>
      <c r="BO242" s="64">
        <f t="shared" ref="BO242:BO251" si="58">IFERROR(1/J242*(X242/H242),"0")</f>
        <v>0.33928571428571425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756" t="s">
        <v>389</v>
      </c>
      <c r="P243" s="410"/>
      <c r="Q243" s="410"/>
      <c r="R243" s="410"/>
      <c r="S243" s="408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534" t="s">
        <v>392</v>
      </c>
      <c r="P244" s="410"/>
      <c r="Q244" s="410"/>
      <c r="R244" s="410"/>
      <c r="S244" s="408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393</v>
      </c>
      <c r="B245" s="54" t="s">
        <v>394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395</v>
      </c>
      <c r="B246" s="54" t="s">
        <v>396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7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401</v>
      </c>
      <c r="B249" s="54" t="s">
        <v>402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7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403</v>
      </c>
      <c r="B250" s="54" t="s">
        <v>404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7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405</v>
      </c>
      <c r="B251" s="54" t="s">
        <v>406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7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x14ac:dyDescent="0.2">
      <c r="A252" s="42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25"/>
      <c r="O252" s="421" t="s">
        <v>71</v>
      </c>
      <c r="P252" s="422"/>
      <c r="Q252" s="422"/>
      <c r="R252" s="422"/>
      <c r="S252" s="422"/>
      <c r="T252" s="422"/>
      <c r="U252" s="423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18.518518518518519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19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0.41324999999999995</v>
      </c>
      <c r="Z252" s="406"/>
      <c r="AA252" s="406"/>
    </row>
    <row r="253" spans="1:67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25"/>
      <c r="O253" s="421" t="s">
        <v>71</v>
      </c>
      <c r="P253" s="422"/>
      <c r="Q253" s="422"/>
      <c r="R253" s="422"/>
      <c r="S253" s="422"/>
      <c r="T253" s="422"/>
      <c r="U253" s="423"/>
      <c r="V253" s="37" t="s">
        <v>67</v>
      </c>
      <c r="W253" s="405">
        <f>IFERROR(SUM(W242:W251),"0")</f>
        <v>200</v>
      </c>
      <c r="X253" s="405">
        <f>IFERROR(SUM(X242:X251),"0")</f>
        <v>205.20000000000002</v>
      </c>
      <c r="Y253" s="37"/>
      <c r="Z253" s="406"/>
      <c r="AA253" s="406"/>
    </row>
    <row r="254" spans="1:67" ht="14.25" hidden="1" customHeight="1" x14ac:dyDescent="0.25">
      <c r="A254" s="416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customHeight="1" x14ac:dyDescent="0.25">
      <c r="A255" s="54" t="s">
        <v>407</v>
      </c>
      <c r="B255" s="54" t="s">
        <v>408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67</v>
      </c>
      <c r="W255" s="403">
        <v>100</v>
      </c>
      <c r="X255" s="404">
        <f>IFERROR(IF(W255="",0,CEILING((W255/$H255),1)*$H255),"")</f>
        <v>100.80000000000001</v>
      </c>
      <c r="Y255" s="36">
        <f>IFERROR(IF(X255=0,"",ROUNDUP(X255/H255,0)*0.00753),"")</f>
        <v>0.18071999999999999</v>
      </c>
      <c r="Z255" s="56"/>
      <c r="AA255" s="57"/>
      <c r="AE255" s="64"/>
      <c r="BB255" s="214" t="s">
        <v>1</v>
      </c>
      <c r="BL255" s="64">
        <f>IFERROR(W255*I255/H255,"0")</f>
        <v>106.19047619047619</v>
      </c>
      <c r="BM255" s="64">
        <f>IFERROR(X255*I255/H255,"0")</f>
        <v>107.04</v>
      </c>
      <c r="BN255" s="64">
        <f>IFERROR(1/J255*(W255/H255),"0")</f>
        <v>0.15262515262515264</v>
      </c>
      <c r="BO255" s="64">
        <f>IFERROR(1/J255*(X255/H255),"0")</f>
        <v>0.15384615384615385</v>
      </c>
    </row>
    <row r="256" spans="1:67" ht="27" customHeight="1" x14ac:dyDescent="0.25">
      <c r="A256" s="54" t="s">
        <v>409</v>
      </c>
      <c r="B256" s="54" t="s">
        <v>410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67</v>
      </c>
      <c r="W256" s="403">
        <v>50</v>
      </c>
      <c r="X256" s="404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5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hidden="1" customHeight="1" x14ac:dyDescent="0.25">
      <c r="A257" s="54" t="s">
        <v>411</v>
      </c>
      <c r="B257" s="54" t="s">
        <v>412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413</v>
      </c>
      <c r="B258" s="54" t="s">
        <v>414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25"/>
      <c r="O259" s="421" t="s">
        <v>71</v>
      </c>
      <c r="P259" s="422"/>
      <c r="Q259" s="422"/>
      <c r="R259" s="422"/>
      <c r="S259" s="422"/>
      <c r="T259" s="422"/>
      <c r="U259" s="423"/>
      <c r="V259" s="37" t="s">
        <v>72</v>
      </c>
      <c r="W259" s="405">
        <f>IFERROR(W255/H255,"0")+IFERROR(W256/H256,"0")+IFERROR(W257/H257,"0")+IFERROR(W258/H258,"0")</f>
        <v>35.714285714285715</v>
      </c>
      <c r="X259" s="405">
        <f>IFERROR(X255/H255,"0")+IFERROR(X256/H256,"0")+IFERROR(X257/H257,"0")+IFERROR(X258/H258,"0")</f>
        <v>36</v>
      </c>
      <c r="Y259" s="405">
        <f>IFERROR(IF(Y255="",0,Y255),"0")+IFERROR(IF(Y256="",0,Y256),"0")+IFERROR(IF(Y257="",0,Y257),"0")+IFERROR(IF(Y258="",0,Y258),"0")</f>
        <v>0.27107999999999999</v>
      </c>
      <c r="Z259" s="406"/>
      <c r="AA259" s="406"/>
    </row>
    <row r="260" spans="1:67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25"/>
      <c r="O260" s="421" t="s">
        <v>71</v>
      </c>
      <c r="P260" s="422"/>
      <c r="Q260" s="422"/>
      <c r="R260" s="422"/>
      <c r="S260" s="422"/>
      <c r="T260" s="422"/>
      <c r="U260" s="423"/>
      <c r="V260" s="37" t="s">
        <v>67</v>
      </c>
      <c r="W260" s="405">
        <f>IFERROR(SUM(W255:W258),"0")</f>
        <v>150</v>
      </c>
      <c r="X260" s="405">
        <f>IFERROR(SUM(X255:X258),"0")</f>
        <v>151.20000000000002</v>
      </c>
      <c r="Y260" s="37"/>
      <c r="Z260" s="406"/>
      <c r="AA260" s="406"/>
    </row>
    <row r="261" spans="1:67" ht="14.25" hidden="1" customHeight="1" x14ac:dyDescent="0.25">
      <c r="A261" s="416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67</v>
      </c>
      <c r="W262" s="403">
        <v>1070</v>
      </c>
      <c r="X262" s="404">
        <f t="shared" ref="X262:X271" si="60">IFERROR(IF(W262="",0,CEILING((W262/$H262),1)*$H262),"")</f>
        <v>1076.3999999999999</v>
      </c>
      <c r="Y262" s="36">
        <f>IFERROR(IF(X262=0,"",ROUNDUP(X262/H262,0)*0.02175),"")</f>
        <v>3.0014999999999996</v>
      </c>
      <c r="Z262" s="56"/>
      <c r="AA262" s="57"/>
      <c r="AE262" s="64"/>
      <c r="BB262" s="218" t="s">
        <v>1</v>
      </c>
      <c r="BL262" s="64">
        <f t="shared" ref="BL262:BL271" si="61">IFERROR(W262*I262/H262,"0")</f>
        <v>1146.5461538461541</v>
      </c>
      <c r="BM262" s="64">
        <f t="shared" ref="BM262:BM271" si="62">IFERROR(X262*I262/H262,"0")</f>
        <v>1153.404</v>
      </c>
      <c r="BN262" s="64">
        <f t="shared" ref="BN262:BN271" si="63">IFERROR(1/J262*(W262/H262),"0")</f>
        <v>2.4496336996336994</v>
      </c>
      <c r="BO262" s="64">
        <f t="shared" ref="BO262:BO271" si="64">IFERROR(1/J262*(X262/H262),"0")</f>
        <v>2.4642857142857135</v>
      </c>
    </row>
    <row r="263" spans="1:67" ht="27" hidden="1" customHeight="1" x14ac:dyDescent="0.25">
      <c r="A263" s="54" t="s">
        <v>417</v>
      </c>
      <c r="B263" s="54" t="s">
        <v>418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419</v>
      </c>
      <c r="B264" s="54" t="s">
        <v>420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8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421</v>
      </c>
      <c r="B265" s="54" t="s">
        <v>422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4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423</v>
      </c>
      <c r="B266" s="54" t="s">
        <v>424</v>
      </c>
      <c r="C266" s="31">
        <v>4301051134</v>
      </c>
      <c r="D266" s="407">
        <v>4607091381672</v>
      </c>
      <c r="E266" s="408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0"/>
      <c r="Q266" s="410"/>
      <c r="R266" s="410"/>
      <c r="S266" s="408"/>
      <c r="T266" s="34"/>
      <c r="U266" s="34"/>
      <c r="V266" s="35" t="s">
        <v>67</v>
      </c>
      <c r="W266" s="403">
        <v>0</v>
      </c>
      <c r="X266" s="404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425</v>
      </c>
      <c r="B267" s="54" t="s">
        <v>426</v>
      </c>
      <c r="C267" s="31">
        <v>4301051705</v>
      </c>
      <c r="D267" s="407">
        <v>4680115884588</v>
      </c>
      <c r="E267" s="408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6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0"/>
      <c r="Q267" s="410"/>
      <c r="R267" s="410"/>
      <c r="S267" s="408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427</v>
      </c>
      <c r="B268" s="54" t="s">
        <v>428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5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429</v>
      </c>
      <c r="B269" s="54" t="s">
        <v>430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431</v>
      </c>
      <c r="B270" s="54" t="s">
        <v>432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4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433</v>
      </c>
      <c r="B271" s="54" t="s">
        <v>434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4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2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25"/>
      <c r="O272" s="421" t="s">
        <v>71</v>
      </c>
      <c r="P272" s="422"/>
      <c r="Q272" s="422"/>
      <c r="R272" s="422"/>
      <c r="S272" s="422"/>
      <c r="T272" s="422"/>
      <c r="U272" s="423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137.17948717948718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137.99999999999997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3.0014999999999996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25"/>
      <c r="O273" s="421" t="s">
        <v>71</v>
      </c>
      <c r="P273" s="422"/>
      <c r="Q273" s="422"/>
      <c r="R273" s="422"/>
      <c r="S273" s="422"/>
      <c r="T273" s="422"/>
      <c r="U273" s="423"/>
      <c r="V273" s="37" t="s">
        <v>67</v>
      </c>
      <c r="W273" s="405">
        <f>IFERROR(SUM(W262:W271),"0")</f>
        <v>1070</v>
      </c>
      <c r="X273" s="405">
        <f>IFERROR(SUM(X262:X271),"0")</f>
        <v>1076.3999999999999</v>
      </c>
      <c r="Y273" s="37"/>
      <c r="Z273" s="406"/>
      <c r="AA273" s="406"/>
    </row>
    <row r="274" spans="1:67" ht="14.25" hidden="1" customHeight="1" x14ac:dyDescent="0.25">
      <c r="A274" s="416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hidden="1" customHeight="1" x14ac:dyDescent="0.25">
      <c r="A275" s="54" t="s">
        <v>435</v>
      </c>
      <c r="B275" s="54" t="s">
        <v>436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820" t="s">
        <v>437</v>
      </c>
      <c r="P275" s="410"/>
      <c r="Q275" s="410"/>
      <c r="R275" s="410"/>
      <c r="S275" s="408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438</v>
      </c>
      <c r="B276" s="54" t="s">
        <v>439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7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67</v>
      </c>
      <c r="W276" s="403">
        <v>0</v>
      </c>
      <c r="X276" s="40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440</v>
      </c>
      <c r="B277" s="54" t="s">
        <v>441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8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67</v>
      </c>
      <c r="W277" s="403">
        <v>0</v>
      </c>
      <c r="X277" s="404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42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25"/>
      <c r="O278" s="421" t="s">
        <v>71</v>
      </c>
      <c r="P278" s="422"/>
      <c r="Q278" s="422"/>
      <c r="R278" s="422"/>
      <c r="S278" s="422"/>
      <c r="T278" s="422"/>
      <c r="U278" s="423"/>
      <c r="V278" s="37" t="s">
        <v>72</v>
      </c>
      <c r="W278" s="405">
        <f>IFERROR(W275/H275,"0")+IFERROR(W276/H276,"0")+IFERROR(W277/H277,"0")</f>
        <v>0</v>
      </c>
      <c r="X278" s="405">
        <f>IFERROR(X275/H275,"0")+IFERROR(X276/H276,"0")+IFERROR(X277/H277,"0")</f>
        <v>0</v>
      </c>
      <c r="Y278" s="405">
        <f>IFERROR(IF(Y275="",0,Y275),"0")+IFERROR(IF(Y276="",0,Y276),"0")+IFERROR(IF(Y277="",0,Y277),"0")</f>
        <v>0</v>
      </c>
      <c r="Z278" s="406"/>
      <c r="AA278" s="406"/>
    </row>
    <row r="279" spans="1:67" hidden="1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25"/>
      <c r="O279" s="421" t="s">
        <v>71</v>
      </c>
      <c r="P279" s="422"/>
      <c r="Q279" s="422"/>
      <c r="R279" s="422"/>
      <c r="S279" s="422"/>
      <c r="T279" s="422"/>
      <c r="U279" s="423"/>
      <c r="V279" s="37" t="s">
        <v>67</v>
      </c>
      <c r="W279" s="405">
        <f>IFERROR(SUM(W275:W277),"0")</f>
        <v>0</v>
      </c>
      <c r="X279" s="405">
        <f>IFERROR(SUM(X275:X277),"0")</f>
        <v>0</v>
      </c>
      <c r="Y279" s="37"/>
      <c r="Z279" s="406"/>
      <c r="AA279" s="406"/>
    </row>
    <row r="280" spans="1:67" ht="14.25" hidden="1" customHeight="1" x14ac:dyDescent="0.25">
      <c r="A280" s="416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customHeight="1" x14ac:dyDescent="0.25">
      <c r="A281" s="54" t="s">
        <v>442</v>
      </c>
      <c r="B281" s="54" t="s">
        <v>443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53" t="s">
        <v>444</v>
      </c>
      <c r="P281" s="410"/>
      <c r="Q281" s="410"/>
      <c r="R281" s="410"/>
      <c r="S281" s="408"/>
      <c r="T281" s="34"/>
      <c r="U281" s="34"/>
      <c r="V281" s="35" t="s">
        <v>67</v>
      </c>
      <c r="W281" s="403">
        <v>3</v>
      </c>
      <c r="X281" s="404">
        <f>IFERROR(IF(W281="",0,CEILING((W281/$H281),1)*$H281),"")</f>
        <v>3.04</v>
      </c>
      <c r="Y281" s="36">
        <f>IFERROR(IF(X281=0,"",ROUNDUP(X281/H281,0)*0.00753),"")</f>
        <v>7.5300000000000002E-3</v>
      </c>
      <c r="Z281" s="56"/>
      <c r="AA281" s="57"/>
      <c r="AE281" s="64"/>
      <c r="BB281" s="231" t="s">
        <v>1</v>
      </c>
      <c r="BL281" s="64">
        <f>IFERROR(W281*I281/H281,"0")</f>
        <v>3.236842105263158</v>
      </c>
      <c r="BM281" s="64">
        <f>IFERROR(X281*I281/H281,"0")</f>
        <v>3.28</v>
      </c>
      <c r="BN281" s="64">
        <f>IFERROR(1/J281*(W281/H281),"0")</f>
        <v>6.3259109311740889E-3</v>
      </c>
      <c r="BO281" s="64">
        <f>IFERROR(1/J281*(X281/H281),"0")</f>
        <v>6.41025641025641E-3</v>
      </c>
    </row>
    <row r="282" spans="1:67" ht="27" customHeight="1" x14ac:dyDescent="0.25">
      <c r="A282" s="54" t="s">
        <v>445</v>
      </c>
      <c r="B282" s="54" t="s">
        <v>446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695" t="s">
        <v>447</v>
      </c>
      <c r="P282" s="410"/>
      <c r="Q282" s="410"/>
      <c r="R282" s="410"/>
      <c r="S282" s="408"/>
      <c r="T282" s="34"/>
      <c r="U282" s="34"/>
      <c r="V282" s="35" t="s">
        <v>67</v>
      </c>
      <c r="W282" s="403">
        <v>12</v>
      </c>
      <c r="X282" s="404">
        <f>IFERROR(IF(W282="",0,CEILING((W282/$H282),1)*$H282),"")</f>
        <v>12.16</v>
      </c>
      <c r="Y282" s="36">
        <f>IFERROR(IF(X282=0,"",ROUNDUP(X282/H282,0)*0.00753),"")</f>
        <v>3.0120000000000001E-2</v>
      </c>
      <c r="Z282" s="56"/>
      <c r="AA282" s="57"/>
      <c r="AE282" s="64"/>
      <c r="BB282" s="232" t="s">
        <v>1</v>
      </c>
      <c r="BL282" s="64">
        <f>IFERROR(W282*I282/H282,"0")</f>
        <v>13.105263157894736</v>
      </c>
      <c r="BM282" s="64">
        <f>IFERROR(X282*I282/H282,"0")</f>
        <v>13.280000000000001</v>
      </c>
      <c r="BN282" s="64">
        <f>IFERROR(1/J282*(W282/H282),"0")</f>
        <v>2.5303643724696356E-2</v>
      </c>
      <c r="BO282" s="64">
        <f>IFERROR(1/J282*(X282/H282),"0")</f>
        <v>2.564102564102564E-2</v>
      </c>
    </row>
    <row r="283" spans="1:67" ht="27" hidden="1" customHeight="1" x14ac:dyDescent="0.25">
      <c r="A283" s="54" t="s">
        <v>448</v>
      </c>
      <c r="B283" s="54" t="s">
        <v>449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2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25"/>
      <c r="O284" s="421" t="s">
        <v>71</v>
      </c>
      <c r="P284" s="422"/>
      <c r="Q284" s="422"/>
      <c r="R284" s="422"/>
      <c r="S284" s="422"/>
      <c r="T284" s="422"/>
      <c r="U284" s="423"/>
      <c r="V284" s="37" t="s">
        <v>72</v>
      </c>
      <c r="W284" s="405">
        <f>IFERROR(W281/H281,"0")+IFERROR(W282/H282,"0")+IFERROR(W283/H283,"0")</f>
        <v>4.9342105263157894</v>
      </c>
      <c r="X284" s="405">
        <f>IFERROR(X281/H281,"0")+IFERROR(X282/H282,"0")+IFERROR(X283/H283,"0")</f>
        <v>5</v>
      </c>
      <c r="Y284" s="405">
        <f>IFERROR(IF(Y281="",0,Y281),"0")+IFERROR(IF(Y282="",0,Y282),"0")+IFERROR(IF(Y283="",0,Y283),"0")</f>
        <v>3.7650000000000003E-2</v>
      </c>
      <c r="Z284" s="406"/>
      <c r="AA284" s="406"/>
    </row>
    <row r="285" spans="1:67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25"/>
      <c r="O285" s="421" t="s">
        <v>71</v>
      </c>
      <c r="P285" s="422"/>
      <c r="Q285" s="422"/>
      <c r="R285" s="422"/>
      <c r="S285" s="422"/>
      <c r="T285" s="422"/>
      <c r="U285" s="423"/>
      <c r="V285" s="37" t="s">
        <v>67</v>
      </c>
      <c r="W285" s="405">
        <f>IFERROR(SUM(W281:W283),"0")</f>
        <v>15</v>
      </c>
      <c r="X285" s="405">
        <f>IFERROR(SUM(X281:X283),"0")</f>
        <v>15.2</v>
      </c>
      <c r="Y285" s="37"/>
      <c r="Z285" s="406"/>
      <c r="AA285" s="406"/>
    </row>
    <row r="286" spans="1:67" ht="14.25" hidden="1" customHeight="1" x14ac:dyDescent="0.25">
      <c r="A286" s="416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451</v>
      </c>
      <c r="B287" s="54" t="s">
        <v>452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455</v>
      </c>
      <c r="B288" s="54" t="s">
        <v>456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457</v>
      </c>
      <c r="B289" s="54" t="s">
        <v>458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2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25"/>
      <c r="O290" s="421" t="s">
        <v>71</v>
      </c>
      <c r="P290" s="422"/>
      <c r="Q290" s="422"/>
      <c r="R290" s="422"/>
      <c r="S290" s="422"/>
      <c r="T290" s="422"/>
      <c r="U290" s="423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25"/>
      <c r="O291" s="421" t="s">
        <v>71</v>
      </c>
      <c r="P291" s="422"/>
      <c r="Q291" s="422"/>
      <c r="R291" s="422"/>
      <c r="S291" s="422"/>
      <c r="T291" s="422"/>
      <c r="U291" s="423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hidden="1" customHeight="1" x14ac:dyDescent="0.25">
      <c r="A294" s="54" t="s">
        <v>460</v>
      </c>
      <c r="B294" s="54" t="s">
        <v>461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7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6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465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466</v>
      </c>
      <c r="B298" s="54" t="s">
        <v>467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7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468</v>
      </c>
      <c r="B299" s="54" t="s">
        <v>469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7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67</v>
      </c>
      <c r="W299" s="403">
        <v>15</v>
      </c>
      <c r="X299" s="404">
        <f t="shared" si="65"/>
        <v>15</v>
      </c>
      <c r="Y299" s="36">
        <f>IFERROR(IF(X299=0,"",ROUNDUP(X299/H299,0)*0.00937),"")</f>
        <v>2.811E-2</v>
      </c>
      <c r="Z299" s="56"/>
      <c r="AA299" s="57"/>
      <c r="AE299" s="64"/>
      <c r="BB299" s="242" t="s">
        <v>1</v>
      </c>
      <c r="BL299" s="64">
        <f t="shared" si="66"/>
        <v>15.720000000000002</v>
      </c>
      <c r="BM299" s="64">
        <f t="shared" si="67"/>
        <v>15.720000000000002</v>
      </c>
      <c r="BN299" s="64">
        <f t="shared" si="68"/>
        <v>2.5000000000000001E-2</v>
      </c>
      <c r="BO299" s="64">
        <f t="shared" si="69"/>
        <v>2.5000000000000001E-2</v>
      </c>
    </row>
    <row r="300" spans="1:67" ht="27" hidden="1" customHeight="1" x14ac:dyDescent="0.25">
      <c r="A300" s="54" t="s">
        <v>470</v>
      </c>
      <c r="B300" s="54" t="s">
        <v>471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x14ac:dyDescent="0.2">
      <c r="A301" s="42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25"/>
      <c r="O301" s="421" t="s">
        <v>71</v>
      </c>
      <c r="P301" s="422"/>
      <c r="Q301" s="422"/>
      <c r="R301" s="422"/>
      <c r="S301" s="422"/>
      <c r="T301" s="422"/>
      <c r="U301" s="423"/>
      <c r="V301" s="37" t="s">
        <v>72</v>
      </c>
      <c r="W301" s="405">
        <f>IFERROR(W294/H294,"0")+IFERROR(W295/H295,"0")+IFERROR(W296/H296,"0")+IFERROR(W297/H297,"0")+IFERROR(W298/H298,"0")+IFERROR(W299/H299,"0")+IFERROR(W300/H300,"0")</f>
        <v>3</v>
      </c>
      <c r="X301" s="405">
        <f>IFERROR(X294/H294,"0")+IFERROR(X295/H295,"0")+IFERROR(X296/H296,"0")+IFERROR(X297/H297,"0")+IFERROR(X298/H298,"0")+IFERROR(X299/H299,"0")+IFERROR(X300/H300,"0")</f>
        <v>3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2.811E-2</v>
      </c>
      <c r="Z301" s="406"/>
      <c r="AA301" s="406"/>
    </row>
    <row r="302" spans="1:67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25"/>
      <c r="O302" s="421" t="s">
        <v>71</v>
      </c>
      <c r="P302" s="422"/>
      <c r="Q302" s="422"/>
      <c r="R302" s="422"/>
      <c r="S302" s="422"/>
      <c r="T302" s="422"/>
      <c r="U302" s="423"/>
      <c r="V302" s="37" t="s">
        <v>67</v>
      </c>
      <c r="W302" s="405">
        <f>IFERROR(SUM(W294:W300),"0")</f>
        <v>15</v>
      </c>
      <c r="X302" s="405">
        <f>IFERROR(SUM(X294:X300),"0")</f>
        <v>15</v>
      </c>
      <c r="Y302" s="37"/>
      <c r="Z302" s="406"/>
      <c r="AA302" s="406"/>
    </row>
    <row r="303" spans="1:67" ht="14.25" hidden="1" customHeight="1" x14ac:dyDescent="0.25">
      <c r="A303" s="416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472</v>
      </c>
      <c r="B304" s="54" t="s">
        <v>473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7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474</v>
      </c>
      <c r="B305" s="54" t="s">
        <v>475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2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25"/>
      <c r="O306" s="421" t="s">
        <v>71</v>
      </c>
      <c r="P306" s="422"/>
      <c r="Q306" s="422"/>
      <c r="R306" s="422"/>
      <c r="S306" s="422"/>
      <c r="T306" s="422"/>
      <c r="U306" s="423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25"/>
      <c r="O307" s="421" t="s">
        <v>71</v>
      </c>
      <c r="P307" s="422"/>
      <c r="Q307" s="422"/>
      <c r="R307" s="422"/>
      <c r="S307" s="422"/>
      <c r="T307" s="422"/>
      <c r="U307" s="423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hidden="1" customHeight="1" x14ac:dyDescent="0.25">
      <c r="A310" s="54" t="s">
        <v>477</v>
      </c>
      <c r="B310" s="54" t="s">
        <v>478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2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25"/>
      <c r="O311" s="421" t="s">
        <v>71</v>
      </c>
      <c r="P311" s="422"/>
      <c r="Q311" s="422"/>
      <c r="R311" s="422"/>
      <c r="S311" s="422"/>
      <c r="T311" s="422"/>
      <c r="U311" s="423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hidden="1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25"/>
      <c r="O312" s="421" t="s">
        <v>71</v>
      </c>
      <c r="P312" s="422"/>
      <c r="Q312" s="422"/>
      <c r="R312" s="422"/>
      <c r="S312" s="422"/>
      <c r="T312" s="422"/>
      <c r="U312" s="423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hidden="1" customHeight="1" x14ac:dyDescent="0.25">
      <c r="A313" s="416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479</v>
      </c>
      <c r="B314" s="54" t="s">
        <v>480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481</v>
      </c>
      <c r="B315" s="54" t="s">
        <v>482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483</v>
      </c>
      <c r="B316" s="54" t="s">
        <v>484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8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25"/>
      <c r="O317" s="421" t="s">
        <v>71</v>
      </c>
      <c r="P317" s="422"/>
      <c r="Q317" s="422"/>
      <c r="R317" s="422"/>
      <c r="S317" s="422"/>
      <c r="T317" s="422"/>
      <c r="U317" s="423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hidden="1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25"/>
      <c r="O318" s="421" t="s">
        <v>71</v>
      </c>
      <c r="P318" s="422"/>
      <c r="Q318" s="422"/>
      <c r="R318" s="422"/>
      <c r="S318" s="422"/>
      <c r="T318" s="422"/>
      <c r="U318" s="423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hidden="1" customHeight="1" x14ac:dyDescent="0.25">
      <c r="A319" s="416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hidden="1" customHeight="1" x14ac:dyDescent="0.25">
      <c r="A320" s="54" t="s">
        <v>485</v>
      </c>
      <c r="B320" s="54" t="s">
        <v>486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25"/>
      <c r="O321" s="421" t="s">
        <v>71</v>
      </c>
      <c r="P321" s="422"/>
      <c r="Q321" s="422"/>
      <c r="R321" s="422"/>
      <c r="S321" s="422"/>
      <c r="T321" s="422"/>
      <c r="U321" s="423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25"/>
      <c r="O322" s="421" t="s">
        <v>71</v>
      </c>
      <c r="P322" s="422"/>
      <c r="Q322" s="422"/>
      <c r="R322" s="422"/>
      <c r="S322" s="422"/>
      <c r="T322" s="422"/>
      <c r="U322" s="423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hidden="1" customHeight="1" x14ac:dyDescent="0.25">
      <c r="A323" s="416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hidden="1" customHeight="1" x14ac:dyDescent="0.25">
      <c r="A324" s="54" t="s">
        <v>487</v>
      </c>
      <c r="B324" s="54" t="s">
        <v>488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2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25"/>
      <c r="O325" s="421" t="s">
        <v>71</v>
      </c>
      <c r="P325" s="422"/>
      <c r="Q325" s="422"/>
      <c r="R325" s="422"/>
      <c r="S325" s="422"/>
      <c r="T325" s="422"/>
      <c r="U325" s="423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hidden="1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25"/>
      <c r="O326" s="421" t="s">
        <v>71</v>
      </c>
      <c r="P326" s="422"/>
      <c r="Q326" s="422"/>
      <c r="R326" s="422"/>
      <c r="S326" s="422"/>
      <c r="T326" s="422"/>
      <c r="U326" s="423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hidden="1" customHeight="1" x14ac:dyDescent="0.2">
      <c r="A327" s="472" t="s">
        <v>489</v>
      </c>
      <c r="B327" s="473"/>
      <c r="C327" s="473"/>
      <c r="D327" s="473"/>
      <c r="E327" s="473"/>
      <c r="F327" s="473"/>
      <c r="G327" s="473"/>
      <c r="H327" s="473"/>
      <c r="I327" s="473"/>
      <c r="J327" s="473"/>
      <c r="K327" s="473"/>
      <c r="L327" s="473"/>
      <c r="M327" s="473"/>
      <c r="N327" s="473"/>
      <c r="O327" s="473"/>
      <c r="P327" s="473"/>
      <c r="Q327" s="473"/>
      <c r="R327" s="473"/>
      <c r="S327" s="473"/>
      <c r="T327" s="473"/>
      <c r="U327" s="473"/>
      <c r="V327" s="473"/>
      <c r="W327" s="473"/>
      <c r="X327" s="473"/>
      <c r="Y327" s="473"/>
      <c r="Z327" s="48"/>
      <c r="AA327" s="48"/>
    </row>
    <row r="328" spans="1:67" ht="16.5" hidden="1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491</v>
      </c>
      <c r="B330" s="54" t="s">
        <v>492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5" t="s">
        <v>493</v>
      </c>
      <c r="P330" s="410"/>
      <c r="Q330" s="410"/>
      <c r="R330" s="410"/>
      <c r="S330" s="408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494</v>
      </c>
      <c r="B331" s="54" t="s">
        <v>495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494" t="s">
        <v>496</v>
      </c>
      <c r="P331" s="410"/>
      <c r="Q331" s="410"/>
      <c r="R331" s="410"/>
      <c r="S331" s="408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27" t="s">
        <v>499</v>
      </c>
      <c r="P332" s="410"/>
      <c r="Q332" s="410"/>
      <c r="R332" s="410"/>
      <c r="S332" s="408"/>
      <c r="T332" s="34"/>
      <c r="U332" s="34"/>
      <c r="V332" s="35" t="s">
        <v>67</v>
      </c>
      <c r="W332" s="403">
        <v>870</v>
      </c>
      <c r="X332" s="404">
        <f t="shared" si="70"/>
        <v>870</v>
      </c>
      <c r="Y332" s="36">
        <f>IFERROR(IF(X332=0,"",ROUNDUP(X332/H332,0)*0.02175),"")</f>
        <v>1.2614999999999998</v>
      </c>
      <c r="Z332" s="56"/>
      <c r="AA332" s="57"/>
      <c r="AE332" s="64"/>
      <c r="BB332" s="254" t="s">
        <v>1</v>
      </c>
      <c r="BL332" s="64">
        <f t="shared" si="71"/>
        <v>897.84</v>
      </c>
      <c r="BM332" s="64">
        <f t="shared" si="72"/>
        <v>897.84</v>
      </c>
      <c r="BN332" s="64">
        <f t="shared" si="73"/>
        <v>1.2083333333333333</v>
      </c>
      <c r="BO332" s="64">
        <f t="shared" si="74"/>
        <v>1.2083333333333333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566" t="s">
        <v>499</v>
      </c>
      <c r="P333" s="410"/>
      <c r="Q333" s="410"/>
      <c r="R333" s="410"/>
      <c r="S333" s="408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501</v>
      </c>
      <c r="B334" s="54" t="s">
        <v>502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479" t="s">
        <v>503</v>
      </c>
      <c r="P334" s="410"/>
      <c r="Q334" s="410"/>
      <c r="R334" s="410"/>
      <c r="S334" s="408"/>
      <c r="T334" s="34"/>
      <c r="U334" s="34"/>
      <c r="V334" s="35" t="s">
        <v>67</v>
      </c>
      <c r="W334" s="403">
        <v>180</v>
      </c>
      <c r="X334" s="404">
        <f t="shared" si="70"/>
        <v>180</v>
      </c>
      <c r="Y334" s="36">
        <f>IFERROR(IF(X334=0,"",ROUNDUP(X334/H334,0)*0.02175),"")</f>
        <v>0.26100000000000001</v>
      </c>
      <c r="Z334" s="56"/>
      <c r="AA334" s="57"/>
      <c r="AE334" s="64"/>
      <c r="BB334" s="256" t="s">
        <v>1</v>
      </c>
      <c r="BL334" s="64">
        <f t="shared" si="71"/>
        <v>185.76000000000002</v>
      </c>
      <c r="BM334" s="64">
        <f t="shared" si="72"/>
        <v>185.76000000000002</v>
      </c>
      <c r="BN334" s="64">
        <f t="shared" si="73"/>
        <v>0.25</v>
      </c>
      <c r="BO334" s="64">
        <f t="shared" si="74"/>
        <v>0.25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752" t="s">
        <v>503</v>
      </c>
      <c r="P335" s="410"/>
      <c r="Q335" s="410"/>
      <c r="R335" s="410"/>
      <c r="S335" s="408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12" t="s">
        <v>507</v>
      </c>
      <c r="P336" s="410"/>
      <c r="Q336" s="410"/>
      <c r="R336" s="410"/>
      <c r="S336" s="408"/>
      <c r="T336" s="34"/>
      <c r="U336" s="34"/>
      <c r="V336" s="35" t="s">
        <v>67</v>
      </c>
      <c r="W336" s="403">
        <v>15</v>
      </c>
      <c r="X336" s="404">
        <f t="shared" si="70"/>
        <v>15</v>
      </c>
      <c r="Y336" s="36">
        <f>IFERROR(IF(X336=0,"",ROUNDUP(X336/H336,0)*0.02175),"")</f>
        <v>2.1749999999999999E-2</v>
      </c>
      <c r="Z336" s="56"/>
      <c r="AA336" s="57"/>
      <c r="AE336" s="64"/>
      <c r="BB336" s="258" t="s">
        <v>1</v>
      </c>
      <c r="BL336" s="64">
        <f t="shared" si="71"/>
        <v>15.48</v>
      </c>
      <c r="BM336" s="64">
        <f t="shared" si="72"/>
        <v>15.48</v>
      </c>
      <c r="BN336" s="64">
        <f t="shared" si="73"/>
        <v>2.0833333333333332E-2</v>
      </c>
      <c r="BO336" s="64">
        <f t="shared" si="74"/>
        <v>2.0833333333333332E-2</v>
      </c>
    </row>
    <row r="337" spans="1:67" ht="27" hidden="1" customHeight="1" x14ac:dyDescent="0.25">
      <c r="A337" s="54" t="s">
        <v>505</v>
      </c>
      <c r="B337" s="54" t="s">
        <v>508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4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509</v>
      </c>
      <c r="B338" s="54" t="s">
        <v>510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818" t="s">
        <v>511</v>
      </c>
      <c r="P338" s="410"/>
      <c r="Q338" s="410"/>
      <c r="R338" s="410"/>
      <c r="S338" s="408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576" t="s">
        <v>514</v>
      </c>
      <c r="P339" s="410"/>
      <c r="Q339" s="410"/>
      <c r="R339" s="410"/>
      <c r="S339" s="408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821" t="s">
        <v>517</v>
      </c>
      <c r="P340" s="410"/>
      <c r="Q340" s="410"/>
      <c r="R340" s="410"/>
      <c r="S340" s="408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518</v>
      </c>
      <c r="B341" s="54" t="s">
        <v>519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8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2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25"/>
      <c r="O342" s="421" t="s">
        <v>71</v>
      </c>
      <c r="P342" s="422"/>
      <c r="Q342" s="422"/>
      <c r="R342" s="422"/>
      <c r="S342" s="422"/>
      <c r="T342" s="422"/>
      <c r="U342" s="423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71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71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1.5442499999999999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25"/>
      <c r="O343" s="421" t="s">
        <v>71</v>
      </c>
      <c r="P343" s="422"/>
      <c r="Q343" s="422"/>
      <c r="R343" s="422"/>
      <c r="S343" s="422"/>
      <c r="T343" s="422"/>
      <c r="U343" s="423"/>
      <c r="V343" s="37" t="s">
        <v>67</v>
      </c>
      <c r="W343" s="405">
        <f>IFERROR(SUM(W330:W341),"0")</f>
        <v>1065</v>
      </c>
      <c r="X343" s="405">
        <f>IFERROR(SUM(X330:X341),"0")</f>
        <v>1065</v>
      </c>
      <c r="Y343" s="37"/>
      <c r="Z343" s="406"/>
      <c r="AA343" s="406"/>
    </row>
    <row r="344" spans="1:67" ht="14.25" hidden="1" customHeight="1" x14ac:dyDescent="0.25">
      <c r="A344" s="416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67</v>
      </c>
      <c r="W345" s="403">
        <v>200</v>
      </c>
      <c r="X345" s="404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4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hidden="1" customHeight="1" x14ac:dyDescent="0.25">
      <c r="A346" s="54" t="s">
        <v>522</v>
      </c>
      <c r="B346" s="54" t="s">
        <v>523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524</v>
      </c>
      <c r="B347" s="54" t="s">
        <v>525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526</v>
      </c>
      <c r="B348" s="54" t="s">
        <v>527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7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25"/>
      <c r="O349" s="421" t="s">
        <v>71</v>
      </c>
      <c r="P349" s="422"/>
      <c r="Q349" s="422"/>
      <c r="R349" s="422"/>
      <c r="S349" s="422"/>
      <c r="T349" s="422"/>
      <c r="U349" s="423"/>
      <c r="V349" s="37" t="s">
        <v>72</v>
      </c>
      <c r="W349" s="405">
        <f>IFERROR(W345/H345,"0")+IFERROR(W346/H346,"0")+IFERROR(W347/H347,"0")+IFERROR(W348/H348,"0")</f>
        <v>13.333333333333334</v>
      </c>
      <c r="X349" s="405">
        <f>IFERROR(X345/H345,"0")+IFERROR(X346/H346,"0")+IFERROR(X347/H347,"0")+IFERROR(X348/H348,"0")</f>
        <v>14</v>
      </c>
      <c r="Y349" s="405">
        <f>IFERROR(IF(Y345="",0,Y345),"0")+IFERROR(IF(Y346="",0,Y346),"0")+IFERROR(IF(Y347="",0,Y347),"0")+IFERROR(IF(Y348="",0,Y348),"0")</f>
        <v>0.30449999999999999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25"/>
      <c r="O350" s="421" t="s">
        <v>71</v>
      </c>
      <c r="P350" s="422"/>
      <c r="Q350" s="422"/>
      <c r="R350" s="422"/>
      <c r="S350" s="422"/>
      <c r="T350" s="422"/>
      <c r="U350" s="423"/>
      <c r="V350" s="37" t="s">
        <v>67</v>
      </c>
      <c r="W350" s="405">
        <f>IFERROR(SUM(W345:W348),"0")</f>
        <v>200</v>
      </c>
      <c r="X350" s="405">
        <f>IFERROR(SUM(X345:X348),"0")</f>
        <v>210</v>
      </c>
      <c r="Y350" s="37"/>
      <c r="Z350" s="406"/>
      <c r="AA350" s="406"/>
    </row>
    <row r="351" spans="1:67" ht="14.25" hidden="1" customHeight="1" x14ac:dyDescent="0.25">
      <c r="A351" s="416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528</v>
      </c>
      <c r="B352" s="54" t="s">
        <v>529</v>
      </c>
      <c r="C352" s="31">
        <v>4301051560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0"/>
      <c r="Q352" s="410"/>
      <c r="R352" s="410"/>
      <c r="S352" s="408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530</v>
      </c>
      <c r="C353" s="31">
        <v>4301051639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523" t="s">
        <v>531</v>
      </c>
      <c r="P353" s="410"/>
      <c r="Q353" s="410"/>
      <c r="R353" s="410"/>
      <c r="S353" s="408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532</v>
      </c>
      <c r="B354" s="54" t="s">
        <v>533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779" t="s">
        <v>534</v>
      </c>
      <c r="P354" s="410"/>
      <c r="Q354" s="410"/>
      <c r="R354" s="410"/>
      <c r="S354" s="408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2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25"/>
      <c r="O355" s="421" t="s">
        <v>71</v>
      </c>
      <c r="P355" s="422"/>
      <c r="Q355" s="422"/>
      <c r="R355" s="422"/>
      <c r="S355" s="422"/>
      <c r="T355" s="422"/>
      <c r="U355" s="423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25"/>
      <c r="O356" s="421" t="s">
        <v>71</v>
      </c>
      <c r="P356" s="422"/>
      <c r="Q356" s="422"/>
      <c r="R356" s="422"/>
      <c r="S356" s="422"/>
      <c r="T356" s="422"/>
      <c r="U356" s="423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16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535</v>
      </c>
      <c r="B358" s="54" t="s">
        <v>536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537" t="s">
        <v>537</v>
      </c>
      <c r="P358" s="410"/>
      <c r="Q358" s="410"/>
      <c r="R358" s="410"/>
      <c r="S358" s="408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hidden="1" customHeight="1" x14ac:dyDescent="0.25">
      <c r="A359" s="54" t="s">
        <v>535</v>
      </c>
      <c r="B359" s="54" t="s">
        <v>538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2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25"/>
      <c r="O360" s="421" t="s">
        <v>71</v>
      </c>
      <c r="P360" s="422"/>
      <c r="Q360" s="422"/>
      <c r="R360" s="422"/>
      <c r="S360" s="422"/>
      <c r="T360" s="422"/>
      <c r="U360" s="423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hidden="1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25"/>
      <c r="O361" s="421" t="s">
        <v>71</v>
      </c>
      <c r="P361" s="422"/>
      <c r="Q361" s="422"/>
      <c r="R361" s="422"/>
      <c r="S361" s="422"/>
      <c r="T361" s="422"/>
      <c r="U361" s="423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hidden="1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hidden="1" customHeight="1" x14ac:dyDescent="0.25">
      <c r="A364" s="54" t="s">
        <v>540</v>
      </c>
      <c r="B364" s="54" t="s">
        <v>541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542</v>
      </c>
      <c r="B365" s="54" t="s">
        <v>543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4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544</v>
      </c>
      <c r="B366" s="54" t="s">
        <v>545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546</v>
      </c>
      <c r="B367" s="54" t="s">
        <v>547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7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2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25"/>
      <c r="O368" s="421" t="s">
        <v>71</v>
      </c>
      <c r="P368" s="422"/>
      <c r="Q368" s="422"/>
      <c r="R368" s="422"/>
      <c r="S368" s="422"/>
      <c r="T368" s="422"/>
      <c r="U368" s="423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hidden="1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25"/>
      <c r="O369" s="421" t="s">
        <v>71</v>
      </c>
      <c r="P369" s="422"/>
      <c r="Q369" s="422"/>
      <c r="R369" s="422"/>
      <c r="S369" s="422"/>
      <c r="T369" s="422"/>
      <c r="U369" s="423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hidden="1" customHeight="1" x14ac:dyDescent="0.25">
      <c r="A370" s="416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customHeight="1" x14ac:dyDescent="0.25">
      <c r="A371" s="54" t="s">
        <v>548</v>
      </c>
      <c r="B371" s="54" t="s">
        <v>549</v>
      </c>
      <c r="C371" s="31">
        <v>4301031139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0"/>
      <c r="Q371" s="410"/>
      <c r="R371" s="410"/>
      <c r="S371" s="408"/>
      <c r="T371" s="34"/>
      <c r="U371" s="34"/>
      <c r="V371" s="35" t="s">
        <v>67</v>
      </c>
      <c r="W371" s="403">
        <v>100</v>
      </c>
      <c r="X371" s="404">
        <f>IFERROR(IF(W371="",0,CEILING((W371/$H371),1)*$H371),"")</f>
        <v>100.74</v>
      </c>
      <c r="Y371" s="36">
        <f>IFERROR(IF(X371=0,"",ROUNDUP(X371/H371,0)*0.00753),"")</f>
        <v>0.17319000000000001</v>
      </c>
      <c r="Z371" s="56"/>
      <c r="AA371" s="57"/>
      <c r="AE371" s="64"/>
      <c r="BB371" s="277" t="s">
        <v>1</v>
      </c>
      <c r="BL371" s="64">
        <f>IFERROR(W371*I371/H371,"0")</f>
        <v>104.5662100456621</v>
      </c>
      <c r="BM371" s="64">
        <f>IFERROR(X371*I371/H371,"0")</f>
        <v>105.33999999999999</v>
      </c>
      <c r="BN371" s="64">
        <f>IFERROR(1/J371*(W371/H371),"0")</f>
        <v>0.14635288607891347</v>
      </c>
      <c r="BO371" s="64">
        <f>IFERROR(1/J371*(X371/H371),"0")</f>
        <v>0.14743589743589744</v>
      </c>
    </row>
    <row r="372" spans="1:67" ht="27" hidden="1" customHeight="1" x14ac:dyDescent="0.25">
      <c r="A372" s="54" t="s">
        <v>548</v>
      </c>
      <c r="B372" s="54" t="s">
        <v>550</v>
      </c>
      <c r="C372" s="31">
        <v>4301031303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596" t="s">
        <v>551</v>
      </c>
      <c r="P372" s="410"/>
      <c r="Q372" s="410"/>
      <c r="R372" s="410"/>
      <c r="S372" s="408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552</v>
      </c>
      <c r="B373" s="54" t="s">
        <v>553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729" t="s">
        <v>554</v>
      </c>
      <c r="P373" s="410"/>
      <c r="Q373" s="410"/>
      <c r="R373" s="410"/>
      <c r="S373" s="408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2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25"/>
      <c r="O374" s="421" t="s">
        <v>71</v>
      </c>
      <c r="P374" s="422"/>
      <c r="Q374" s="422"/>
      <c r="R374" s="422"/>
      <c r="S374" s="422"/>
      <c r="T374" s="422"/>
      <c r="U374" s="423"/>
      <c r="V374" s="37" t="s">
        <v>72</v>
      </c>
      <c r="W374" s="405">
        <f>IFERROR(W371/H371,"0")+IFERROR(W372/H372,"0")+IFERROR(W373/H373,"0")</f>
        <v>22.831050228310502</v>
      </c>
      <c r="X374" s="405">
        <f>IFERROR(X371/H371,"0")+IFERROR(X372/H372,"0")+IFERROR(X373/H373,"0")</f>
        <v>23</v>
      </c>
      <c r="Y374" s="405">
        <f>IFERROR(IF(Y371="",0,Y371),"0")+IFERROR(IF(Y372="",0,Y372),"0")+IFERROR(IF(Y373="",0,Y373),"0")</f>
        <v>0.17319000000000001</v>
      </c>
      <c r="Z374" s="406"/>
      <c r="AA374" s="406"/>
    </row>
    <row r="375" spans="1:67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25"/>
      <c r="O375" s="421" t="s">
        <v>71</v>
      </c>
      <c r="P375" s="422"/>
      <c r="Q375" s="422"/>
      <c r="R375" s="422"/>
      <c r="S375" s="422"/>
      <c r="T375" s="422"/>
      <c r="U375" s="423"/>
      <c r="V375" s="37" t="s">
        <v>67</v>
      </c>
      <c r="W375" s="405">
        <f>IFERROR(SUM(W371:W373),"0")</f>
        <v>100</v>
      </c>
      <c r="X375" s="405">
        <f>IFERROR(SUM(X371:X373),"0")</f>
        <v>100.74</v>
      </c>
      <c r="Y375" s="37"/>
      <c r="Z375" s="406"/>
      <c r="AA375" s="406"/>
    </row>
    <row r="376" spans="1:67" ht="14.25" hidden="1" customHeight="1" x14ac:dyDescent="0.25">
      <c r="A376" s="416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customHeight="1" x14ac:dyDescent="0.25">
      <c r="A377" s="54" t="s">
        <v>555</v>
      </c>
      <c r="B377" s="54" t="s">
        <v>556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686" t="s">
        <v>557</v>
      </c>
      <c r="P377" s="410"/>
      <c r="Q377" s="410"/>
      <c r="R377" s="410"/>
      <c r="S377" s="408"/>
      <c r="T377" s="34"/>
      <c r="U377" s="34"/>
      <c r="V377" s="35" t="s">
        <v>67</v>
      </c>
      <c r="W377" s="403">
        <v>280</v>
      </c>
      <c r="X377" s="404">
        <f>IFERROR(IF(W377="",0,CEILING((W377/$H377),1)*$H377),"")</f>
        <v>280.8</v>
      </c>
      <c r="Y377" s="36">
        <f>IFERROR(IF(X377=0,"",ROUNDUP(X377/H377,0)*0.02175),"")</f>
        <v>0.78299999999999992</v>
      </c>
      <c r="Z377" s="56"/>
      <c r="AA377" s="57"/>
      <c r="AE377" s="64"/>
      <c r="BB377" s="280" t="s">
        <v>1</v>
      </c>
      <c r="BL377" s="64">
        <f>IFERROR(W377*I377/H377,"0")</f>
        <v>300.24615384615385</v>
      </c>
      <c r="BM377" s="64">
        <f>IFERROR(X377*I377/H377,"0")</f>
        <v>301.10400000000004</v>
      </c>
      <c r="BN377" s="64">
        <f>IFERROR(1/J377*(W377/H377),"0")</f>
        <v>0.64102564102564097</v>
      </c>
      <c r="BO377" s="64">
        <f>IFERROR(1/J377*(X377/H377),"0")</f>
        <v>0.64285714285714279</v>
      </c>
    </row>
    <row r="378" spans="1:67" ht="27" hidden="1" customHeight="1" x14ac:dyDescent="0.25">
      <c r="A378" s="54" t="s">
        <v>558</v>
      </c>
      <c r="B378" s="54" t="s">
        <v>559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5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560</v>
      </c>
      <c r="B379" s="54" t="s">
        <v>561</v>
      </c>
      <c r="C379" s="31">
        <v>4301051297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0"/>
      <c r="Q379" s="410"/>
      <c r="R379" s="410"/>
      <c r="S379" s="408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562</v>
      </c>
      <c r="C380" s="31">
        <v>4301051634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696" t="s">
        <v>563</v>
      </c>
      <c r="P380" s="410"/>
      <c r="Q380" s="410"/>
      <c r="R380" s="410"/>
      <c r="S380" s="408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564</v>
      </c>
      <c r="B381" s="54" t="s">
        <v>565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x14ac:dyDescent="0.2">
      <c r="A382" s="42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25"/>
      <c r="O382" s="421" t="s">
        <v>71</v>
      </c>
      <c r="P382" s="422"/>
      <c r="Q382" s="422"/>
      <c r="R382" s="422"/>
      <c r="S382" s="422"/>
      <c r="T382" s="422"/>
      <c r="U382" s="423"/>
      <c r="V382" s="37" t="s">
        <v>72</v>
      </c>
      <c r="W382" s="405">
        <f>IFERROR(W377/H377,"0")+IFERROR(W378/H378,"0")+IFERROR(W379/H379,"0")+IFERROR(W380/H380,"0")+IFERROR(W381/H381,"0")</f>
        <v>35.897435897435898</v>
      </c>
      <c r="X382" s="405">
        <f>IFERROR(X377/H377,"0")+IFERROR(X378/H378,"0")+IFERROR(X379/H379,"0")+IFERROR(X380/H380,"0")+IFERROR(X381/H381,"0")</f>
        <v>36</v>
      </c>
      <c r="Y382" s="405">
        <f>IFERROR(IF(Y377="",0,Y377),"0")+IFERROR(IF(Y378="",0,Y378),"0")+IFERROR(IF(Y379="",0,Y379),"0")+IFERROR(IF(Y380="",0,Y380),"0")+IFERROR(IF(Y381="",0,Y381),"0")</f>
        <v>0.78299999999999992</v>
      </c>
      <c r="Z382" s="406"/>
      <c r="AA382" s="406"/>
    </row>
    <row r="383" spans="1:67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25"/>
      <c r="O383" s="421" t="s">
        <v>71</v>
      </c>
      <c r="P383" s="422"/>
      <c r="Q383" s="422"/>
      <c r="R383" s="422"/>
      <c r="S383" s="422"/>
      <c r="T383" s="422"/>
      <c r="U383" s="423"/>
      <c r="V383" s="37" t="s">
        <v>67</v>
      </c>
      <c r="W383" s="405">
        <f>IFERROR(SUM(W377:W381),"0")</f>
        <v>280</v>
      </c>
      <c r="X383" s="405">
        <f>IFERROR(SUM(X377:X381),"0")</f>
        <v>280.8</v>
      </c>
      <c r="Y383" s="37"/>
      <c r="Z383" s="406"/>
      <c r="AA383" s="406"/>
    </row>
    <row r="384" spans="1:67" ht="14.25" hidden="1" customHeight="1" x14ac:dyDescent="0.25">
      <c r="A384" s="416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566</v>
      </c>
      <c r="B385" s="54" t="s">
        <v>567</v>
      </c>
      <c r="C385" s="31">
        <v>4301060322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4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0"/>
      <c r="Q385" s="410"/>
      <c r="R385" s="410"/>
      <c r="S385" s="408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566</v>
      </c>
      <c r="B386" s="54" t="s">
        <v>568</v>
      </c>
      <c r="C386" s="31">
        <v>4301060377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46" t="s">
        <v>569</v>
      </c>
      <c r="P386" s="410"/>
      <c r="Q386" s="410"/>
      <c r="R386" s="410"/>
      <c r="S386" s="408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25"/>
      <c r="O387" s="421" t="s">
        <v>71</v>
      </c>
      <c r="P387" s="422"/>
      <c r="Q387" s="422"/>
      <c r="R387" s="422"/>
      <c r="S387" s="422"/>
      <c r="T387" s="422"/>
      <c r="U387" s="423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25"/>
      <c r="O388" s="421" t="s">
        <v>71</v>
      </c>
      <c r="P388" s="422"/>
      <c r="Q388" s="422"/>
      <c r="R388" s="422"/>
      <c r="S388" s="422"/>
      <c r="T388" s="422"/>
      <c r="U388" s="423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72" t="s">
        <v>570</v>
      </c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3"/>
      <c r="P389" s="473"/>
      <c r="Q389" s="473"/>
      <c r="R389" s="473"/>
      <c r="S389" s="473"/>
      <c r="T389" s="473"/>
      <c r="U389" s="473"/>
      <c r="V389" s="473"/>
      <c r="W389" s="473"/>
      <c r="X389" s="473"/>
      <c r="Y389" s="473"/>
      <c r="Z389" s="48"/>
      <c r="AA389" s="48"/>
    </row>
    <row r="390" spans="1:67" ht="16.5" hidden="1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572</v>
      </c>
      <c r="B392" s="54" t="s">
        <v>573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7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574</v>
      </c>
      <c r="B393" s="54" t="s">
        <v>575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2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25"/>
      <c r="O394" s="421" t="s">
        <v>71</v>
      </c>
      <c r="P394" s="422"/>
      <c r="Q394" s="422"/>
      <c r="R394" s="422"/>
      <c r="S394" s="422"/>
      <c r="T394" s="422"/>
      <c r="U394" s="423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25"/>
      <c r="O395" s="421" t="s">
        <v>71</v>
      </c>
      <c r="P395" s="422"/>
      <c r="Q395" s="422"/>
      <c r="R395" s="422"/>
      <c r="S395" s="422"/>
      <c r="T395" s="422"/>
      <c r="U395" s="423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576</v>
      </c>
      <c r="B397" s="54" t="s">
        <v>577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557" t="s">
        <v>578</v>
      </c>
      <c r="P397" s="410"/>
      <c r="Q397" s="410"/>
      <c r="R397" s="410"/>
      <c r="S397" s="408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customHeight="1" x14ac:dyDescent="0.25">
      <c r="A398" s="54" t="s">
        <v>576</v>
      </c>
      <c r="B398" s="54" t="s">
        <v>579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7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67</v>
      </c>
      <c r="W398" s="403">
        <v>8</v>
      </c>
      <c r="X398" s="404">
        <f t="shared" si="75"/>
        <v>8.4</v>
      </c>
      <c r="Y398" s="36">
        <f t="shared" si="76"/>
        <v>1.506E-2</v>
      </c>
      <c r="Z398" s="56"/>
      <c r="AA398" s="57"/>
      <c r="AE398" s="64"/>
      <c r="BB398" s="290" t="s">
        <v>1</v>
      </c>
      <c r="BL398" s="64">
        <f t="shared" si="77"/>
        <v>8.4380952380952365</v>
      </c>
      <c r="BM398" s="64">
        <f t="shared" si="78"/>
        <v>8.86</v>
      </c>
      <c r="BN398" s="64">
        <f t="shared" si="79"/>
        <v>1.2210012210012208E-2</v>
      </c>
      <c r="BO398" s="64">
        <f t="shared" si="80"/>
        <v>1.282051282051282E-2</v>
      </c>
    </row>
    <row r="399" spans="1:67" ht="27" hidden="1" customHeight="1" x14ac:dyDescent="0.25">
      <c r="A399" s="54" t="s">
        <v>580</v>
      </c>
      <c r="B399" s="54" t="s">
        <v>581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755" t="s">
        <v>582</v>
      </c>
      <c r="P399" s="410"/>
      <c r="Q399" s="410"/>
      <c r="R399" s="410"/>
      <c r="S399" s="408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580</v>
      </c>
      <c r="B400" s="54" t="s">
        <v>583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67</v>
      </c>
      <c r="W400" s="403">
        <v>20</v>
      </c>
      <c r="X400" s="404">
        <f t="shared" si="75"/>
        <v>21</v>
      </c>
      <c r="Y400" s="36">
        <f t="shared" si="76"/>
        <v>3.7650000000000003E-2</v>
      </c>
      <c r="Z400" s="56"/>
      <c r="AA400" s="57"/>
      <c r="AE400" s="64"/>
      <c r="BB400" s="292" t="s">
        <v>1</v>
      </c>
      <c r="BL400" s="64">
        <f t="shared" si="77"/>
        <v>21.095238095238091</v>
      </c>
      <c r="BM400" s="64">
        <f t="shared" si="78"/>
        <v>22.15</v>
      </c>
      <c r="BN400" s="64">
        <f t="shared" si="79"/>
        <v>3.0525030525030524E-2</v>
      </c>
      <c r="BO400" s="64">
        <f t="shared" si="80"/>
        <v>3.2051282051282048E-2</v>
      </c>
    </row>
    <row r="401" spans="1:67" ht="27" hidden="1" customHeight="1" x14ac:dyDescent="0.25">
      <c r="A401" s="54" t="s">
        <v>584</v>
      </c>
      <c r="B401" s="54" t="s">
        <v>585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574" t="s">
        <v>586</v>
      </c>
      <c r="P401" s="410"/>
      <c r="Q401" s="410"/>
      <c r="R401" s="410"/>
      <c r="S401" s="408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584</v>
      </c>
      <c r="B402" s="54" t="s">
        <v>587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5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hidden="1" customHeight="1" x14ac:dyDescent="0.25">
      <c r="A403" s="54" t="s">
        <v>588</v>
      </c>
      <c r="B403" s="54" t="s">
        <v>589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590</v>
      </c>
      <c r="B404" s="54" t="s">
        <v>591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511" t="s">
        <v>592</v>
      </c>
      <c r="P404" s="410"/>
      <c r="Q404" s="410"/>
      <c r="R404" s="410"/>
      <c r="S404" s="408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590</v>
      </c>
      <c r="B405" s="54" t="s">
        <v>593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594</v>
      </c>
      <c r="B406" s="54" t="s">
        <v>595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21" t="s">
        <v>596</v>
      </c>
      <c r="P406" s="410"/>
      <c r="Q406" s="410"/>
      <c r="R406" s="410"/>
      <c r="S406" s="408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594</v>
      </c>
      <c r="B407" s="54" t="s">
        <v>597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598</v>
      </c>
      <c r="B408" s="54" t="s">
        <v>599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567" t="s">
        <v>600</v>
      </c>
      <c r="P408" s="410"/>
      <c r="Q408" s="410"/>
      <c r="R408" s="410"/>
      <c r="S408" s="408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598</v>
      </c>
      <c r="B409" s="54" t="s">
        <v>601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602</v>
      </c>
      <c r="B410" s="54" t="s">
        <v>603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793" t="s">
        <v>604</v>
      </c>
      <c r="P410" s="410"/>
      <c r="Q410" s="410"/>
      <c r="R410" s="410"/>
      <c r="S410" s="408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602</v>
      </c>
      <c r="B411" s="54" t="s">
        <v>605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606</v>
      </c>
      <c r="B412" s="54" t="s">
        <v>607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784" t="s">
        <v>608</v>
      </c>
      <c r="P412" s="410"/>
      <c r="Q412" s="410"/>
      <c r="R412" s="410"/>
      <c r="S412" s="408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606</v>
      </c>
      <c r="B413" s="54" t="s">
        <v>609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610</v>
      </c>
      <c r="B414" s="54" t="s">
        <v>611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734" t="s">
        <v>612</v>
      </c>
      <c r="P414" s="410"/>
      <c r="Q414" s="410"/>
      <c r="R414" s="410"/>
      <c r="S414" s="408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610</v>
      </c>
      <c r="B415" s="54" t="s">
        <v>613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8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614</v>
      </c>
      <c r="B416" s="54" t="s">
        <v>615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578" t="s">
        <v>616</v>
      </c>
      <c r="P416" s="410"/>
      <c r="Q416" s="410"/>
      <c r="R416" s="410"/>
      <c r="S416" s="408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614</v>
      </c>
      <c r="B417" s="54" t="s">
        <v>617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7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618</v>
      </c>
      <c r="B418" s="54" t="s">
        <v>619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801" t="s">
        <v>620</v>
      </c>
      <c r="P418" s="410"/>
      <c r="Q418" s="410"/>
      <c r="R418" s="410"/>
      <c r="S418" s="408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618</v>
      </c>
      <c r="B419" s="54" t="s">
        <v>621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7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622</v>
      </c>
      <c r="B420" s="54" t="s">
        <v>623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807" t="s">
        <v>624</v>
      </c>
      <c r="P420" s="410"/>
      <c r="Q420" s="410"/>
      <c r="R420" s="410"/>
      <c r="S420" s="408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622</v>
      </c>
      <c r="B421" s="54" t="s">
        <v>625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2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25"/>
      <c r="O422" s="421" t="s">
        <v>71</v>
      </c>
      <c r="P422" s="422"/>
      <c r="Q422" s="422"/>
      <c r="R422" s="422"/>
      <c r="S422" s="422"/>
      <c r="T422" s="422"/>
      <c r="U422" s="423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6.6666666666666661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7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5.2710000000000007E-2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25"/>
      <c r="O423" s="421" t="s">
        <v>71</v>
      </c>
      <c r="P423" s="422"/>
      <c r="Q423" s="422"/>
      <c r="R423" s="422"/>
      <c r="S423" s="422"/>
      <c r="T423" s="422"/>
      <c r="U423" s="423"/>
      <c r="V423" s="37" t="s">
        <v>67</v>
      </c>
      <c r="W423" s="405">
        <f>IFERROR(SUM(W397:W421),"0")</f>
        <v>28</v>
      </c>
      <c r="X423" s="405">
        <f>IFERROR(SUM(X397:X421),"0")</f>
        <v>29.4</v>
      </c>
      <c r="Y423" s="37"/>
      <c r="Z423" s="406"/>
      <c r="AA423" s="406"/>
    </row>
    <row r="424" spans="1:67" ht="14.25" hidden="1" customHeight="1" x14ac:dyDescent="0.25">
      <c r="A424" s="416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626</v>
      </c>
      <c r="B425" s="54" t="s">
        <v>627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628</v>
      </c>
      <c r="B426" s="54" t="s">
        <v>629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630</v>
      </c>
      <c r="B427" s="54" t="s">
        <v>631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2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25"/>
      <c r="O428" s="421" t="s">
        <v>71</v>
      </c>
      <c r="P428" s="422"/>
      <c r="Q428" s="422"/>
      <c r="R428" s="422"/>
      <c r="S428" s="422"/>
      <c r="T428" s="422"/>
      <c r="U428" s="423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25"/>
      <c r="O429" s="421" t="s">
        <v>71</v>
      </c>
      <c r="P429" s="422"/>
      <c r="Q429" s="422"/>
      <c r="R429" s="422"/>
      <c r="S429" s="422"/>
      <c r="T429" s="422"/>
      <c r="U429" s="423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632</v>
      </c>
      <c r="B431" s="54" t="s">
        <v>633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2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25"/>
      <c r="O432" s="421" t="s">
        <v>71</v>
      </c>
      <c r="P432" s="422"/>
      <c r="Q432" s="422"/>
      <c r="R432" s="422"/>
      <c r="S432" s="422"/>
      <c r="T432" s="422"/>
      <c r="U432" s="423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25"/>
      <c r="O433" s="421" t="s">
        <v>71</v>
      </c>
      <c r="P433" s="422"/>
      <c r="Q433" s="422"/>
      <c r="R433" s="422"/>
      <c r="S433" s="422"/>
      <c r="T433" s="422"/>
      <c r="U433" s="423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hidden="1" customHeight="1" x14ac:dyDescent="0.25">
      <c r="A435" s="54" t="s">
        <v>634</v>
      </c>
      <c r="B435" s="54" t="s">
        <v>635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638</v>
      </c>
      <c r="B436" s="54" t="s">
        <v>639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640</v>
      </c>
      <c r="B437" s="54" t="s">
        <v>641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idden="1" x14ac:dyDescent="0.2">
      <c r="A438" s="42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25"/>
      <c r="O438" s="421" t="s">
        <v>71</v>
      </c>
      <c r="P438" s="422"/>
      <c r="Q438" s="422"/>
      <c r="R438" s="422"/>
      <c r="S438" s="422"/>
      <c r="T438" s="422"/>
      <c r="U438" s="423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hidden="1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25"/>
      <c r="O439" s="421" t="s">
        <v>71</v>
      </c>
      <c r="P439" s="422"/>
      <c r="Q439" s="422"/>
      <c r="R439" s="422"/>
      <c r="S439" s="422"/>
      <c r="T439" s="422"/>
      <c r="U439" s="423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hidden="1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643</v>
      </c>
      <c r="B442" s="54" t="s">
        <v>644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645</v>
      </c>
      <c r="B443" s="54" t="s">
        <v>646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25"/>
      <c r="O444" s="421" t="s">
        <v>71</v>
      </c>
      <c r="P444" s="422"/>
      <c r="Q444" s="422"/>
      <c r="R444" s="422"/>
      <c r="S444" s="422"/>
      <c r="T444" s="422"/>
      <c r="U444" s="423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25"/>
      <c r="O445" s="421" t="s">
        <v>71</v>
      </c>
      <c r="P445" s="422"/>
      <c r="Q445" s="422"/>
      <c r="R445" s="422"/>
      <c r="S445" s="422"/>
      <c r="T445" s="422"/>
      <c r="U445" s="423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customHeight="1" x14ac:dyDescent="0.25">
      <c r="A447" s="54" t="s">
        <v>647</v>
      </c>
      <c r="B447" s="54" t="s">
        <v>648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11" t="s">
        <v>649</v>
      </c>
      <c r="P447" s="410"/>
      <c r="Q447" s="410"/>
      <c r="R447" s="410"/>
      <c r="S447" s="408"/>
      <c r="T447" s="34"/>
      <c r="U447" s="34"/>
      <c r="V447" s="35" t="s">
        <v>67</v>
      </c>
      <c r="W447" s="403">
        <v>35</v>
      </c>
      <c r="X447" s="404">
        <f t="shared" ref="X447:X455" si="82">IFERROR(IF(W447="",0,CEILING((W447/$H447),1)*$H447),"")</f>
        <v>37.800000000000004</v>
      </c>
      <c r="Y447" s="36">
        <f>IFERROR(IF(X447=0,"",ROUNDUP(X447/H447,0)*0.00753),"")</f>
        <v>6.7769999999999997E-2</v>
      </c>
      <c r="Z447" s="56"/>
      <c r="AA447" s="57"/>
      <c r="AE447" s="64"/>
      <c r="BB447" s="323" t="s">
        <v>1</v>
      </c>
      <c r="BL447" s="64">
        <f t="shared" ref="BL447:BL455" si="83">IFERROR(W447*I447/H447,"0")</f>
        <v>36.916666666666664</v>
      </c>
      <c r="BM447" s="64">
        <f t="shared" ref="BM447:BM455" si="84">IFERROR(X447*I447/H447,"0")</f>
        <v>39.869999999999997</v>
      </c>
      <c r="BN447" s="64">
        <f t="shared" ref="BN447:BN455" si="85">IFERROR(1/J447*(W447/H447),"0")</f>
        <v>5.3418803418803409E-2</v>
      </c>
      <c r="BO447" s="64">
        <f t="shared" ref="BO447:BO455" si="86">IFERROR(1/J447*(X447/H447),"0")</f>
        <v>5.7692307692307689E-2</v>
      </c>
    </row>
    <row r="448" spans="1:67" ht="27" hidden="1" customHeight="1" x14ac:dyDescent="0.25">
      <c r="A448" s="54" t="s">
        <v>647</v>
      </c>
      <c r="B448" s="54" t="s">
        <v>650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7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651</v>
      </c>
      <c r="B449" s="54" t="s">
        <v>652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653</v>
      </c>
      <c r="B450" s="54" t="s">
        <v>654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655</v>
      </c>
      <c r="B451" s="54" t="s">
        <v>656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551" t="s">
        <v>657</v>
      </c>
      <c r="P451" s="410"/>
      <c r="Q451" s="410"/>
      <c r="R451" s="410"/>
      <c r="S451" s="408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655</v>
      </c>
      <c r="B452" s="54" t="s">
        <v>658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659</v>
      </c>
      <c r="B453" s="54" t="s">
        <v>660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555" t="s">
        <v>661</v>
      </c>
      <c r="P453" s="410"/>
      <c r="Q453" s="410"/>
      <c r="R453" s="410"/>
      <c r="S453" s="408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659</v>
      </c>
      <c r="B454" s="54" t="s">
        <v>662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663</v>
      </c>
      <c r="B455" s="54" t="s">
        <v>664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2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25"/>
      <c r="O456" s="421" t="s">
        <v>71</v>
      </c>
      <c r="P456" s="422"/>
      <c r="Q456" s="422"/>
      <c r="R456" s="422"/>
      <c r="S456" s="422"/>
      <c r="T456" s="422"/>
      <c r="U456" s="423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8.3333333333333321</v>
      </c>
      <c r="X456" s="405">
        <f>IFERROR(X447/H447,"0")+IFERROR(X448/H448,"0")+IFERROR(X449/H449,"0")+IFERROR(X450/H450,"0")+IFERROR(X451/H451,"0")+IFERROR(X452/H452,"0")+IFERROR(X453/H453,"0")+IFERROR(X454/H454,"0")+IFERROR(X455/H455,"0")</f>
        <v>9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6.7769999999999997E-2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25"/>
      <c r="O457" s="421" t="s">
        <v>71</v>
      </c>
      <c r="P457" s="422"/>
      <c r="Q457" s="422"/>
      <c r="R457" s="422"/>
      <c r="S457" s="422"/>
      <c r="T457" s="422"/>
      <c r="U457" s="423"/>
      <c r="V457" s="37" t="s">
        <v>67</v>
      </c>
      <c r="W457" s="405">
        <f>IFERROR(SUM(W447:W455),"0")</f>
        <v>35</v>
      </c>
      <c r="X457" s="405">
        <f>IFERROR(SUM(X447:X455),"0")</f>
        <v>37.800000000000004</v>
      </c>
      <c r="Y457" s="37"/>
      <c r="Z457" s="406"/>
      <c r="AA457" s="406"/>
    </row>
    <row r="458" spans="1:67" ht="14.25" hidden="1" customHeight="1" x14ac:dyDescent="0.25">
      <c r="A458" s="416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hidden="1" customHeight="1" x14ac:dyDescent="0.25">
      <c r="A459" s="54" t="s">
        <v>665</v>
      </c>
      <c r="B459" s="54" t="s">
        <v>666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667</v>
      </c>
      <c r="B460" s="54" t="s">
        <v>668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25"/>
      <c r="O461" s="421" t="s">
        <v>71</v>
      </c>
      <c r="P461" s="422"/>
      <c r="Q461" s="422"/>
      <c r="R461" s="422"/>
      <c r="S461" s="422"/>
      <c r="T461" s="422"/>
      <c r="U461" s="423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hidden="1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25"/>
      <c r="O462" s="421" t="s">
        <v>71</v>
      </c>
      <c r="P462" s="422"/>
      <c r="Q462" s="422"/>
      <c r="R462" s="422"/>
      <c r="S462" s="422"/>
      <c r="T462" s="422"/>
      <c r="U462" s="423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hidden="1" customHeight="1" x14ac:dyDescent="0.25">
      <c r="A463" s="416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669</v>
      </c>
      <c r="B464" s="54" t="s">
        <v>670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5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25"/>
      <c r="O465" s="421" t="s">
        <v>71</v>
      </c>
      <c r="P465" s="422"/>
      <c r="Q465" s="422"/>
      <c r="R465" s="422"/>
      <c r="S465" s="422"/>
      <c r="T465" s="422"/>
      <c r="U465" s="423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25"/>
      <c r="O466" s="421" t="s">
        <v>71</v>
      </c>
      <c r="P466" s="422"/>
      <c r="Q466" s="422"/>
      <c r="R466" s="422"/>
      <c r="S466" s="422"/>
      <c r="T466" s="422"/>
      <c r="U466" s="423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hidden="1" customHeight="1" x14ac:dyDescent="0.25">
      <c r="A468" s="54" t="s">
        <v>672</v>
      </c>
      <c r="B468" s="54" t="s">
        <v>673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5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2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25"/>
      <c r="O469" s="421" t="s">
        <v>71</v>
      </c>
      <c r="P469" s="422"/>
      <c r="Q469" s="422"/>
      <c r="R469" s="422"/>
      <c r="S469" s="422"/>
      <c r="T469" s="422"/>
      <c r="U469" s="423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hidden="1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25"/>
      <c r="O470" s="421" t="s">
        <v>71</v>
      </c>
      <c r="P470" s="422"/>
      <c r="Q470" s="422"/>
      <c r="R470" s="422"/>
      <c r="S470" s="422"/>
      <c r="T470" s="422"/>
      <c r="U470" s="423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hidden="1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675</v>
      </c>
      <c r="B473" s="54" t="s">
        <v>676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677</v>
      </c>
      <c r="B474" s="54" t="s">
        <v>678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7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679</v>
      </c>
      <c r="B475" s="54" t="s">
        <v>680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2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25"/>
      <c r="O476" s="421" t="s">
        <v>71</v>
      </c>
      <c r="P476" s="422"/>
      <c r="Q476" s="422"/>
      <c r="R476" s="422"/>
      <c r="S476" s="422"/>
      <c r="T476" s="422"/>
      <c r="U476" s="423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25"/>
      <c r="O477" s="421" t="s">
        <v>71</v>
      </c>
      <c r="P477" s="422"/>
      <c r="Q477" s="422"/>
      <c r="R477" s="422"/>
      <c r="S477" s="422"/>
      <c r="T477" s="422"/>
      <c r="U477" s="423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682</v>
      </c>
      <c r="B480" s="54" t="s">
        <v>683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765" t="s">
        <v>684</v>
      </c>
      <c r="P480" s="410"/>
      <c r="Q480" s="410"/>
      <c r="R480" s="410"/>
      <c r="S480" s="408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685</v>
      </c>
      <c r="B481" s="54" t="s">
        <v>686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2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25"/>
      <c r="O482" s="421" t="s">
        <v>71</v>
      </c>
      <c r="P482" s="422"/>
      <c r="Q482" s="422"/>
      <c r="R482" s="422"/>
      <c r="S482" s="422"/>
      <c r="T482" s="422"/>
      <c r="U482" s="423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25"/>
      <c r="O483" s="421" t="s">
        <v>71</v>
      </c>
      <c r="P483" s="422"/>
      <c r="Q483" s="422"/>
      <c r="R483" s="422"/>
      <c r="S483" s="422"/>
      <c r="T483" s="422"/>
      <c r="U483" s="423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687</v>
      </c>
      <c r="B485" s="54" t="s">
        <v>688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30" t="s">
        <v>689</v>
      </c>
      <c r="P485" s="410"/>
      <c r="Q485" s="410"/>
      <c r="R485" s="410"/>
      <c r="S485" s="408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2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25"/>
      <c r="O486" s="421" t="s">
        <v>71</v>
      </c>
      <c r="P486" s="422"/>
      <c r="Q486" s="422"/>
      <c r="R486" s="422"/>
      <c r="S486" s="422"/>
      <c r="T486" s="422"/>
      <c r="U486" s="423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25"/>
      <c r="O487" s="421" t="s">
        <v>71</v>
      </c>
      <c r="P487" s="422"/>
      <c r="Q487" s="422"/>
      <c r="R487" s="422"/>
      <c r="S487" s="422"/>
      <c r="T487" s="422"/>
      <c r="U487" s="423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72" t="s">
        <v>690</v>
      </c>
      <c r="B488" s="473"/>
      <c r="C488" s="473"/>
      <c r="D488" s="473"/>
      <c r="E488" s="473"/>
      <c r="F488" s="473"/>
      <c r="G488" s="473"/>
      <c r="H488" s="473"/>
      <c r="I488" s="473"/>
      <c r="J488" s="473"/>
      <c r="K488" s="473"/>
      <c r="L488" s="473"/>
      <c r="M488" s="473"/>
      <c r="N488" s="473"/>
      <c r="O488" s="473"/>
      <c r="P488" s="473"/>
      <c r="Q488" s="473"/>
      <c r="R488" s="473"/>
      <c r="S488" s="473"/>
      <c r="T488" s="473"/>
      <c r="U488" s="473"/>
      <c r="V488" s="473"/>
      <c r="W488" s="473"/>
      <c r="X488" s="473"/>
      <c r="Y488" s="473"/>
      <c r="Z488" s="48"/>
      <c r="AA488" s="48"/>
    </row>
    <row r="489" spans="1:67" ht="16.5" hidden="1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hidden="1" customHeight="1" x14ac:dyDescent="0.25">
      <c r="A491" s="54" t="s">
        <v>691</v>
      </c>
      <c r="B491" s="54" t="s">
        <v>692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hidden="1" customHeight="1" x14ac:dyDescent="0.25">
      <c r="A492" s="54" t="s">
        <v>693</v>
      </c>
      <c r="B492" s="54" t="s">
        <v>694</v>
      </c>
      <c r="C492" s="31">
        <v>4301011376</v>
      </c>
      <c r="D492" s="407">
        <v>4680115885226</v>
      </c>
      <c r="E492" s="408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0"/>
      <c r="Q492" s="410"/>
      <c r="R492" s="410"/>
      <c r="S492" s="408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695</v>
      </c>
      <c r="B493" s="54" t="s">
        <v>696</v>
      </c>
      <c r="C493" s="31">
        <v>4301011779</v>
      </c>
      <c r="D493" s="407">
        <v>4607091383522</v>
      </c>
      <c r="E493" s="408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7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0"/>
      <c r="Q493" s="410"/>
      <c r="R493" s="410"/>
      <c r="S493" s="408"/>
      <c r="T493" s="34"/>
      <c r="U493" s="34"/>
      <c r="V493" s="35" t="s">
        <v>67</v>
      </c>
      <c r="W493" s="403">
        <v>200</v>
      </c>
      <c r="X493" s="404">
        <f t="shared" si="88"/>
        <v>200.64000000000001</v>
      </c>
      <c r="Y493" s="36">
        <f t="shared" si="89"/>
        <v>0.45448</v>
      </c>
      <c r="Z493" s="56"/>
      <c r="AA493" s="57"/>
      <c r="AE493" s="64"/>
      <c r="BB493" s="344" t="s">
        <v>1</v>
      </c>
      <c r="BL493" s="64">
        <f t="shared" si="90"/>
        <v>213.63636363636363</v>
      </c>
      <c r="BM493" s="64">
        <f t="shared" si="91"/>
        <v>214.32</v>
      </c>
      <c r="BN493" s="64">
        <f t="shared" si="92"/>
        <v>0.36421911421911418</v>
      </c>
      <c r="BO493" s="64">
        <f t="shared" si="93"/>
        <v>0.36538461538461542</v>
      </c>
    </row>
    <row r="494" spans="1:67" ht="27" hidden="1" customHeight="1" x14ac:dyDescent="0.25">
      <c r="A494" s="54" t="s">
        <v>697</v>
      </c>
      <c r="B494" s="54" t="s">
        <v>698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04" t="s">
        <v>699</v>
      </c>
      <c r="P494" s="410"/>
      <c r="Q494" s="410"/>
      <c r="R494" s="410"/>
      <c r="S494" s="408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700</v>
      </c>
      <c r="B495" s="54" t="s">
        <v>701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702</v>
      </c>
      <c r="B496" s="54" t="s">
        <v>703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67</v>
      </c>
      <c r="W496" s="403">
        <v>100</v>
      </c>
      <c r="X496" s="404">
        <f t="shared" si="88"/>
        <v>100.32000000000001</v>
      </c>
      <c r="Y496" s="36">
        <f t="shared" si="89"/>
        <v>0.22724</v>
      </c>
      <c r="Z496" s="56"/>
      <c r="AA496" s="57"/>
      <c r="AE496" s="64"/>
      <c r="BB496" s="347" t="s">
        <v>1</v>
      </c>
      <c r="BL496" s="64">
        <f t="shared" si="90"/>
        <v>106.81818181818181</v>
      </c>
      <c r="BM496" s="64">
        <f t="shared" si="91"/>
        <v>107.16</v>
      </c>
      <c r="BN496" s="64">
        <f t="shared" si="92"/>
        <v>0.18210955710955709</v>
      </c>
      <c r="BO496" s="64">
        <f t="shared" si="93"/>
        <v>0.18269230769230771</v>
      </c>
    </row>
    <row r="497" spans="1:67" ht="16.5" hidden="1" customHeight="1" x14ac:dyDescent="0.25">
      <c r="A497" s="54" t="s">
        <v>704</v>
      </c>
      <c r="B497" s="54" t="s">
        <v>705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4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706</v>
      </c>
      <c r="B498" s="54" t="s">
        <v>707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7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708</v>
      </c>
      <c r="B499" s="54" t="s">
        <v>709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4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22" t="s">
        <v>712</v>
      </c>
      <c r="P500" s="410"/>
      <c r="Q500" s="410"/>
      <c r="R500" s="410"/>
      <c r="S500" s="408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713</v>
      </c>
      <c r="B501" s="54" t="s">
        <v>714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715</v>
      </c>
      <c r="B502" s="54" t="s">
        <v>716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4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x14ac:dyDescent="0.2">
      <c r="A503" s="42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25"/>
      <c r="O503" s="421" t="s">
        <v>71</v>
      </c>
      <c r="P503" s="422"/>
      <c r="Q503" s="422"/>
      <c r="R503" s="422"/>
      <c r="S503" s="422"/>
      <c r="T503" s="422"/>
      <c r="U503" s="423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56.818181818181813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57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0.68171999999999999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25"/>
      <c r="O504" s="421" t="s">
        <v>71</v>
      </c>
      <c r="P504" s="422"/>
      <c r="Q504" s="422"/>
      <c r="R504" s="422"/>
      <c r="S504" s="422"/>
      <c r="T504" s="422"/>
      <c r="U504" s="423"/>
      <c r="V504" s="37" t="s">
        <v>67</v>
      </c>
      <c r="W504" s="405">
        <f>IFERROR(SUM(W491:W502),"0")</f>
        <v>300</v>
      </c>
      <c r="X504" s="405">
        <f>IFERROR(SUM(X491:X502),"0")</f>
        <v>300.96000000000004</v>
      </c>
      <c r="Y504" s="37"/>
      <c r="Z504" s="406"/>
      <c r="AA504" s="406"/>
    </row>
    <row r="505" spans="1:67" ht="14.25" hidden="1" customHeight="1" x14ac:dyDescent="0.25">
      <c r="A505" s="416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717</v>
      </c>
      <c r="B506" s="54" t="s">
        <v>718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67</v>
      </c>
      <c r="W506" s="403">
        <v>120</v>
      </c>
      <c r="X506" s="404">
        <f>IFERROR(IF(W506="",0,CEILING((W506/$H506),1)*$H506),"")</f>
        <v>121.44000000000001</v>
      </c>
      <c r="Y506" s="36">
        <f>IFERROR(IF(X506=0,"",ROUNDUP(X506/H506,0)*0.01196),"")</f>
        <v>0.27507999999999999</v>
      </c>
      <c r="Z506" s="56"/>
      <c r="AA506" s="57"/>
      <c r="AE506" s="64"/>
      <c r="BB506" s="354" t="s">
        <v>1</v>
      </c>
      <c r="BL506" s="64">
        <f>IFERROR(W506*I506/H506,"0")</f>
        <v>128.18181818181816</v>
      </c>
      <c r="BM506" s="64">
        <f>IFERROR(X506*I506/H506,"0")</f>
        <v>129.72</v>
      </c>
      <c r="BN506" s="64">
        <f>IFERROR(1/J506*(W506/H506),"0")</f>
        <v>0.21853146853146854</v>
      </c>
      <c r="BO506" s="64">
        <f>IFERROR(1/J506*(X506/H506),"0")</f>
        <v>0.22115384615384617</v>
      </c>
    </row>
    <row r="507" spans="1:67" ht="16.5" hidden="1" customHeight="1" x14ac:dyDescent="0.25">
      <c r="A507" s="54" t="s">
        <v>719</v>
      </c>
      <c r="B507" s="54" t="s">
        <v>720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25"/>
      <c r="O508" s="421" t="s">
        <v>71</v>
      </c>
      <c r="P508" s="422"/>
      <c r="Q508" s="422"/>
      <c r="R508" s="422"/>
      <c r="S508" s="422"/>
      <c r="T508" s="422"/>
      <c r="U508" s="423"/>
      <c r="V508" s="37" t="s">
        <v>72</v>
      </c>
      <c r="W508" s="405">
        <f>IFERROR(W506/H506,"0")+IFERROR(W507/H507,"0")</f>
        <v>22.727272727272727</v>
      </c>
      <c r="X508" s="405">
        <f>IFERROR(X506/H506,"0")+IFERROR(X507/H507,"0")</f>
        <v>23</v>
      </c>
      <c r="Y508" s="405">
        <f>IFERROR(IF(Y506="",0,Y506),"0")+IFERROR(IF(Y507="",0,Y507),"0")</f>
        <v>0.27507999999999999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25"/>
      <c r="O509" s="421" t="s">
        <v>71</v>
      </c>
      <c r="P509" s="422"/>
      <c r="Q509" s="422"/>
      <c r="R509" s="422"/>
      <c r="S509" s="422"/>
      <c r="T509" s="422"/>
      <c r="U509" s="423"/>
      <c r="V509" s="37" t="s">
        <v>67</v>
      </c>
      <c r="W509" s="405">
        <f>IFERROR(SUM(W506:W507),"0")</f>
        <v>120</v>
      </c>
      <c r="X509" s="405">
        <f>IFERROR(SUM(X506:X507),"0")</f>
        <v>121.44000000000001</v>
      </c>
      <c r="Y509" s="37"/>
      <c r="Z509" s="406"/>
      <c r="AA509" s="406"/>
    </row>
    <row r="510" spans="1:67" ht="14.25" hidden="1" customHeight="1" x14ac:dyDescent="0.25">
      <c r="A510" s="416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721</v>
      </c>
      <c r="B511" s="54" t="s">
        <v>722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67</v>
      </c>
      <c r="W511" s="403">
        <v>50</v>
      </c>
      <c r="X511" s="404">
        <f t="shared" ref="X511:X516" si="94">IFERROR(IF(W511="",0,CEILING((W511/$H511),1)*$H511),"")</f>
        <v>52.800000000000004</v>
      </c>
      <c r="Y511" s="36">
        <f>IFERROR(IF(X511=0,"",ROUNDUP(X511/H511,0)*0.01196),"")</f>
        <v>0.1196</v>
      </c>
      <c r="Z511" s="56"/>
      <c r="AA511" s="57"/>
      <c r="AE511" s="64"/>
      <c r="BB511" s="356" t="s">
        <v>1</v>
      </c>
      <c r="BL511" s="64">
        <f t="shared" ref="BL511:BL516" si="95">IFERROR(W511*I511/H511,"0")</f>
        <v>53.409090909090907</v>
      </c>
      <c r="BM511" s="64">
        <f t="shared" ref="BM511:BM516" si="96">IFERROR(X511*I511/H511,"0")</f>
        <v>56.400000000000006</v>
      </c>
      <c r="BN511" s="64">
        <f t="shared" ref="BN511:BN516" si="97">IFERROR(1/J511*(W511/H511),"0")</f>
        <v>9.1054778554778545E-2</v>
      </c>
      <c r="BO511" s="64">
        <f t="shared" ref="BO511:BO516" si="98">IFERROR(1/J511*(X511/H511),"0")</f>
        <v>9.6153846153846159E-2</v>
      </c>
    </row>
    <row r="512" spans="1:67" ht="27" hidden="1" customHeight="1" x14ac:dyDescent="0.25">
      <c r="A512" s="54" t="s">
        <v>723</v>
      </c>
      <c r="B512" s="54" t="s">
        <v>724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7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725</v>
      </c>
      <c r="B513" s="54" t="s">
        <v>726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67</v>
      </c>
      <c r="W513" s="403">
        <v>120</v>
      </c>
      <c r="X513" s="404">
        <f t="shared" si="94"/>
        <v>121.44000000000001</v>
      </c>
      <c r="Y513" s="36">
        <f>IFERROR(IF(X513=0,"",ROUNDUP(X513/H513,0)*0.01196),"")</f>
        <v>0.27507999999999999</v>
      </c>
      <c r="Z513" s="56"/>
      <c r="AA513" s="57"/>
      <c r="AE513" s="64"/>
      <c r="BB513" s="358" t="s">
        <v>1</v>
      </c>
      <c r="BL513" s="64">
        <f t="shared" si="95"/>
        <v>128.18181818181816</v>
      </c>
      <c r="BM513" s="64">
        <f t="shared" si="96"/>
        <v>129.72</v>
      </c>
      <c r="BN513" s="64">
        <f t="shared" si="97"/>
        <v>0.21853146853146854</v>
      </c>
      <c r="BO513" s="64">
        <f t="shared" si="98"/>
        <v>0.22115384615384617</v>
      </c>
    </row>
    <row r="514" spans="1:67" ht="27" hidden="1" customHeight="1" x14ac:dyDescent="0.25">
      <c r="A514" s="54" t="s">
        <v>727</v>
      </c>
      <c r="B514" s="54" t="s">
        <v>728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729</v>
      </c>
      <c r="B515" s="54" t="s">
        <v>730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731</v>
      </c>
      <c r="B516" s="54" t="s">
        <v>732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6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2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25"/>
      <c r="O517" s="421" t="s">
        <v>71</v>
      </c>
      <c r="P517" s="422"/>
      <c r="Q517" s="422"/>
      <c r="R517" s="422"/>
      <c r="S517" s="422"/>
      <c r="T517" s="422"/>
      <c r="U517" s="423"/>
      <c r="V517" s="37" t="s">
        <v>72</v>
      </c>
      <c r="W517" s="405">
        <f>IFERROR(W511/H511,"0")+IFERROR(W512/H512,"0")+IFERROR(W513/H513,"0")+IFERROR(W514/H514,"0")+IFERROR(W515/H515,"0")+IFERROR(W516/H516,"0")</f>
        <v>32.196969696969695</v>
      </c>
      <c r="X517" s="405">
        <f>IFERROR(X511/H511,"0")+IFERROR(X512/H512,"0")+IFERROR(X513/H513,"0")+IFERROR(X514/H514,"0")+IFERROR(X515/H515,"0")+IFERROR(X516/H516,"0")</f>
        <v>33</v>
      </c>
      <c r="Y517" s="405">
        <f>IFERROR(IF(Y511="",0,Y511),"0")+IFERROR(IF(Y512="",0,Y512),"0")+IFERROR(IF(Y513="",0,Y513),"0")+IFERROR(IF(Y514="",0,Y514),"0")+IFERROR(IF(Y515="",0,Y515),"0")+IFERROR(IF(Y516="",0,Y516),"0")</f>
        <v>0.39467999999999998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25"/>
      <c r="O518" s="421" t="s">
        <v>71</v>
      </c>
      <c r="P518" s="422"/>
      <c r="Q518" s="422"/>
      <c r="R518" s="422"/>
      <c r="S518" s="422"/>
      <c r="T518" s="422"/>
      <c r="U518" s="423"/>
      <c r="V518" s="37" t="s">
        <v>67</v>
      </c>
      <c r="W518" s="405">
        <f>IFERROR(SUM(W511:W516),"0")</f>
        <v>170</v>
      </c>
      <c r="X518" s="405">
        <f>IFERROR(SUM(X511:X516),"0")</f>
        <v>174.24</v>
      </c>
      <c r="Y518" s="37"/>
      <c r="Z518" s="406"/>
      <c r="AA518" s="406"/>
    </row>
    <row r="519" spans="1:67" ht="14.25" hidden="1" customHeight="1" x14ac:dyDescent="0.25">
      <c r="A519" s="416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733</v>
      </c>
      <c r="B520" s="54" t="s">
        <v>734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735</v>
      </c>
      <c r="B521" s="54" t="s">
        <v>736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737</v>
      </c>
      <c r="B522" s="54" t="s">
        <v>738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6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2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25"/>
      <c r="O523" s="421" t="s">
        <v>71</v>
      </c>
      <c r="P523" s="422"/>
      <c r="Q523" s="422"/>
      <c r="R523" s="422"/>
      <c r="S523" s="422"/>
      <c r="T523" s="422"/>
      <c r="U523" s="423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25"/>
      <c r="O524" s="421" t="s">
        <v>71</v>
      </c>
      <c r="P524" s="422"/>
      <c r="Q524" s="422"/>
      <c r="R524" s="422"/>
      <c r="S524" s="422"/>
      <c r="T524" s="422"/>
      <c r="U524" s="423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739</v>
      </c>
      <c r="B526" s="54" t="s">
        <v>740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2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25"/>
      <c r="O527" s="421" t="s">
        <v>71</v>
      </c>
      <c r="P527" s="422"/>
      <c r="Q527" s="422"/>
      <c r="R527" s="422"/>
      <c r="S527" s="422"/>
      <c r="T527" s="422"/>
      <c r="U527" s="423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25"/>
      <c r="O528" s="421" t="s">
        <v>71</v>
      </c>
      <c r="P528" s="422"/>
      <c r="Q528" s="422"/>
      <c r="R528" s="422"/>
      <c r="S528" s="422"/>
      <c r="T528" s="422"/>
      <c r="U528" s="423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72" t="s">
        <v>741</v>
      </c>
      <c r="B529" s="473"/>
      <c r="C529" s="473"/>
      <c r="D529" s="473"/>
      <c r="E529" s="473"/>
      <c r="F529" s="473"/>
      <c r="G529" s="473"/>
      <c r="H529" s="473"/>
      <c r="I529" s="473"/>
      <c r="J529" s="473"/>
      <c r="K529" s="473"/>
      <c r="L529" s="473"/>
      <c r="M529" s="473"/>
      <c r="N529" s="473"/>
      <c r="O529" s="473"/>
      <c r="P529" s="473"/>
      <c r="Q529" s="473"/>
      <c r="R529" s="473"/>
      <c r="S529" s="473"/>
      <c r="T529" s="473"/>
      <c r="U529" s="473"/>
      <c r="V529" s="473"/>
      <c r="W529" s="473"/>
      <c r="X529" s="473"/>
      <c r="Y529" s="473"/>
      <c r="Z529" s="48"/>
      <c r="AA529" s="48"/>
    </row>
    <row r="530" spans="1:67" ht="16.5" hidden="1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742</v>
      </c>
      <c r="B532" s="54" t="s">
        <v>743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724" t="s">
        <v>744</v>
      </c>
      <c r="P532" s="410"/>
      <c r="Q532" s="410"/>
      <c r="R532" s="410"/>
      <c r="S532" s="408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753" t="s">
        <v>747</v>
      </c>
      <c r="P533" s="410"/>
      <c r="Q533" s="410"/>
      <c r="R533" s="410"/>
      <c r="S533" s="408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759" t="s">
        <v>750</v>
      </c>
      <c r="P534" s="410"/>
      <c r="Q534" s="410"/>
      <c r="R534" s="410"/>
      <c r="S534" s="408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709" t="s">
        <v>753</v>
      </c>
      <c r="P535" s="410"/>
      <c r="Q535" s="410"/>
      <c r="R535" s="410"/>
      <c r="S535" s="408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787" t="s">
        <v>756</v>
      </c>
      <c r="P536" s="410"/>
      <c r="Q536" s="410"/>
      <c r="R536" s="410"/>
      <c r="S536" s="408"/>
      <c r="T536" s="34"/>
      <c r="U536" s="34"/>
      <c r="V536" s="35" t="s">
        <v>67</v>
      </c>
      <c r="W536" s="403">
        <v>20</v>
      </c>
      <c r="X536" s="404">
        <f t="shared" si="99"/>
        <v>24</v>
      </c>
      <c r="Y536" s="36">
        <f t="shared" si="100"/>
        <v>4.3499999999999997E-2</v>
      </c>
      <c r="Z536" s="56"/>
      <c r="AA536" s="57"/>
      <c r="AE536" s="64"/>
      <c r="BB536" s="370" t="s">
        <v>1</v>
      </c>
      <c r="BL536" s="64">
        <f t="shared" si="101"/>
        <v>20.8</v>
      </c>
      <c r="BM536" s="64">
        <f t="shared" si="102"/>
        <v>24.959999999999997</v>
      </c>
      <c r="BN536" s="64">
        <f t="shared" si="103"/>
        <v>2.976190476190476E-2</v>
      </c>
      <c r="BO536" s="64">
        <f t="shared" si="104"/>
        <v>3.5714285714285712E-2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731" t="s">
        <v>759</v>
      </c>
      <c r="P537" s="410"/>
      <c r="Q537" s="410"/>
      <c r="R537" s="410"/>
      <c r="S537" s="408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17" t="s">
        <v>762</v>
      </c>
      <c r="P538" s="410"/>
      <c r="Q538" s="410"/>
      <c r="R538" s="410"/>
      <c r="S538" s="408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517" t="s">
        <v>765</v>
      </c>
      <c r="P539" s="410"/>
      <c r="Q539" s="410"/>
      <c r="R539" s="410"/>
      <c r="S539" s="408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766</v>
      </c>
      <c r="B540" s="54" t="s">
        <v>767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20" t="s">
        <v>768</v>
      </c>
      <c r="P540" s="410"/>
      <c r="Q540" s="410"/>
      <c r="R540" s="410"/>
      <c r="S540" s="408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2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25"/>
      <c r="O541" s="421" t="s">
        <v>71</v>
      </c>
      <c r="P541" s="422"/>
      <c r="Q541" s="422"/>
      <c r="R541" s="422"/>
      <c r="S541" s="422"/>
      <c r="T541" s="422"/>
      <c r="U541" s="423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1.6666666666666667</v>
      </c>
      <c r="X541" s="405">
        <f>IFERROR(X532/H532,"0")+IFERROR(X533/H533,"0")+IFERROR(X534/H534,"0")+IFERROR(X535/H535,"0")+IFERROR(X536/H536,"0")+IFERROR(X537/H537,"0")+IFERROR(X538/H538,"0")+IFERROR(X539/H539,"0")+IFERROR(X540/H540,"0")</f>
        <v>2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4.3499999999999997E-2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25"/>
      <c r="O542" s="421" t="s">
        <v>71</v>
      </c>
      <c r="P542" s="422"/>
      <c r="Q542" s="422"/>
      <c r="R542" s="422"/>
      <c r="S542" s="422"/>
      <c r="T542" s="422"/>
      <c r="U542" s="423"/>
      <c r="V542" s="37" t="s">
        <v>67</v>
      </c>
      <c r="W542" s="405">
        <f>IFERROR(SUM(W532:W540),"0")</f>
        <v>20</v>
      </c>
      <c r="X542" s="405">
        <f>IFERROR(SUM(X532:X540),"0")</f>
        <v>24</v>
      </c>
      <c r="Y542" s="37"/>
      <c r="Z542" s="406"/>
      <c r="AA542" s="406"/>
    </row>
    <row r="543" spans="1:67" ht="14.25" hidden="1" customHeight="1" x14ac:dyDescent="0.25">
      <c r="A543" s="416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769</v>
      </c>
      <c r="B544" s="54" t="s">
        <v>770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556" t="s">
        <v>771</v>
      </c>
      <c r="P544" s="410"/>
      <c r="Q544" s="410"/>
      <c r="R544" s="410"/>
      <c r="S544" s="408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772</v>
      </c>
      <c r="B545" s="54" t="s">
        <v>773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571" t="s">
        <v>774</v>
      </c>
      <c r="P545" s="410"/>
      <c r="Q545" s="410"/>
      <c r="R545" s="410"/>
      <c r="S545" s="408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764" t="s">
        <v>777</v>
      </c>
      <c r="P546" s="410"/>
      <c r="Q546" s="410"/>
      <c r="R546" s="410"/>
      <c r="S546" s="408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773" t="s">
        <v>780</v>
      </c>
      <c r="P547" s="410"/>
      <c r="Q547" s="410"/>
      <c r="R547" s="410"/>
      <c r="S547" s="408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781</v>
      </c>
      <c r="B548" s="54" t="s">
        <v>782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19" t="s">
        <v>783</v>
      </c>
      <c r="P548" s="410"/>
      <c r="Q548" s="410"/>
      <c r="R548" s="410"/>
      <c r="S548" s="408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2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25"/>
      <c r="O549" s="421" t="s">
        <v>71</v>
      </c>
      <c r="P549" s="422"/>
      <c r="Q549" s="422"/>
      <c r="R549" s="422"/>
      <c r="S549" s="422"/>
      <c r="T549" s="422"/>
      <c r="U549" s="423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25"/>
      <c r="O550" s="421" t="s">
        <v>71</v>
      </c>
      <c r="P550" s="422"/>
      <c r="Q550" s="422"/>
      <c r="R550" s="422"/>
      <c r="S550" s="422"/>
      <c r="T550" s="422"/>
      <c r="U550" s="423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784</v>
      </c>
      <c r="B552" s="54" t="s">
        <v>785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816" t="s">
        <v>786</v>
      </c>
      <c r="P552" s="410"/>
      <c r="Q552" s="410"/>
      <c r="R552" s="410"/>
      <c r="S552" s="408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9" t="s">
        <v>789</v>
      </c>
      <c r="P553" s="410"/>
      <c r="Q553" s="410"/>
      <c r="R553" s="410"/>
      <c r="S553" s="408"/>
      <c r="T553" s="34"/>
      <c r="U553" s="34"/>
      <c r="V553" s="35" t="s">
        <v>67</v>
      </c>
      <c r="W553" s="403">
        <v>60</v>
      </c>
      <c r="X553" s="404">
        <f>IFERROR(IF(W553="",0,CEILING((W553/$H553),1)*$H553),"")</f>
        <v>63</v>
      </c>
      <c r="Y553" s="36">
        <f>IFERROR(IF(X553=0,"",ROUNDUP(X553/H553,0)*0.00753),"")</f>
        <v>0.11295000000000001</v>
      </c>
      <c r="Z553" s="56"/>
      <c r="AA553" s="57"/>
      <c r="AE553" s="64"/>
      <c r="BB553" s="381" t="s">
        <v>1</v>
      </c>
      <c r="BL553" s="64">
        <f>IFERROR(W553*I553/H553,"0")</f>
        <v>63.714285714285715</v>
      </c>
      <c r="BM553" s="64">
        <f>IFERROR(X553*I553/H553,"0")</f>
        <v>66.900000000000006</v>
      </c>
      <c r="BN553" s="64">
        <f>IFERROR(1/J553*(W553/H553),"0")</f>
        <v>9.1575091575091569E-2</v>
      </c>
      <c r="BO553" s="64">
        <f>IFERROR(1/J553*(X553/H553),"0")</f>
        <v>9.6153846153846145E-2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59" t="s">
        <v>792</v>
      </c>
      <c r="P554" s="410"/>
      <c r="Q554" s="410"/>
      <c r="R554" s="410"/>
      <c r="S554" s="408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415" t="s">
        <v>795</v>
      </c>
      <c r="P555" s="410"/>
      <c r="Q555" s="410"/>
      <c r="R555" s="410"/>
      <c r="S555" s="408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796</v>
      </c>
      <c r="B556" s="54" t="s">
        <v>797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03" t="s">
        <v>798</v>
      </c>
      <c r="P556" s="410"/>
      <c r="Q556" s="410"/>
      <c r="R556" s="410"/>
      <c r="S556" s="408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2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25"/>
      <c r="O557" s="421" t="s">
        <v>71</v>
      </c>
      <c r="P557" s="422"/>
      <c r="Q557" s="422"/>
      <c r="R557" s="422"/>
      <c r="S557" s="422"/>
      <c r="T557" s="422"/>
      <c r="U557" s="423"/>
      <c r="V557" s="37" t="s">
        <v>72</v>
      </c>
      <c r="W557" s="405">
        <f>IFERROR(W552/H552,"0")+IFERROR(W553/H553,"0")+IFERROR(W554/H554,"0")+IFERROR(W555/H555,"0")+IFERROR(W556/H556,"0")</f>
        <v>14.285714285714285</v>
      </c>
      <c r="X557" s="405">
        <f>IFERROR(X552/H552,"0")+IFERROR(X553/H553,"0")+IFERROR(X554/H554,"0")+IFERROR(X555/H555,"0")+IFERROR(X556/H556,"0")</f>
        <v>15</v>
      </c>
      <c r="Y557" s="405">
        <f>IFERROR(IF(Y552="",0,Y552),"0")+IFERROR(IF(Y553="",0,Y553),"0")+IFERROR(IF(Y554="",0,Y554),"0")+IFERROR(IF(Y555="",0,Y555),"0")+IFERROR(IF(Y556="",0,Y556),"0")</f>
        <v>0.11295000000000001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25"/>
      <c r="O558" s="421" t="s">
        <v>71</v>
      </c>
      <c r="P558" s="422"/>
      <c r="Q558" s="422"/>
      <c r="R558" s="422"/>
      <c r="S558" s="422"/>
      <c r="T558" s="422"/>
      <c r="U558" s="423"/>
      <c r="V558" s="37" t="s">
        <v>67</v>
      </c>
      <c r="W558" s="405">
        <f>IFERROR(SUM(W552:W556),"0")</f>
        <v>60</v>
      </c>
      <c r="X558" s="405">
        <f>IFERROR(SUM(X552:X556),"0")</f>
        <v>63</v>
      </c>
      <c r="Y558" s="37"/>
      <c r="Z558" s="406"/>
      <c r="AA558" s="406"/>
    </row>
    <row r="559" spans="1:67" ht="14.25" hidden="1" customHeight="1" x14ac:dyDescent="0.25">
      <c r="A559" s="416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hidden="1" customHeight="1" x14ac:dyDescent="0.25">
      <c r="A560" s="54" t="s">
        <v>799</v>
      </c>
      <c r="B560" s="54" t="s">
        <v>800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796" t="s">
        <v>801</v>
      </c>
      <c r="P560" s="410"/>
      <c r="Q560" s="410"/>
      <c r="R560" s="410"/>
      <c r="S560" s="408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768" t="s">
        <v>804</v>
      </c>
      <c r="P561" s="410"/>
      <c r="Q561" s="410"/>
      <c r="R561" s="410"/>
      <c r="S561" s="408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802" t="s">
        <v>807</v>
      </c>
      <c r="P562" s="410"/>
      <c r="Q562" s="410"/>
      <c r="R562" s="410"/>
      <c r="S562" s="408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599" t="s">
        <v>810</v>
      </c>
      <c r="P563" s="410"/>
      <c r="Q563" s="410"/>
      <c r="R563" s="410"/>
      <c r="S563" s="408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811</v>
      </c>
      <c r="B564" s="54" t="s">
        <v>812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9" t="s">
        <v>813</v>
      </c>
      <c r="P564" s="410"/>
      <c r="Q564" s="410"/>
      <c r="R564" s="410"/>
      <c r="S564" s="408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idden="1" x14ac:dyDescent="0.2">
      <c r="A565" s="42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25"/>
      <c r="O565" s="421" t="s">
        <v>71</v>
      </c>
      <c r="P565" s="422"/>
      <c r="Q565" s="422"/>
      <c r="R565" s="422"/>
      <c r="S565" s="422"/>
      <c r="T565" s="422"/>
      <c r="U565" s="423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hidden="1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25"/>
      <c r="O566" s="421" t="s">
        <v>71</v>
      </c>
      <c r="P566" s="422"/>
      <c r="Q566" s="422"/>
      <c r="R566" s="422"/>
      <c r="S566" s="422"/>
      <c r="T566" s="422"/>
      <c r="U566" s="423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hidden="1" customHeight="1" x14ac:dyDescent="0.25">
      <c r="A567" s="416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814</v>
      </c>
      <c r="B568" s="54" t="s">
        <v>815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414" t="s">
        <v>816</v>
      </c>
      <c r="P568" s="410"/>
      <c r="Q568" s="410"/>
      <c r="R568" s="410"/>
      <c r="S568" s="408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814</v>
      </c>
      <c r="B569" s="54" t="s">
        <v>817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675" t="s">
        <v>818</v>
      </c>
      <c r="P569" s="410"/>
      <c r="Q569" s="410"/>
      <c r="R569" s="410"/>
      <c r="S569" s="408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819</v>
      </c>
      <c r="B570" s="54" t="s">
        <v>820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427" t="s">
        <v>821</v>
      </c>
      <c r="P570" s="410"/>
      <c r="Q570" s="410"/>
      <c r="R570" s="410"/>
      <c r="S570" s="408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819</v>
      </c>
      <c r="B571" s="54" t="s">
        <v>822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489" t="s">
        <v>823</v>
      </c>
      <c r="P571" s="410"/>
      <c r="Q571" s="410"/>
      <c r="R571" s="410"/>
      <c r="S571" s="408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2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25"/>
      <c r="O572" s="421" t="s">
        <v>71</v>
      </c>
      <c r="P572" s="422"/>
      <c r="Q572" s="422"/>
      <c r="R572" s="422"/>
      <c r="S572" s="422"/>
      <c r="T572" s="422"/>
      <c r="U572" s="423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25"/>
      <c r="O573" s="421" t="s">
        <v>71</v>
      </c>
      <c r="P573" s="422"/>
      <c r="Q573" s="422"/>
      <c r="R573" s="422"/>
      <c r="S573" s="422"/>
      <c r="T573" s="422"/>
      <c r="U573" s="423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7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1"/>
      <c r="O574" s="451" t="s">
        <v>824</v>
      </c>
      <c r="P574" s="452"/>
      <c r="Q574" s="452"/>
      <c r="R574" s="452"/>
      <c r="S574" s="452"/>
      <c r="T574" s="452"/>
      <c r="U574" s="453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4248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4301.9800000000005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1"/>
      <c r="O575" s="451" t="s">
        <v>825</v>
      </c>
      <c r="P575" s="452"/>
      <c r="Q575" s="452"/>
      <c r="R575" s="452"/>
      <c r="S575" s="452"/>
      <c r="T575" s="452"/>
      <c r="U575" s="453"/>
      <c r="V575" s="37" t="s">
        <v>67</v>
      </c>
      <c r="W575" s="405">
        <f>IFERROR(SUM(BL22:BL571),"0")</f>
        <v>4477.9255147760196</v>
      </c>
      <c r="X575" s="405">
        <f>IFERROR(SUM(BM22:BM571),"0")</f>
        <v>4534.7240000000002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1"/>
      <c r="O576" s="451" t="s">
        <v>826</v>
      </c>
      <c r="P576" s="452"/>
      <c r="Q576" s="452"/>
      <c r="R576" s="452"/>
      <c r="S576" s="452"/>
      <c r="T576" s="452"/>
      <c r="U576" s="453"/>
      <c r="V576" s="37" t="s">
        <v>827</v>
      </c>
      <c r="W576" s="38">
        <f>ROUNDUP(SUM(BN22:BN571),0)</f>
        <v>8</v>
      </c>
      <c r="X576" s="38">
        <f>ROUNDUP(SUM(BO22:BO571),0)</f>
        <v>8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1"/>
      <c r="O577" s="451" t="s">
        <v>828</v>
      </c>
      <c r="P577" s="452"/>
      <c r="Q577" s="452"/>
      <c r="R577" s="452"/>
      <c r="S577" s="452"/>
      <c r="T577" s="452"/>
      <c r="U577" s="453"/>
      <c r="V577" s="37" t="s">
        <v>67</v>
      </c>
      <c r="W577" s="405">
        <f>GrossWeightTotal+PalletQtyTotal*25</f>
        <v>4677.9255147760196</v>
      </c>
      <c r="X577" s="405">
        <f>GrossWeightTotalR+PalletQtyTotalR*25</f>
        <v>4734.7240000000002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1"/>
      <c r="O578" s="451" t="s">
        <v>829</v>
      </c>
      <c r="P578" s="452"/>
      <c r="Q578" s="452"/>
      <c r="R578" s="452"/>
      <c r="S578" s="452"/>
      <c r="T578" s="452"/>
      <c r="U578" s="453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527.93381442318002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535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71"/>
      <c r="O579" s="451" t="s">
        <v>830</v>
      </c>
      <c r="P579" s="452"/>
      <c r="Q579" s="452"/>
      <c r="R579" s="452"/>
      <c r="S579" s="452"/>
      <c r="T579" s="452"/>
      <c r="U579" s="453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9.0800399999999986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56" t="s">
        <v>105</v>
      </c>
      <c r="D581" s="563"/>
      <c r="E581" s="563"/>
      <c r="F581" s="562"/>
      <c r="G581" s="456" t="s">
        <v>242</v>
      </c>
      <c r="H581" s="563"/>
      <c r="I581" s="563"/>
      <c r="J581" s="563"/>
      <c r="K581" s="563"/>
      <c r="L581" s="563"/>
      <c r="M581" s="563"/>
      <c r="N581" s="563"/>
      <c r="O581" s="562"/>
      <c r="P581" s="456" t="s">
        <v>489</v>
      </c>
      <c r="Q581" s="562"/>
      <c r="R581" s="456" t="s">
        <v>570</v>
      </c>
      <c r="S581" s="563"/>
      <c r="T581" s="563"/>
      <c r="U581" s="562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55" t="s">
        <v>833</v>
      </c>
      <c r="B582" s="456" t="s">
        <v>61</v>
      </c>
      <c r="C582" s="456" t="s">
        <v>106</v>
      </c>
      <c r="D582" s="456" t="s">
        <v>114</v>
      </c>
      <c r="E582" s="456" t="s">
        <v>105</v>
      </c>
      <c r="F582" s="456" t="s">
        <v>232</v>
      </c>
      <c r="G582" s="456" t="s">
        <v>243</v>
      </c>
      <c r="H582" s="456" t="s">
        <v>257</v>
      </c>
      <c r="I582" s="456" t="s">
        <v>276</v>
      </c>
      <c r="J582" s="456" t="s">
        <v>349</v>
      </c>
      <c r="K582" s="456" t="s">
        <v>370</v>
      </c>
      <c r="L582" s="456" t="s">
        <v>383</v>
      </c>
      <c r="M582" s="395"/>
      <c r="N582" s="456" t="s">
        <v>459</v>
      </c>
      <c r="O582" s="456" t="s">
        <v>476</v>
      </c>
      <c r="P582" s="456" t="s">
        <v>490</v>
      </c>
      <c r="Q582" s="456" t="s">
        <v>539</v>
      </c>
      <c r="R582" s="456" t="s">
        <v>571</v>
      </c>
      <c r="S582" s="456" t="s">
        <v>642</v>
      </c>
      <c r="T582" s="456" t="s">
        <v>674</v>
      </c>
      <c r="U582" s="456" t="s">
        <v>681</v>
      </c>
      <c r="V582" s="456" t="s">
        <v>690</v>
      </c>
      <c r="W582" s="456" t="s">
        <v>741</v>
      </c>
      <c r="AA582" s="52"/>
      <c r="AD582" s="395"/>
    </row>
    <row r="583" spans="1:30" ht="13.5" customHeight="1" thickBot="1" x14ac:dyDescent="0.25">
      <c r="A583" s="656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395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280.8</v>
      </c>
      <c r="D584" s="46">
        <f>IFERROR(X59*1,"0")+IFERROR(X60*1,"0")+IFERROR(X61*1,"0")+IFERROR(X62*1,"0")</f>
        <v>0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150.80000000000001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0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46">
        <f>IFERROR(X215*1,"0")+IFERROR(X216*1,"0")+IFERROR(X217*1,"0")+IFERROR(X218*1,"0")+IFERROR(X219*1,"0")+IFERROR(X220*1,"0")+IFERROR(X221*1,"0")+IFERROR(X225*1,"0")+IFERROR(X226*1,"0")+IFERROR(X227*1,"0")</f>
        <v>0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1447.9999999999998</v>
      </c>
      <c r="M584" s="395"/>
      <c r="N584" s="46">
        <f>IFERROR(X294*1,"0")+IFERROR(X295*1,"0")+IFERROR(X296*1,"0")+IFERROR(X297*1,"0")+IFERROR(X298*1,"0")+IFERROR(X299*1,"0")+IFERROR(X300*1,"0")+IFERROR(X304*1,"0")+IFERROR(X305*1,"0")</f>
        <v>15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1275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381.54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29.4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37.800000000000004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596.6400000000001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87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65,00"/>
        <filter val="1 070,00"/>
        <filter val="1,67"/>
        <filter val="100,00"/>
        <filter val="110,00"/>
        <filter val="12,00"/>
        <filter val="120,00"/>
        <filter val="13,33"/>
        <filter val="137,18"/>
        <filter val="14,29"/>
        <filter val="15,00"/>
        <filter val="150,00"/>
        <filter val="170,00"/>
        <filter val="18,52"/>
        <filter val="180,00"/>
        <filter val="20,00"/>
        <filter val="200,00"/>
        <filter val="22,73"/>
        <filter val="22,83"/>
        <filter val="25,93"/>
        <filter val="28,00"/>
        <filter val="280,00"/>
        <filter val="3,00"/>
        <filter val="3,57"/>
        <filter val="30,00"/>
        <filter val="300,00"/>
        <filter val="32,20"/>
        <filter val="35,00"/>
        <filter val="35,71"/>
        <filter val="35,90"/>
        <filter val="4 248,00"/>
        <filter val="4 477,93"/>
        <filter val="4 677,93"/>
        <filter val="4,93"/>
        <filter val="50,00"/>
        <filter val="527,93"/>
        <filter val="56,82"/>
        <filter val="6,67"/>
        <filter val="60,00"/>
        <filter val="71,00"/>
        <filter val="8"/>
        <filter val="8,00"/>
        <filter val="8,33"/>
        <filter val="870,00"/>
      </filters>
    </filterColumn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O528:U528"/>
    <mergeCell ref="O383:U383"/>
    <mergeCell ref="D161:E16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