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86BF4E-0892-4920-83CF-97139F5CC5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N507" i="1"/>
  <c r="BL507" i="1"/>
  <c r="X507" i="1"/>
  <c r="O507" i="1"/>
  <c r="BN506" i="1"/>
  <c r="BL506" i="1"/>
  <c r="X506" i="1"/>
  <c r="X508" i="1" s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W395" i="1"/>
  <c r="W394" i="1"/>
  <c r="BN393" i="1"/>
  <c r="BL393" i="1"/>
  <c r="X393" i="1"/>
  <c r="O393" i="1"/>
  <c r="BN392" i="1"/>
  <c r="BL392" i="1"/>
  <c r="X392" i="1"/>
  <c r="O392" i="1"/>
  <c r="W388" i="1"/>
  <c r="W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BN379" i="1"/>
  <c r="BL379" i="1"/>
  <c r="X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O372" i="1"/>
  <c r="BN371" i="1"/>
  <c r="BL371" i="1"/>
  <c r="X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N358" i="1"/>
  <c r="BL358" i="1"/>
  <c r="X358" i="1"/>
  <c r="X360" i="1" s="1"/>
  <c r="W356" i="1"/>
  <c r="W355" i="1"/>
  <c r="BN354" i="1"/>
  <c r="BL354" i="1"/>
  <c r="X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O232" i="1"/>
  <c r="W229" i="1"/>
  <c r="W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X228" i="1" s="1"/>
  <c r="W223" i="1"/>
  <c r="W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N207" i="1"/>
  <c r="BL207" i="1"/>
  <c r="X207" i="1"/>
  <c r="O207" i="1"/>
  <c r="W205" i="1"/>
  <c r="W204" i="1"/>
  <c r="BN203" i="1"/>
  <c r="BL203" i="1"/>
  <c r="X203" i="1"/>
  <c r="BO203" i="1" s="1"/>
  <c r="O203" i="1"/>
  <c r="BN202" i="1"/>
  <c r="BL202" i="1"/>
  <c r="X202" i="1"/>
  <c r="BN201" i="1"/>
  <c r="BL201" i="1"/>
  <c r="X201" i="1"/>
  <c r="BN200" i="1"/>
  <c r="BL200" i="1"/>
  <c r="X200" i="1"/>
  <c r="BO200" i="1" s="1"/>
  <c r="BN199" i="1"/>
  <c r="BL199" i="1"/>
  <c r="X199" i="1"/>
  <c r="BO199" i="1" s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W176" i="1"/>
  <c r="W175" i="1"/>
  <c r="BN174" i="1"/>
  <c r="BL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N168" i="1"/>
  <c r="BL168" i="1"/>
  <c r="X168" i="1"/>
  <c r="BO168" i="1" s="1"/>
  <c r="O168" i="1"/>
  <c r="W165" i="1"/>
  <c r="W164" i="1"/>
  <c r="BN163" i="1"/>
  <c r="BL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W124" i="1"/>
  <c r="W123" i="1"/>
  <c r="BN122" i="1"/>
  <c r="BL122" i="1"/>
  <c r="X122" i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W96" i="1"/>
  <c r="W95" i="1"/>
  <c r="BN94" i="1"/>
  <c r="BL94" i="1"/>
  <c r="X94" i="1"/>
  <c r="O94" i="1"/>
  <c r="BN93" i="1"/>
  <c r="BL93" i="1"/>
  <c r="X93" i="1"/>
  <c r="O93" i="1"/>
  <c r="BN92" i="1"/>
  <c r="BL92" i="1"/>
  <c r="X92" i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N83" i="1"/>
  <c r="BL83" i="1"/>
  <c r="X83" i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N75" i="1"/>
  <c r="BL75" i="1"/>
  <c r="X75" i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O33" i="1"/>
  <c r="BN32" i="1"/>
  <c r="BL32" i="1"/>
  <c r="X32" i="1"/>
  <c r="BN31" i="1"/>
  <c r="BL31" i="1"/>
  <c r="X31" i="1"/>
  <c r="BN30" i="1"/>
  <c r="BL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2" i="1" l="1"/>
  <c r="BM202" i="1"/>
  <c r="Y202" i="1"/>
  <c r="BO233" i="1"/>
  <c r="BM233" i="1"/>
  <c r="Y233" i="1"/>
  <c r="BO263" i="1"/>
  <c r="BM263" i="1"/>
  <c r="Y263" i="1"/>
  <c r="BO276" i="1"/>
  <c r="BM276" i="1"/>
  <c r="Y276" i="1"/>
  <c r="BO282" i="1"/>
  <c r="BM282" i="1"/>
  <c r="Y282" i="1"/>
  <c r="BO348" i="1"/>
  <c r="BM348" i="1"/>
  <c r="Y348" i="1"/>
  <c r="BO354" i="1"/>
  <c r="BM354" i="1"/>
  <c r="Y354" i="1"/>
  <c r="BO377" i="1"/>
  <c r="BM377" i="1"/>
  <c r="Y377" i="1"/>
  <c r="BO385" i="1"/>
  <c r="BM385" i="1"/>
  <c r="Y385" i="1"/>
  <c r="BO449" i="1"/>
  <c r="BM449" i="1"/>
  <c r="Y449" i="1"/>
  <c r="BO453" i="1"/>
  <c r="BM453" i="1"/>
  <c r="Y453" i="1"/>
  <c r="BO494" i="1"/>
  <c r="BM494" i="1"/>
  <c r="Y494" i="1"/>
  <c r="Y34" i="1"/>
  <c r="BM34" i="1"/>
  <c r="X63" i="1"/>
  <c r="Y73" i="1"/>
  <c r="BM73" i="1"/>
  <c r="Y81" i="1"/>
  <c r="BM81" i="1"/>
  <c r="Y91" i="1"/>
  <c r="BM91" i="1"/>
  <c r="Y103" i="1"/>
  <c r="BM103" i="1"/>
  <c r="Y108" i="1"/>
  <c r="BM108" i="1"/>
  <c r="Y116" i="1"/>
  <c r="BM116" i="1"/>
  <c r="Y119" i="1"/>
  <c r="BM119" i="1"/>
  <c r="Y130" i="1"/>
  <c r="BM130" i="1"/>
  <c r="F584" i="1"/>
  <c r="Y157" i="1"/>
  <c r="BM157" i="1"/>
  <c r="Y168" i="1"/>
  <c r="BM168" i="1"/>
  <c r="Y184" i="1"/>
  <c r="BM184" i="1"/>
  <c r="Y185" i="1"/>
  <c r="BM185" i="1"/>
  <c r="Y199" i="1"/>
  <c r="BM199" i="1"/>
  <c r="Y200" i="1"/>
  <c r="BM200" i="1"/>
  <c r="BO201" i="1"/>
  <c r="BM201" i="1"/>
  <c r="Y201" i="1"/>
  <c r="BO219" i="1"/>
  <c r="BM219" i="1"/>
  <c r="Y219" i="1"/>
  <c r="BO249" i="1"/>
  <c r="BM249" i="1"/>
  <c r="Y249" i="1"/>
  <c r="BO271" i="1"/>
  <c r="BM271" i="1"/>
  <c r="Y271" i="1"/>
  <c r="BO281" i="1"/>
  <c r="BM281" i="1"/>
  <c r="Y281" i="1"/>
  <c r="BO299" i="1"/>
  <c r="BM299" i="1"/>
  <c r="Y299" i="1"/>
  <c r="BO353" i="1"/>
  <c r="BM353" i="1"/>
  <c r="Y353" i="1"/>
  <c r="BO359" i="1"/>
  <c r="BM359" i="1"/>
  <c r="Y359" i="1"/>
  <c r="BO364" i="1"/>
  <c r="BM364" i="1"/>
  <c r="Y364" i="1"/>
  <c r="BO380" i="1"/>
  <c r="BM380" i="1"/>
  <c r="Y380" i="1"/>
  <c r="X433" i="1"/>
  <c r="X432" i="1"/>
  <c r="BO431" i="1"/>
  <c r="BM431" i="1"/>
  <c r="Y431" i="1"/>
  <c r="Y432" i="1" s="1"/>
  <c r="X438" i="1"/>
  <c r="BO435" i="1"/>
  <c r="BM435" i="1"/>
  <c r="Y435" i="1"/>
  <c r="BO452" i="1"/>
  <c r="BM452" i="1"/>
  <c r="Y452" i="1"/>
  <c r="BO493" i="1"/>
  <c r="BM493" i="1"/>
  <c r="Y493" i="1"/>
  <c r="BO513" i="1"/>
  <c r="BM513" i="1"/>
  <c r="Y513" i="1"/>
  <c r="X212" i="1"/>
  <c r="BO31" i="1"/>
  <c r="BM31" i="1"/>
  <c r="Y31" i="1"/>
  <c r="BO62" i="1"/>
  <c r="BM62" i="1"/>
  <c r="Y62" i="1"/>
  <c r="BO93" i="1"/>
  <c r="BM93" i="1"/>
  <c r="Y93" i="1"/>
  <c r="BO110" i="1"/>
  <c r="BM110" i="1"/>
  <c r="Y110" i="1"/>
  <c r="BO122" i="1"/>
  <c r="BM122" i="1"/>
  <c r="Y122" i="1"/>
  <c r="BO137" i="1"/>
  <c r="BM137" i="1"/>
  <c r="Y137" i="1"/>
  <c r="BO159" i="1"/>
  <c r="BM159" i="1"/>
  <c r="Y159" i="1"/>
  <c r="BO210" i="1"/>
  <c r="BM210" i="1"/>
  <c r="Y210" i="1"/>
  <c r="BO221" i="1"/>
  <c r="BM221" i="1"/>
  <c r="Y221" i="1"/>
  <c r="BO251" i="1"/>
  <c r="BM251" i="1"/>
  <c r="Y251" i="1"/>
  <c r="BO265" i="1"/>
  <c r="BM265" i="1"/>
  <c r="Y265" i="1"/>
  <c r="BO288" i="1"/>
  <c r="BM288" i="1"/>
  <c r="Y288" i="1"/>
  <c r="X311" i="1"/>
  <c r="BO310" i="1"/>
  <c r="BM310" i="1"/>
  <c r="Y310" i="1"/>
  <c r="Y311" i="1" s="1"/>
  <c r="W578" i="1"/>
  <c r="BO30" i="1"/>
  <c r="BM30" i="1"/>
  <c r="Y30" i="1"/>
  <c r="BO32" i="1"/>
  <c r="BM32" i="1"/>
  <c r="Y32" i="1"/>
  <c r="BO61" i="1"/>
  <c r="BM61" i="1"/>
  <c r="Y61" i="1"/>
  <c r="BO71" i="1"/>
  <c r="BM71" i="1"/>
  <c r="Y71" i="1"/>
  <c r="BO79" i="1"/>
  <c r="BM79" i="1"/>
  <c r="Y79" i="1"/>
  <c r="BO87" i="1"/>
  <c r="BM87" i="1"/>
  <c r="Y87" i="1"/>
  <c r="BO101" i="1"/>
  <c r="BM101" i="1"/>
  <c r="Y101" i="1"/>
  <c r="BO114" i="1"/>
  <c r="BM114" i="1"/>
  <c r="Y114" i="1"/>
  <c r="BO128" i="1"/>
  <c r="BM128" i="1"/>
  <c r="Y128" i="1"/>
  <c r="BO155" i="1"/>
  <c r="BM155" i="1"/>
  <c r="Y155" i="1"/>
  <c r="BO163" i="1"/>
  <c r="BM163" i="1"/>
  <c r="Y163" i="1"/>
  <c r="BO180" i="1"/>
  <c r="BM180" i="1"/>
  <c r="Y180" i="1"/>
  <c r="BO197" i="1"/>
  <c r="BM197" i="1"/>
  <c r="Y197" i="1"/>
  <c r="BO209" i="1"/>
  <c r="BM209" i="1"/>
  <c r="Y209" i="1"/>
  <c r="BO217" i="1"/>
  <c r="BM217" i="1"/>
  <c r="Y217" i="1"/>
  <c r="BO226" i="1"/>
  <c r="BM226" i="1"/>
  <c r="Y226" i="1"/>
  <c r="BO247" i="1"/>
  <c r="BM247" i="1"/>
  <c r="Y247" i="1"/>
  <c r="BO257" i="1"/>
  <c r="BM257" i="1"/>
  <c r="Y257" i="1"/>
  <c r="BO269" i="1"/>
  <c r="BM269" i="1"/>
  <c r="Y269" i="1"/>
  <c r="BO297" i="1"/>
  <c r="BM297" i="1"/>
  <c r="Y297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46" i="1"/>
  <c r="BM346" i="1"/>
  <c r="Y346" i="1"/>
  <c r="BO22" i="1"/>
  <c r="BM22" i="1"/>
  <c r="Y22" i="1"/>
  <c r="BO54" i="1"/>
  <c r="BM54" i="1"/>
  <c r="Y54" i="1"/>
  <c r="BO67" i="1"/>
  <c r="BM67" i="1"/>
  <c r="Y67" i="1"/>
  <c r="BO75" i="1"/>
  <c r="BM75" i="1"/>
  <c r="Y75" i="1"/>
  <c r="BO83" i="1"/>
  <c r="BM83" i="1"/>
  <c r="Y83" i="1"/>
  <c r="BO174" i="1"/>
  <c r="BM174" i="1"/>
  <c r="Y174" i="1"/>
  <c r="X204" i="1"/>
  <c r="BO189" i="1"/>
  <c r="BM189" i="1"/>
  <c r="Y189" i="1"/>
  <c r="BO208" i="1"/>
  <c r="BM208" i="1"/>
  <c r="Y208" i="1"/>
  <c r="BO235" i="1"/>
  <c r="BM235" i="1"/>
  <c r="Y235" i="1"/>
  <c r="BO305" i="1"/>
  <c r="BM305" i="1"/>
  <c r="Y305" i="1"/>
  <c r="BO314" i="1"/>
  <c r="BM314" i="1"/>
  <c r="Y314" i="1"/>
  <c r="BO366" i="1"/>
  <c r="BM366" i="1"/>
  <c r="Y366" i="1"/>
  <c r="X374" i="1"/>
  <c r="BO371" i="1"/>
  <c r="BM371" i="1"/>
  <c r="Y371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BO447" i="1"/>
  <c r="BM447" i="1"/>
  <c r="Y447" i="1"/>
  <c r="BO474" i="1"/>
  <c r="BM474" i="1"/>
  <c r="Y474" i="1"/>
  <c r="X487" i="1"/>
  <c r="X486" i="1"/>
  <c r="BO485" i="1"/>
  <c r="BM485" i="1"/>
  <c r="Y485" i="1"/>
  <c r="Y486" i="1" s="1"/>
  <c r="BO491" i="1"/>
  <c r="BM491" i="1"/>
  <c r="Y491" i="1"/>
  <c r="BO507" i="1"/>
  <c r="BM507" i="1"/>
  <c r="Y507" i="1"/>
  <c r="BO511" i="1"/>
  <c r="BM511" i="1"/>
  <c r="Y511" i="1"/>
  <c r="W574" i="1"/>
  <c r="X36" i="1"/>
  <c r="X124" i="1"/>
  <c r="X132" i="1"/>
  <c r="X170" i="1"/>
  <c r="X187" i="1"/>
  <c r="K584" i="1"/>
  <c r="L584" i="1"/>
  <c r="X259" i="1"/>
  <c r="X273" i="1"/>
  <c r="X278" i="1"/>
  <c r="X284" i="1"/>
  <c r="BO393" i="1"/>
  <c r="BM393" i="1"/>
  <c r="Y393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7" i="1"/>
  <c r="BM437" i="1"/>
  <c r="Y437" i="1"/>
  <c r="BO442" i="1"/>
  <c r="BM442" i="1"/>
  <c r="Y442" i="1"/>
  <c r="BO455" i="1"/>
  <c r="BM455" i="1"/>
  <c r="Y455" i="1"/>
  <c r="BO480" i="1"/>
  <c r="BM480" i="1"/>
  <c r="Y480" i="1"/>
  <c r="BO496" i="1"/>
  <c r="BM496" i="1"/>
  <c r="Y496" i="1"/>
  <c r="BO515" i="1"/>
  <c r="BM515" i="1"/>
  <c r="Y515" i="1"/>
  <c r="W584" i="1"/>
  <c r="F9" i="1"/>
  <c r="J9" i="1"/>
  <c r="F10" i="1"/>
  <c r="X25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4" i="1"/>
  <c r="X56" i="1"/>
  <c r="BO53" i="1"/>
  <c r="BM53" i="1"/>
  <c r="Y53" i="1"/>
  <c r="Y55" i="1" s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BO100" i="1"/>
  <c r="BM100" i="1"/>
  <c r="Y100" i="1"/>
  <c r="H9" i="1"/>
  <c r="B584" i="1"/>
  <c r="W575" i="1"/>
  <c r="W576" i="1"/>
  <c r="Y23" i="1"/>
  <c r="Y24" i="1" s="1"/>
  <c r="BM23" i="1"/>
  <c r="X24" i="1"/>
  <c r="Y27" i="1"/>
  <c r="BM27" i="1"/>
  <c r="BO27" i="1"/>
  <c r="Y29" i="1"/>
  <c r="BM29" i="1"/>
  <c r="BO33" i="1"/>
  <c r="BM33" i="1"/>
  <c r="Y33" i="1"/>
  <c r="X55" i="1"/>
  <c r="BO60" i="1"/>
  <c r="BM60" i="1"/>
  <c r="Y60" i="1"/>
  <c r="Y63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95" i="1"/>
  <c r="BO94" i="1"/>
  <c r="BM94" i="1"/>
  <c r="Y94" i="1"/>
  <c r="X96" i="1"/>
  <c r="X106" i="1"/>
  <c r="X105" i="1"/>
  <c r="BO98" i="1"/>
  <c r="BM98" i="1"/>
  <c r="Y98" i="1"/>
  <c r="BO102" i="1"/>
  <c r="BM102" i="1"/>
  <c r="Y102" i="1"/>
  <c r="D584" i="1"/>
  <c r="X64" i="1"/>
  <c r="E584" i="1"/>
  <c r="X89" i="1"/>
  <c r="Y104" i="1"/>
  <c r="BM104" i="1"/>
  <c r="Y109" i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N584" i="1"/>
  <c r="X301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50" i="1"/>
  <c r="BO345" i="1"/>
  <c r="BM345" i="1"/>
  <c r="Y345" i="1"/>
  <c r="X349" i="1"/>
  <c r="X356" i="1"/>
  <c r="BO352" i="1"/>
  <c r="BM352" i="1"/>
  <c r="Y352" i="1"/>
  <c r="Y355" i="1" s="1"/>
  <c r="BO365" i="1"/>
  <c r="BM365" i="1"/>
  <c r="Y365" i="1"/>
  <c r="BO373" i="1"/>
  <c r="BM373" i="1"/>
  <c r="Y373" i="1"/>
  <c r="X375" i="1"/>
  <c r="BO378" i="1"/>
  <c r="BM378" i="1"/>
  <c r="Y378" i="1"/>
  <c r="BO381" i="1"/>
  <c r="BM381" i="1"/>
  <c r="Y381" i="1"/>
  <c r="X383" i="1"/>
  <c r="BO386" i="1"/>
  <c r="BM386" i="1"/>
  <c r="Y386" i="1"/>
  <c r="Y387" i="1" s="1"/>
  <c r="X388" i="1"/>
  <c r="X395" i="1"/>
  <c r="BO392" i="1"/>
  <c r="BM392" i="1"/>
  <c r="Y392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X422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I584" i="1"/>
  <c r="Y127" i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4" i="1"/>
  <c r="Y156" i="1"/>
  <c r="BM156" i="1"/>
  <c r="Y158" i="1"/>
  <c r="BM158" i="1"/>
  <c r="Y160" i="1"/>
  <c r="BM160" i="1"/>
  <c r="Y162" i="1"/>
  <c r="BM162" i="1"/>
  <c r="X165" i="1"/>
  <c r="Y169" i="1"/>
  <c r="Y170" i="1" s="1"/>
  <c r="BM169" i="1"/>
  <c r="Y173" i="1"/>
  <c r="Y175" i="1" s="1"/>
  <c r="BM173" i="1"/>
  <c r="BO173" i="1"/>
  <c r="Y179" i="1"/>
  <c r="BM179" i="1"/>
  <c r="Y181" i="1"/>
  <c r="BM181" i="1"/>
  <c r="Y182" i="1"/>
  <c r="BM182" i="1"/>
  <c r="Y183" i="1"/>
  <c r="BM183" i="1"/>
  <c r="Y190" i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BM207" i="1"/>
  <c r="BO207" i="1"/>
  <c r="J584" i="1"/>
  <c r="Y216" i="1"/>
  <c r="BM216" i="1"/>
  <c r="Y218" i="1"/>
  <c r="BM218" i="1"/>
  <c r="Y220" i="1"/>
  <c r="BM220" i="1"/>
  <c r="X223" i="1"/>
  <c r="Y225" i="1"/>
  <c r="BM225" i="1"/>
  <c r="BO225" i="1"/>
  <c r="Y227" i="1"/>
  <c r="BM227" i="1"/>
  <c r="Y232" i="1"/>
  <c r="BM232" i="1"/>
  <c r="BO232" i="1"/>
  <c r="Y234" i="1"/>
  <c r="BM234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BO275" i="1"/>
  <c r="Y277" i="1"/>
  <c r="BM277" i="1"/>
  <c r="Y283" i="1"/>
  <c r="Y284" i="1" s="1"/>
  <c r="BM283" i="1"/>
  <c r="Y287" i="1"/>
  <c r="BM287" i="1"/>
  <c r="BO287" i="1"/>
  <c r="Y289" i="1"/>
  <c r="BM289" i="1"/>
  <c r="Y294" i="1"/>
  <c r="BM294" i="1"/>
  <c r="BO294" i="1"/>
  <c r="Y296" i="1"/>
  <c r="BM296" i="1"/>
  <c r="BO300" i="1"/>
  <c r="BM300" i="1"/>
  <c r="Y300" i="1"/>
  <c r="X302" i="1"/>
  <c r="X307" i="1"/>
  <c r="BO304" i="1"/>
  <c r="BM304" i="1"/>
  <c r="Y304" i="1"/>
  <c r="Y306" i="1" s="1"/>
  <c r="X318" i="1"/>
  <c r="X317" i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X355" i="1"/>
  <c r="X361" i="1"/>
  <c r="BO358" i="1"/>
  <c r="BM358" i="1"/>
  <c r="Y358" i="1"/>
  <c r="Y360" i="1" s="1"/>
  <c r="BO367" i="1"/>
  <c r="BM367" i="1"/>
  <c r="Y367" i="1"/>
  <c r="X369" i="1"/>
  <c r="BO372" i="1"/>
  <c r="BM372" i="1"/>
  <c r="Y372" i="1"/>
  <c r="X382" i="1"/>
  <c r="BO379" i="1"/>
  <c r="BM379" i="1"/>
  <c r="Y379" i="1"/>
  <c r="X387" i="1"/>
  <c r="X394" i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9" i="1"/>
  <c r="X428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BO500" i="1"/>
  <c r="BM500" i="1"/>
  <c r="Y500" i="1"/>
  <c r="BO512" i="1"/>
  <c r="BM512" i="1"/>
  <c r="Y512" i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Y374" i="1" l="1"/>
  <c r="Y211" i="1"/>
  <c r="Y394" i="1"/>
  <c r="Y503" i="1"/>
  <c r="Y301" i="1"/>
  <c r="Y278" i="1"/>
  <c r="Y228" i="1"/>
  <c r="Y151" i="1"/>
  <c r="Y141" i="1"/>
  <c r="Y132" i="1"/>
  <c r="Y456" i="1"/>
  <c r="Y368" i="1"/>
  <c r="Y123" i="1"/>
  <c r="X576" i="1"/>
  <c r="Y36" i="1"/>
  <c r="X575" i="1"/>
  <c r="Y517" i="1"/>
  <c r="Y259" i="1"/>
  <c r="Y222" i="1"/>
  <c r="Y204" i="1"/>
  <c r="Y186" i="1"/>
  <c r="Y164" i="1"/>
  <c r="Y382" i="1"/>
  <c r="Y95" i="1"/>
  <c r="Y88" i="1"/>
  <c r="X577" i="1"/>
  <c r="Y549" i="1"/>
  <c r="Y349" i="1"/>
  <c r="X574" i="1"/>
  <c r="Y565" i="1"/>
  <c r="Y523" i="1"/>
  <c r="Y422" i="1"/>
  <c r="Y342" i="1"/>
  <c r="Y290" i="1"/>
  <c r="Y272" i="1"/>
  <c r="Y252" i="1"/>
  <c r="Y238" i="1"/>
  <c r="Y476" i="1"/>
  <c r="Y105" i="1"/>
  <c r="X578" i="1"/>
  <c r="W577" i="1"/>
  <c r="Y579" i="1" l="1"/>
</calcChain>
</file>

<file path=xl/sharedStrings.xml><?xml version="1.0" encoding="utf-8"?>
<sst xmlns="http://schemas.openxmlformats.org/spreadsheetml/2006/main" count="2564" uniqueCount="854">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</sst>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86" t="s">
        <v>0</v>
      </c>
      <c r="E1" s="408"/>
      <c r="F1" s="408"/>
      <c r="G1" s="12" t="s">
        <v>1</v>
      </c>
      <c r="H1" s="586" t="s">
        <v>2</v>
      </c>
      <c r="I1" s="408"/>
      <c r="J1" s="408"/>
      <c r="K1" s="408"/>
      <c r="L1" s="408"/>
      <c r="M1" s="408"/>
      <c r="N1" s="408"/>
      <c r="O1" s="408"/>
      <c r="P1" s="408"/>
      <c r="Q1" s="407" t="s">
        <v>3</v>
      </c>
      <c r="R1" s="408"/>
      <c r="S1" s="4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685" t="s">
        <v>8</v>
      </c>
      <c r="B5" s="459"/>
      <c r="C5" s="460"/>
      <c r="D5" s="697"/>
      <c r="E5" s="699"/>
      <c r="F5" s="483" t="s">
        <v>9</v>
      </c>
      <c r="G5" s="460"/>
      <c r="H5" s="697" t="s">
        <v>853</v>
      </c>
      <c r="I5" s="698"/>
      <c r="J5" s="698"/>
      <c r="K5" s="698"/>
      <c r="L5" s="699"/>
      <c r="M5" s="58"/>
      <c r="O5" s="24" t="s">
        <v>10</v>
      </c>
      <c r="P5" s="442">
        <v>45479</v>
      </c>
      <c r="Q5" s="443"/>
      <c r="S5" s="588" t="s">
        <v>11</v>
      </c>
      <c r="T5" s="574"/>
      <c r="U5" s="591" t="s">
        <v>12</v>
      </c>
      <c r="V5" s="443"/>
      <c r="AA5" s="51"/>
      <c r="AB5" s="51"/>
      <c r="AC5" s="51"/>
    </row>
    <row r="6" spans="1:30" s="399" customFormat="1" ht="24" customHeight="1" x14ac:dyDescent="0.2">
      <c r="A6" s="685" t="s">
        <v>13</v>
      </c>
      <c r="B6" s="459"/>
      <c r="C6" s="460"/>
      <c r="D6" s="539" t="s">
        <v>14</v>
      </c>
      <c r="E6" s="540"/>
      <c r="F6" s="540"/>
      <c r="G6" s="540"/>
      <c r="H6" s="540"/>
      <c r="I6" s="540"/>
      <c r="J6" s="540"/>
      <c r="K6" s="540"/>
      <c r="L6" s="443"/>
      <c r="M6" s="59"/>
      <c r="O6" s="24" t="s">
        <v>15</v>
      </c>
      <c r="P6" s="800" t="str">
        <f>IF(P5=0," ",CHOOSE(WEEKDAY(P5,2),"Понедельник","Вторник","Среда","Четверг","Пятница","Суббота","Воскресенье"))</f>
        <v>Суббота</v>
      </c>
      <c r="Q6" s="415"/>
      <c r="S6" s="781" t="s">
        <v>16</v>
      </c>
      <c r="T6" s="574"/>
      <c r="U6" s="532" t="s">
        <v>17</v>
      </c>
      <c r="V6" s="533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428"/>
      <c r="M7" s="60"/>
      <c r="O7" s="24"/>
      <c r="P7" s="42"/>
      <c r="Q7" s="42"/>
      <c r="S7" s="412"/>
      <c r="T7" s="574"/>
      <c r="U7" s="534"/>
      <c r="V7" s="535"/>
      <c r="AA7" s="51"/>
      <c r="AB7" s="51"/>
      <c r="AC7" s="51"/>
    </row>
    <row r="8" spans="1:30" s="399" customFormat="1" ht="25.5" customHeight="1" x14ac:dyDescent="0.2">
      <c r="A8" s="425" t="s">
        <v>18</v>
      </c>
      <c r="B8" s="419"/>
      <c r="C8" s="420"/>
      <c r="D8" s="738"/>
      <c r="E8" s="739"/>
      <c r="F8" s="739"/>
      <c r="G8" s="739"/>
      <c r="H8" s="739"/>
      <c r="I8" s="739"/>
      <c r="J8" s="739"/>
      <c r="K8" s="739"/>
      <c r="L8" s="740"/>
      <c r="M8" s="61"/>
      <c r="O8" s="24" t="s">
        <v>19</v>
      </c>
      <c r="P8" s="427">
        <v>0.375</v>
      </c>
      <c r="Q8" s="428"/>
      <c r="S8" s="412"/>
      <c r="T8" s="574"/>
      <c r="U8" s="534"/>
      <c r="V8" s="535"/>
      <c r="AA8" s="51"/>
      <c r="AB8" s="51"/>
      <c r="AC8" s="51"/>
    </row>
    <row r="9" spans="1:30" s="399" customFormat="1" ht="39.950000000000003" customHeight="1" x14ac:dyDescent="0.2">
      <c r="A9" s="4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83"/>
      <c r="E9" s="445"/>
      <c r="F9" s="4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44" t="str">
        <f>IF(AND($A$9="Тип доверенности/получателя при получении в адресе перегруза:",$D$9="Разовая доверенность"),"Введите ФИО","")</f>
        <v/>
      </c>
      <c r="I9" s="445"/>
      <c r="J9" s="4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5"/>
      <c r="L9" s="445"/>
      <c r="M9" s="401"/>
      <c r="O9" s="26" t="s">
        <v>20</v>
      </c>
      <c r="P9" s="661"/>
      <c r="Q9" s="424"/>
      <c r="S9" s="412"/>
      <c r="T9" s="574"/>
      <c r="U9" s="536"/>
      <c r="V9" s="537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4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83"/>
      <c r="E10" s="445"/>
      <c r="F10" s="4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05" t="str">
        <f>IFERROR(VLOOKUP($D$10,Proxy,2,FALSE),"")</f>
        <v/>
      </c>
      <c r="I10" s="412"/>
      <c r="J10" s="412"/>
      <c r="K10" s="412"/>
      <c r="L10" s="412"/>
      <c r="M10" s="398"/>
      <c r="O10" s="26" t="s">
        <v>21</v>
      </c>
      <c r="P10" s="599"/>
      <c r="Q10" s="600"/>
      <c r="T10" s="24" t="s">
        <v>22</v>
      </c>
      <c r="U10" s="765" t="s">
        <v>23</v>
      </c>
      <c r="V10" s="533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88"/>
      <c r="Q11" s="443"/>
      <c r="T11" s="24" t="s">
        <v>26</v>
      </c>
      <c r="U11" s="423" t="s">
        <v>27</v>
      </c>
      <c r="V11" s="42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458" t="s">
        <v>28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60"/>
      <c r="M12" s="62"/>
      <c r="O12" s="24" t="s">
        <v>29</v>
      </c>
      <c r="P12" s="427"/>
      <c r="Q12" s="428"/>
      <c r="R12" s="23"/>
      <c r="T12" s="24"/>
      <c r="U12" s="408"/>
      <c r="V12" s="412"/>
      <c r="AA12" s="51"/>
      <c r="AB12" s="51"/>
      <c r="AC12" s="51"/>
    </row>
    <row r="13" spans="1:30" s="399" customFormat="1" ht="23.25" customHeight="1" x14ac:dyDescent="0.2">
      <c r="A13" s="458" t="s">
        <v>30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60"/>
      <c r="M13" s="62"/>
      <c r="N13" s="26"/>
      <c r="O13" s="26" t="s">
        <v>31</v>
      </c>
      <c r="P13" s="423"/>
      <c r="Q13" s="42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458" t="s">
        <v>32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6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469" t="s">
        <v>33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60"/>
      <c r="M15" s="63"/>
      <c r="O15" s="694" t="s">
        <v>34</v>
      </c>
      <c r="P15" s="408"/>
      <c r="Q15" s="408"/>
      <c r="R15" s="408"/>
      <c r="S15" s="4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5"/>
      <c r="P16" s="695"/>
      <c r="Q16" s="695"/>
      <c r="R16" s="695"/>
      <c r="S16" s="6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1" t="s">
        <v>35</v>
      </c>
      <c r="B17" s="421" t="s">
        <v>36</v>
      </c>
      <c r="C17" s="715" t="s">
        <v>37</v>
      </c>
      <c r="D17" s="421" t="s">
        <v>38</v>
      </c>
      <c r="E17" s="472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807"/>
      <c r="Q17" s="807"/>
      <c r="R17" s="807"/>
      <c r="S17" s="472"/>
      <c r="T17" s="463" t="s">
        <v>49</v>
      </c>
      <c r="U17" s="460"/>
      <c r="V17" s="421" t="s">
        <v>50</v>
      </c>
      <c r="W17" s="421" t="s">
        <v>51</v>
      </c>
      <c r="X17" s="479" t="s">
        <v>52</v>
      </c>
      <c r="Y17" s="421" t="s">
        <v>53</v>
      </c>
      <c r="Z17" s="555" t="s">
        <v>54</v>
      </c>
      <c r="AA17" s="555" t="s">
        <v>55</v>
      </c>
      <c r="AB17" s="555" t="s">
        <v>56</v>
      </c>
      <c r="AC17" s="743"/>
      <c r="AD17" s="744"/>
      <c r="AE17" s="732"/>
      <c r="BB17" s="461" t="s">
        <v>57</v>
      </c>
    </row>
    <row r="18" spans="1:67" ht="14.25" customHeight="1" x14ac:dyDescent="0.2">
      <c r="A18" s="422"/>
      <c r="B18" s="422"/>
      <c r="C18" s="422"/>
      <c r="D18" s="473"/>
      <c r="E18" s="474"/>
      <c r="F18" s="422"/>
      <c r="G18" s="422"/>
      <c r="H18" s="422"/>
      <c r="I18" s="422"/>
      <c r="J18" s="422"/>
      <c r="K18" s="422"/>
      <c r="L18" s="422"/>
      <c r="M18" s="422"/>
      <c r="N18" s="422"/>
      <c r="O18" s="473"/>
      <c r="P18" s="808"/>
      <c r="Q18" s="808"/>
      <c r="R18" s="808"/>
      <c r="S18" s="474"/>
      <c r="T18" s="400" t="s">
        <v>58</v>
      </c>
      <c r="U18" s="400" t="s">
        <v>59</v>
      </c>
      <c r="V18" s="422"/>
      <c r="W18" s="422"/>
      <c r="X18" s="480"/>
      <c r="Y18" s="422"/>
      <c r="Z18" s="556"/>
      <c r="AA18" s="556"/>
      <c r="AB18" s="745"/>
      <c r="AC18" s="746"/>
      <c r="AD18" s="747"/>
      <c r="AE18" s="733"/>
      <c r="BB18" s="412"/>
    </row>
    <row r="19" spans="1:67" ht="27.75" hidden="1" customHeight="1" x14ac:dyDescent="0.2">
      <c r="A19" s="466" t="s">
        <v>60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8"/>
      <c r="AA19" s="48"/>
    </row>
    <row r="20" spans="1:67" ht="16.5" hidden="1" customHeight="1" x14ac:dyDescent="0.25">
      <c r="A20" s="41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7">
        <v>4607091389258</v>
      </c>
      <c r="E22" s="415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4"/>
      <c r="Q22" s="414"/>
      <c r="R22" s="414"/>
      <c r="S22" s="415"/>
      <c r="T22" s="34"/>
      <c r="U22" s="34"/>
      <c r="V22" s="35" t="s">
        <v>66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7">
        <v>4680115885004</v>
      </c>
      <c r="E23" s="415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4"/>
      <c r="Q23" s="414"/>
      <c r="R23" s="414"/>
      <c r="S23" s="415"/>
      <c r="T23" s="34"/>
      <c r="U23" s="34"/>
      <c r="V23" s="35" t="s">
        <v>66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39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39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7">
        <v>4607091383881</v>
      </c>
      <c r="E27" s="415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4"/>
      <c r="Q27" s="414"/>
      <c r="R27" s="414"/>
      <c r="S27" s="415"/>
      <c r="T27" s="34"/>
      <c r="U27" s="34"/>
      <c r="V27" s="35" t="s">
        <v>66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7">
        <v>4607091388237</v>
      </c>
      <c r="E28" s="415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8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4"/>
      <c r="Q28" s="414"/>
      <c r="R28" s="414"/>
      <c r="S28" s="415"/>
      <c r="T28" s="34"/>
      <c r="U28" s="34"/>
      <c r="V28" s="35" t="s">
        <v>66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7">
        <v>4607091383935</v>
      </c>
      <c r="E29" s="415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8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4"/>
      <c r="Q29" s="414"/>
      <c r="R29" s="414"/>
      <c r="S29" s="415"/>
      <c r="T29" s="34"/>
      <c r="U29" s="34"/>
      <c r="V29" s="35" t="s">
        <v>66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7">
        <v>4607091383935</v>
      </c>
      <c r="E30" s="415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4"/>
      <c r="Q30" s="414"/>
      <c r="R30" s="414"/>
      <c r="S30" s="415"/>
      <c r="T30" s="34"/>
      <c r="U30" s="34"/>
      <c r="V30" s="35" t="s">
        <v>66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7">
        <v>4680115881990</v>
      </c>
      <c r="E31" s="415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89" t="s">
        <v>82</v>
      </c>
      <c r="P31" s="414"/>
      <c r="Q31" s="414"/>
      <c r="R31" s="414"/>
      <c r="S31" s="415"/>
      <c r="T31" s="34" t="s">
        <v>83</v>
      </c>
      <c r="U31" s="34"/>
      <c r="V31" s="35" t="s">
        <v>66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4301051786</v>
      </c>
      <c r="D32" s="417">
        <v>4680115881853</v>
      </c>
      <c r="E32" s="415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0" t="s">
        <v>86</v>
      </c>
      <c r="P32" s="414"/>
      <c r="Q32" s="414"/>
      <c r="R32" s="414"/>
      <c r="S32" s="415"/>
      <c r="T32" s="34" t="s">
        <v>83</v>
      </c>
      <c r="U32" s="34"/>
      <c r="V32" s="35" t="s">
        <v>66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87</v>
      </c>
      <c r="C33" s="31">
        <v>4301051426</v>
      </c>
      <c r="D33" s="417">
        <v>4680115881853</v>
      </c>
      <c r="E33" s="415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4"/>
      <c r="Q33" s="414"/>
      <c r="R33" s="414"/>
      <c r="S33" s="415"/>
      <c r="T33" s="34"/>
      <c r="U33" s="34"/>
      <c r="V33" s="35" t="s">
        <v>66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17">
        <v>4607091383911</v>
      </c>
      <c r="E34" s="415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8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4"/>
      <c r="Q34" s="414"/>
      <c r="R34" s="414"/>
      <c r="S34" s="415"/>
      <c r="T34" s="34"/>
      <c r="U34" s="34"/>
      <c r="V34" s="35" t="s">
        <v>66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17">
        <v>4607091388244</v>
      </c>
      <c r="E35" s="415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4"/>
      <c r="Q35" s="414"/>
      <c r="R35" s="414"/>
      <c r="S35" s="415"/>
      <c r="T35" s="34"/>
      <c r="U35" s="34"/>
      <c r="V35" s="35" t="s">
        <v>66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8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39"/>
      <c r="O36" s="418" t="s">
        <v>70</v>
      </c>
      <c r="P36" s="419"/>
      <c r="Q36" s="419"/>
      <c r="R36" s="419"/>
      <c r="S36" s="419"/>
      <c r="T36" s="419"/>
      <c r="U36" s="420"/>
      <c r="V36" s="37" t="s">
        <v>71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39"/>
      <c r="O37" s="418" t="s">
        <v>70</v>
      </c>
      <c r="P37" s="419"/>
      <c r="Q37" s="419"/>
      <c r="R37" s="419"/>
      <c r="S37" s="419"/>
      <c r="T37" s="419"/>
      <c r="U37" s="420"/>
      <c r="V37" s="37" t="s">
        <v>66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17">
        <v>4607091388503</v>
      </c>
      <c r="E39" s="415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7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4"/>
      <c r="Q39" s="414"/>
      <c r="R39" s="414"/>
      <c r="S39" s="415"/>
      <c r="T39" s="34"/>
      <c r="U39" s="34"/>
      <c r="V39" s="35" t="s">
        <v>66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8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39"/>
      <c r="O40" s="418" t="s">
        <v>70</v>
      </c>
      <c r="P40" s="419"/>
      <c r="Q40" s="419"/>
      <c r="R40" s="419"/>
      <c r="S40" s="419"/>
      <c r="T40" s="419"/>
      <c r="U40" s="420"/>
      <c r="V40" s="37" t="s">
        <v>71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39"/>
      <c r="O41" s="418" t="s">
        <v>70</v>
      </c>
      <c r="P41" s="419"/>
      <c r="Q41" s="419"/>
      <c r="R41" s="419"/>
      <c r="S41" s="419"/>
      <c r="T41" s="419"/>
      <c r="U41" s="420"/>
      <c r="V41" s="37" t="s">
        <v>66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17">
        <v>4607091388282</v>
      </c>
      <c r="E43" s="415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4"/>
      <c r="Q43" s="414"/>
      <c r="R43" s="414"/>
      <c r="S43" s="415"/>
      <c r="T43" s="34"/>
      <c r="U43" s="34"/>
      <c r="V43" s="35" t="s">
        <v>66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8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39"/>
      <c r="O44" s="418" t="s">
        <v>70</v>
      </c>
      <c r="P44" s="419"/>
      <c r="Q44" s="419"/>
      <c r="R44" s="419"/>
      <c r="S44" s="419"/>
      <c r="T44" s="419"/>
      <c r="U44" s="420"/>
      <c r="V44" s="37" t="s">
        <v>71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39"/>
      <c r="O45" s="418" t="s">
        <v>70</v>
      </c>
      <c r="P45" s="419"/>
      <c r="Q45" s="419"/>
      <c r="R45" s="419"/>
      <c r="S45" s="419"/>
      <c r="T45" s="419"/>
      <c r="U45" s="420"/>
      <c r="V45" s="37" t="s">
        <v>66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17">
        <v>4607091389111</v>
      </c>
      <c r="E47" s="415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4"/>
      <c r="Q47" s="414"/>
      <c r="R47" s="414"/>
      <c r="S47" s="415"/>
      <c r="T47" s="34"/>
      <c r="U47" s="34"/>
      <c r="V47" s="35" t="s">
        <v>66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8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39"/>
      <c r="O48" s="418" t="s">
        <v>70</v>
      </c>
      <c r="P48" s="419"/>
      <c r="Q48" s="419"/>
      <c r="R48" s="419"/>
      <c r="S48" s="419"/>
      <c r="T48" s="419"/>
      <c r="U48" s="420"/>
      <c r="V48" s="37" t="s">
        <v>71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39"/>
      <c r="O49" s="418" t="s">
        <v>70</v>
      </c>
      <c r="P49" s="419"/>
      <c r="Q49" s="419"/>
      <c r="R49" s="419"/>
      <c r="S49" s="419"/>
      <c r="T49" s="419"/>
      <c r="U49" s="420"/>
      <c r="V49" s="37" t="s">
        <v>66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66" t="s">
        <v>104</v>
      </c>
      <c r="B50" s="467"/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7"/>
      <c r="S50" s="467"/>
      <c r="T50" s="467"/>
      <c r="U50" s="467"/>
      <c r="V50" s="467"/>
      <c r="W50" s="467"/>
      <c r="X50" s="467"/>
      <c r="Y50" s="467"/>
      <c r="Z50" s="48"/>
      <c r="AA50" s="48"/>
    </row>
    <row r="51" spans="1:67" ht="16.5" hidden="1" customHeight="1" x14ac:dyDescent="0.25">
      <c r="A51" s="41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hidden="1" customHeight="1" x14ac:dyDescent="0.25">
      <c r="A53" s="54" t="s">
        <v>107</v>
      </c>
      <c r="B53" s="54" t="s">
        <v>108</v>
      </c>
      <c r="C53" s="31">
        <v>4301020234</v>
      </c>
      <c r="D53" s="417">
        <v>4680115881440</v>
      </c>
      <c r="E53" s="415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7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4"/>
      <c r="Q53" s="414"/>
      <c r="R53" s="414"/>
      <c r="S53" s="415"/>
      <c r="T53" s="34"/>
      <c r="U53" s="34"/>
      <c r="V53" s="35" t="s">
        <v>66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17">
        <v>4680115881433</v>
      </c>
      <c r="E54" s="415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4"/>
      <c r="Q54" s="414"/>
      <c r="R54" s="414"/>
      <c r="S54" s="415"/>
      <c r="T54" s="34"/>
      <c r="U54" s="34"/>
      <c r="V54" s="35" t="s">
        <v>66</v>
      </c>
      <c r="W54" s="403">
        <v>148.5</v>
      </c>
      <c r="X54" s="404">
        <f>IFERROR(IF(W54="",0,CEILING((W54/$H54),1)*$H54),"")</f>
        <v>148.5</v>
      </c>
      <c r="Y54" s="36">
        <f>IFERROR(IF(X54=0,"",ROUNDUP(X54/H54,0)*0.00753),"")</f>
        <v>0.41415000000000002</v>
      </c>
      <c r="Z54" s="56"/>
      <c r="AA54" s="57"/>
      <c r="AE54" s="64"/>
      <c r="BB54" s="80" t="s">
        <v>1</v>
      </c>
      <c r="BL54" s="64">
        <f>IFERROR(W54*I54/H54,"0")</f>
        <v>159.49999999999997</v>
      </c>
      <c r="BM54" s="64">
        <f>IFERROR(X54*I54/H54,"0")</f>
        <v>159.49999999999997</v>
      </c>
      <c r="BN54" s="64">
        <f>IFERROR(1/J54*(W54/H54),"0")</f>
        <v>0.35256410256410253</v>
      </c>
      <c r="BO54" s="64">
        <f>IFERROR(1/J54*(X54/H54),"0")</f>
        <v>0.35256410256410253</v>
      </c>
    </row>
    <row r="55" spans="1:67" x14ac:dyDescent="0.2">
      <c r="A55" s="438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39"/>
      <c r="O55" s="418" t="s">
        <v>70</v>
      </c>
      <c r="P55" s="419"/>
      <c r="Q55" s="419"/>
      <c r="R55" s="419"/>
      <c r="S55" s="419"/>
      <c r="T55" s="419"/>
      <c r="U55" s="420"/>
      <c r="V55" s="37" t="s">
        <v>71</v>
      </c>
      <c r="W55" s="405">
        <f>IFERROR(W53/H53,"0")+IFERROR(W54/H54,"0")</f>
        <v>54.999999999999993</v>
      </c>
      <c r="X55" s="405">
        <f>IFERROR(X53/H53,"0")+IFERROR(X54/H54,"0")</f>
        <v>54.999999999999993</v>
      </c>
      <c r="Y55" s="405">
        <f>IFERROR(IF(Y53="",0,Y53),"0")+IFERROR(IF(Y54="",0,Y54),"0")</f>
        <v>0.41415000000000002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39"/>
      <c r="O56" s="418" t="s">
        <v>70</v>
      </c>
      <c r="P56" s="419"/>
      <c r="Q56" s="419"/>
      <c r="R56" s="419"/>
      <c r="S56" s="419"/>
      <c r="T56" s="419"/>
      <c r="U56" s="420"/>
      <c r="V56" s="37" t="s">
        <v>66</v>
      </c>
      <c r="W56" s="405">
        <f>IFERROR(SUM(W53:W54),"0")</f>
        <v>148.5</v>
      </c>
      <c r="X56" s="405">
        <f>IFERROR(SUM(X53:X54),"0")</f>
        <v>148.5</v>
      </c>
      <c r="Y56" s="37"/>
      <c r="Z56" s="406"/>
      <c r="AA56" s="406"/>
    </row>
    <row r="57" spans="1:67" ht="16.5" hidden="1" customHeight="1" x14ac:dyDescent="0.25">
      <c r="A57" s="41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17">
        <v>4680115881426</v>
      </c>
      <c r="E59" s="415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5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4"/>
      <c r="Q59" s="414"/>
      <c r="R59" s="414"/>
      <c r="S59" s="415"/>
      <c r="T59" s="34"/>
      <c r="U59" s="34"/>
      <c r="V59" s="35" t="s">
        <v>66</v>
      </c>
      <c r="W59" s="403">
        <v>300</v>
      </c>
      <c r="X59" s="404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17">
        <v>4680115881426</v>
      </c>
      <c r="E60" s="415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4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4"/>
      <c r="Q60" s="414"/>
      <c r="R60" s="414"/>
      <c r="S60" s="415"/>
      <c r="T60" s="34"/>
      <c r="U60" s="34"/>
      <c r="V60" s="35" t="s">
        <v>66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17">
        <v>4680115881419</v>
      </c>
      <c r="E61" s="415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4"/>
      <c r="Q61" s="414"/>
      <c r="R61" s="414"/>
      <c r="S61" s="415"/>
      <c r="T61" s="34"/>
      <c r="U61" s="34"/>
      <c r="V61" s="35" t="s">
        <v>66</v>
      </c>
      <c r="W61" s="403">
        <v>585</v>
      </c>
      <c r="X61" s="404">
        <f>IFERROR(IF(W61="",0,CEILING((W61/$H61),1)*$H61),"")</f>
        <v>585</v>
      </c>
      <c r="Y61" s="36">
        <f>IFERROR(IF(X61=0,"",ROUNDUP(X61/H61,0)*0.00937),"")</f>
        <v>1.2181</v>
      </c>
      <c r="Z61" s="56"/>
      <c r="AA61" s="57"/>
      <c r="AE61" s="64"/>
      <c r="BB61" s="83" t="s">
        <v>1</v>
      </c>
      <c r="BL61" s="64">
        <f>IFERROR(W61*I61/H61,"0")</f>
        <v>616.20000000000005</v>
      </c>
      <c r="BM61" s="64">
        <f>IFERROR(X61*I61/H61,"0")</f>
        <v>616.20000000000005</v>
      </c>
      <c r="BN61" s="64">
        <f>IFERROR(1/J61*(W61/H61),"0")</f>
        <v>1.0833333333333333</v>
      </c>
      <c r="BO61" s="64">
        <f>IFERROR(1/J61*(X61/H61),"0")</f>
        <v>1.0833333333333333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17">
        <v>4680115881525</v>
      </c>
      <c r="E62" s="415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792" t="s">
        <v>123</v>
      </c>
      <c r="P62" s="414"/>
      <c r="Q62" s="414"/>
      <c r="R62" s="414"/>
      <c r="S62" s="415"/>
      <c r="T62" s="34"/>
      <c r="U62" s="34"/>
      <c r="V62" s="35" t="s">
        <v>66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8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39"/>
      <c r="O63" s="418" t="s">
        <v>70</v>
      </c>
      <c r="P63" s="419"/>
      <c r="Q63" s="419"/>
      <c r="R63" s="419"/>
      <c r="S63" s="419"/>
      <c r="T63" s="419"/>
      <c r="U63" s="420"/>
      <c r="V63" s="37" t="s">
        <v>71</v>
      </c>
      <c r="W63" s="405">
        <f>IFERROR(W59/H59,"0")+IFERROR(W60/H60,"0")+IFERROR(W61/H61,"0")+IFERROR(W62/H62,"0")</f>
        <v>157.77777777777777</v>
      </c>
      <c r="X63" s="405">
        <f>IFERROR(X59/H59,"0")+IFERROR(X60/H60,"0")+IFERROR(X61/H61,"0")+IFERROR(X62/H62,"0")</f>
        <v>158</v>
      </c>
      <c r="Y63" s="405">
        <f>IFERROR(IF(Y59="",0,Y59),"0")+IFERROR(IF(Y60="",0,Y60),"0")+IFERROR(IF(Y61="",0,Y61),"0")+IFERROR(IF(Y62="",0,Y62),"0")</f>
        <v>1.8270999999999999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39"/>
      <c r="O64" s="418" t="s">
        <v>70</v>
      </c>
      <c r="P64" s="419"/>
      <c r="Q64" s="419"/>
      <c r="R64" s="419"/>
      <c r="S64" s="419"/>
      <c r="T64" s="419"/>
      <c r="U64" s="420"/>
      <c r="V64" s="37" t="s">
        <v>66</v>
      </c>
      <c r="W64" s="405">
        <f>IFERROR(SUM(W59:W62),"0")</f>
        <v>885</v>
      </c>
      <c r="X64" s="405">
        <f>IFERROR(SUM(X59:X62),"0")</f>
        <v>887.40000000000009</v>
      </c>
      <c r="Y64" s="37"/>
      <c r="Z64" s="406"/>
      <c r="AA64" s="406"/>
    </row>
    <row r="65" spans="1:67" ht="16.5" hidden="1" customHeight="1" x14ac:dyDescent="0.25">
      <c r="A65" s="41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17">
        <v>4607091382945</v>
      </c>
      <c r="E67" s="415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5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4"/>
      <c r="Q67" s="414"/>
      <c r="R67" s="414"/>
      <c r="S67" s="415"/>
      <c r="T67" s="34"/>
      <c r="U67" s="34"/>
      <c r="V67" s="35" t="s">
        <v>66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17">
        <v>4607091385670</v>
      </c>
      <c r="E68" s="415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7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4"/>
      <c r="Q68" s="414"/>
      <c r="R68" s="414"/>
      <c r="S68" s="415"/>
      <c r="T68" s="34"/>
      <c r="U68" s="34"/>
      <c r="V68" s="35" t="s">
        <v>66</v>
      </c>
      <c r="W68" s="403">
        <v>50</v>
      </c>
      <c r="X68" s="404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52.222222222222221</v>
      </c>
      <c r="BM68" s="64">
        <f t="shared" si="9"/>
        <v>56.4</v>
      </c>
      <c r="BN68" s="64">
        <f t="shared" si="10"/>
        <v>8.2671957671957674E-2</v>
      </c>
      <c r="BO68" s="64">
        <f t="shared" si="11"/>
        <v>8.9285714285714274E-2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17">
        <v>4607091385670</v>
      </c>
      <c r="E69" s="415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4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4"/>
      <c r="Q69" s="414"/>
      <c r="R69" s="414"/>
      <c r="S69" s="415"/>
      <c r="T69" s="34"/>
      <c r="U69" s="34"/>
      <c r="V69" s="35" t="s">
        <v>66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17">
        <v>4680115883956</v>
      </c>
      <c r="E70" s="415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4"/>
      <c r="Q70" s="414"/>
      <c r="R70" s="414"/>
      <c r="S70" s="415"/>
      <c r="T70" s="34"/>
      <c r="U70" s="34"/>
      <c r="V70" s="35" t="s">
        <v>66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17">
        <v>4680115881327</v>
      </c>
      <c r="E71" s="415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7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4"/>
      <c r="Q71" s="414"/>
      <c r="R71" s="414"/>
      <c r="S71" s="415"/>
      <c r="T71" s="34"/>
      <c r="U71" s="34"/>
      <c r="V71" s="35" t="s">
        <v>66</v>
      </c>
      <c r="W71" s="403">
        <v>100</v>
      </c>
      <c r="X71" s="404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104.44444444444444</v>
      </c>
      <c r="BM71" s="64">
        <f t="shared" si="9"/>
        <v>112.8</v>
      </c>
      <c r="BN71" s="64">
        <f t="shared" si="10"/>
        <v>0.16534391534391535</v>
      </c>
      <c r="BO71" s="64">
        <f t="shared" si="11"/>
        <v>0.17857142857142855</v>
      </c>
    </row>
    <row r="72" spans="1:67" ht="16.5" hidden="1" customHeight="1" x14ac:dyDescent="0.25">
      <c r="A72" s="54" t="s">
        <v>135</v>
      </c>
      <c r="B72" s="54" t="s">
        <v>136</v>
      </c>
      <c r="C72" s="31">
        <v>4301011514</v>
      </c>
      <c r="D72" s="417">
        <v>4680115882133</v>
      </c>
      <c r="E72" s="415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4"/>
      <c r="Q72" s="414"/>
      <c r="R72" s="414"/>
      <c r="S72" s="415"/>
      <c r="T72" s="34"/>
      <c r="U72" s="34"/>
      <c r="V72" s="35" t="s">
        <v>66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4301011703</v>
      </c>
      <c r="D73" s="417">
        <v>4680115882133</v>
      </c>
      <c r="E73" s="415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7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4"/>
      <c r="Q73" s="414"/>
      <c r="R73" s="414"/>
      <c r="S73" s="415"/>
      <c r="T73" s="34"/>
      <c r="U73" s="34"/>
      <c r="V73" s="35" t="s">
        <v>66</v>
      </c>
      <c r="W73" s="403">
        <v>50</v>
      </c>
      <c r="X73" s="404">
        <f t="shared" si="6"/>
        <v>56</v>
      </c>
      <c r="Y73" s="36">
        <f t="shared" si="7"/>
        <v>0.10874999999999999</v>
      </c>
      <c r="Z73" s="56"/>
      <c r="AA73" s="57"/>
      <c r="AE73" s="64"/>
      <c r="BB73" s="91" t="s">
        <v>1</v>
      </c>
      <c r="BL73" s="64">
        <f t="shared" si="8"/>
        <v>52.142857142857146</v>
      </c>
      <c r="BM73" s="64">
        <f t="shared" si="9"/>
        <v>58.4</v>
      </c>
      <c r="BN73" s="64">
        <f t="shared" si="10"/>
        <v>7.9719387755102039E-2</v>
      </c>
      <c r="BO73" s="64">
        <f t="shared" si="11"/>
        <v>8.9285714285714274E-2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17">
        <v>4607091382952</v>
      </c>
      <c r="E74" s="415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4"/>
      <c r="Q74" s="414"/>
      <c r="R74" s="414"/>
      <c r="S74" s="415"/>
      <c r="T74" s="34"/>
      <c r="U74" s="34"/>
      <c r="V74" s="35" t="s">
        <v>66</v>
      </c>
      <c r="W74" s="403">
        <v>35</v>
      </c>
      <c r="X74" s="404">
        <f t="shared" si="6"/>
        <v>36</v>
      </c>
      <c r="Y74" s="36">
        <f>IFERROR(IF(X74=0,"",ROUNDUP(X74/H74,0)*0.00753),"")</f>
        <v>9.0359999999999996E-2</v>
      </c>
      <c r="Z74" s="56"/>
      <c r="AA74" s="57"/>
      <c r="AE74" s="64"/>
      <c r="BB74" s="92" t="s">
        <v>1</v>
      </c>
      <c r="BL74" s="64">
        <f t="shared" si="8"/>
        <v>37.333333333333336</v>
      </c>
      <c r="BM74" s="64">
        <f t="shared" si="9"/>
        <v>38.4</v>
      </c>
      <c r="BN74" s="64">
        <f t="shared" si="10"/>
        <v>7.4786324786324784E-2</v>
      </c>
      <c r="BO74" s="64">
        <f t="shared" si="11"/>
        <v>7.6923076923076927E-2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17">
        <v>4607091385687</v>
      </c>
      <c r="E75" s="415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7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4"/>
      <c r="Q75" s="414"/>
      <c r="R75" s="414"/>
      <c r="S75" s="415"/>
      <c r="T75" s="34"/>
      <c r="U75" s="34"/>
      <c r="V75" s="35" t="s">
        <v>66</v>
      </c>
      <c r="W75" s="403">
        <v>144</v>
      </c>
      <c r="X75" s="404">
        <f t="shared" si="6"/>
        <v>144</v>
      </c>
      <c r="Y75" s="36">
        <f t="shared" ref="Y75:Y81" si="12">IFERROR(IF(X75=0,"",ROUNDUP(X75/H75,0)*0.00937),"")</f>
        <v>0.33732000000000001</v>
      </c>
      <c r="Z75" s="56"/>
      <c r="AA75" s="57"/>
      <c r="AE75" s="64"/>
      <c r="BB75" s="93" t="s">
        <v>1</v>
      </c>
      <c r="BL75" s="64">
        <f t="shared" si="8"/>
        <v>152.64000000000001</v>
      </c>
      <c r="BM75" s="64">
        <f t="shared" si="9"/>
        <v>152.64000000000001</v>
      </c>
      <c r="BN75" s="64">
        <f t="shared" si="10"/>
        <v>0.3</v>
      </c>
      <c r="BO75" s="64">
        <f t="shared" si="11"/>
        <v>0.3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17">
        <v>4680115882539</v>
      </c>
      <c r="E76" s="415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4"/>
      <c r="Q76" s="414"/>
      <c r="R76" s="414"/>
      <c r="S76" s="415"/>
      <c r="T76" s="34"/>
      <c r="U76" s="34"/>
      <c r="V76" s="35" t="s">
        <v>66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17">
        <v>4607091384604</v>
      </c>
      <c r="E77" s="415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5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4"/>
      <c r="Q77" s="414"/>
      <c r="R77" s="414"/>
      <c r="S77" s="415"/>
      <c r="T77" s="34"/>
      <c r="U77" s="34"/>
      <c r="V77" s="35" t="s">
        <v>66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17">
        <v>4680115880283</v>
      </c>
      <c r="E78" s="415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4"/>
      <c r="Q78" s="414"/>
      <c r="R78" s="414"/>
      <c r="S78" s="415"/>
      <c r="T78" s="34"/>
      <c r="U78" s="34"/>
      <c r="V78" s="35" t="s">
        <v>66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17">
        <v>4680115883949</v>
      </c>
      <c r="E79" s="415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7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4"/>
      <c r="Q79" s="414"/>
      <c r="R79" s="414"/>
      <c r="S79" s="415"/>
      <c r="T79" s="34"/>
      <c r="U79" s="34"/>
      <c r="V79" s="35" t="s">
        <v>66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150</v>
      </c>
      <c r="B80" s="54" t="s">
        <v>151</v>
      </c>
      <c r="C80" s="31">
        <v>4301011476</v>
      </c>
      <c r="D80" s="417">
        <v>4680115881518</v>
      </c>
      <c r="E80" s="415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64</v>
      </c>
      <c r="L80" s="33" t="s">
        <v>129</v>
      </c>
      <c r="M80" s="33"/>
      <c r="N80" s="32">
        <v>50</v>
      </c>
      <c r="O80" s="7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4"/>
      <c r="Q80" s="414"/>
      <c r="R80" s="414"/>
      <c r="S80" s="415"/>
      <c r="T80" s="34"/>
      <c r="U80" s="34"/>
      <c r="V80" s="35" t="s">
        <v>66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4301011443</v>
      </c>
      <c r="D81" s="417">
        <v>4680115881303</v>
      </c>
      <c r="E81" s="415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64</v>
      </c>
      <c r="L81" s="33" t="s">
        <v>134</v>
      </c>
      <c r="M81" s="33"/>
      <c r="N81" s="32">
        <v>50</v>
      </c>
      <c r="O81" s="7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4"/>
      <c r="Q81" s="414"/>
      <c r="R81" s="414"/>
      <c r="S81" s="415"/>
      <c r="T81" s="34"/>
      <c r="U81" s="34"/>
      <c r="V81" s="35" t="s">
        <v>66</v>
      </c>
      <c r="W81" s="403">
        <v>495</v>
      </c>
      <c r="X81" s="404">
        <f t="shared" si="6"/>
        <v>495</v>
      </c>
      <c r="Y81" s="36">
        <f t="shared" si="12"/>
        <v>1.0306999999999999</v>
      </c>
      <c r="Z81" s="56"/>
      <c r="AA81" s="57"/>
      <c r="AE81" s="64"/>
      <c r="BB81" s="99" t="s">
        <v>1</v>
      </c>
      <c r="BL81" s="64">
        <f t="shared" si="8"/>
        <v>518.09999999999991</v>
      </c>
      <c r="BM81" s="64">
        <f t="shared" si="9"/>
        <v>518.09999999999991</v>
      </c>
      <c r="BN81" s="64">
        <f t="shared" si="10"/>
        <v>0.91666666666666663</v>
      </c>
      <c r="BO81" s="64">
        <f t="shared" si="11"/>
        <v>0.91666666666666663</v>
      </c>
    </row>
    <row r="82" spans="1:67" ht="27" customHeight="1" x14ac:dyDescent="0.25">
      <c r="A82" s="54" t="s">
        <v>154</v>
      </c>
      <c r="B82" s="54" t="s">
        <v>155</v>
      </c>
      <c r="C82" s="31">
        <v>4301011562</v>
      </c>
      <c r="D82" s="417">
        <v>4680115882577</v>
      </c>
      <c r="E82" s="415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5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4"/>
      <c r="Q82" s="414"/>
      <c r="R82" s="414"/>
      <c r="S82" s="415"/>
      <c r="T82" s="34"/>
      <c r="U82" s="34"/>
      <c r="V82" s="35" t="s">
        <v>66</v>
      </c>
      <c r="W82" s="403">
        <v>80</v>
      </c>
      <c r="X82" s="404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154</v>
      </c>
      <c r="B83" s="54" t="s">
        <v>156</v>
      </c>
      <c r="C83" s="31">
        <v>4301011564</v>
      </c>
      <c r="D83" s="417">
        <v>4680115882577</v>
      </c>
      <c r="E83" s="415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64</v>
      </c>
      <c r="L83" s="33" t="s">
        <v>95</v>
      </c>
      <c r="M83" s="33"/>
      <c r="N83" s="32">
        <v>90</v>
      </c>
      <c r="O83" s="5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4"/>
      <c r="Q83" s="414"/>
      <c r="R83" s="414"/>
      <c r="S83" s="415"/>
      <c r="T83" s="34"/>
      <c r="U83" s="34"/>
      <c r="V83" s="35" t="s">
        <v>66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4301011432</v>
      </c>
      <c r="D84" s="417">
        <v>4680115882720</v>
      </c>
      <c r="E84" s="415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64</v>
      </c>
      <c r="L84" s="33" t="s">
        <v>110</v>
      </c>
      <c r="M84" s="33"/>
      <c r="N84" s="32">
        <v>90</v>
      </c>
      <c r="O84" s="7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4"/>
      <c r="Q84" s="414"/>
      <c r="R84" s="414"/>
      <c r="S84" s="415"/>
      <c r="T84" s="34"/>
      <c r="U84" s="34"/>
      <c r="V84" s="35" t="s">
        <v>66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159</v>
      </c>
      <c r="B85" s="54" t="s">
        <v>160</v>
      </c>
      <c r="C85" s="31">
        <v>4301011417</v>
      </c>
      <c r="D85" s="417">
        <v>4680115880269</v>
      </c>
      <c r="E85" s="415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7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4"/>
      <c r="Q85" s="414"/>
      <c r="R85" s="414"/>
      <c r="S85" s="415"/>
      <c r="T85" s="34"/>
      <c r="U85" s="34"/>
      <c r="V85" s="35" t="s">
        <v>66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4301011415</v>
      </c>
      <c r="D86" s="417">
        <v>4680115880429</v>
      </c>
      <c r="E86" s="415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5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4"/>
      <c r="Q86" s="414"/>
      <c r="R86" s="414"/>
      <c r="S86" s="415"/>
      <c r="T86" s="34"/>
      <c r="U86" s="34"/>
      <c r="V86" s="35" t="s">
        <v>66</v>
      </c>
      <c r="W86" s="403">
        <v>225</v>
      </c>
      <c r="X86" s="404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hidden="1" customHeight="1" x14ac:dyDescent="0.25">
      <c r="A87" s="54" t="s">
        <v>163</v>
      </c>
      <c r="B87" s="54" t="s">
        <v>164</v>
      </c>
      <c r="C87" s="31">
        <v>4301011462</v>
      </c>
      <c r="D87" s="417">
        <v>4680115881457</v>
      </c>
      <c r="E87" s="415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64</v>
      </c>
      <c r="L87" s="33" t="s">
        <v>129</v>
      </c>
      <c r="M87" s="33"/>
      <c r="N87" s="32">
        <v>50</v>
      </c>
      <c r="O87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4"/>
      <c r="Q87" s="414"/>
      <c r="R87" s="414"/>
      <c r="S87" s="415"/>
      <c r="T87" s="34"/>
      <c r="U87" s="34"/>
      <c r="V87" s="35" t="s">
        <v>66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8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39"/>
      <c r="O88" s="418" t="s">
        <v>70</v>
      </c>
      <c r="P88" s="419"/>
      <c r="Q88" s="419"/>
      <c r="R88" s="419"/>
      <c r="S88" s="419"/>
      <c r="T88" s="419"/>
      <c r="U88" s="420"/>
      <c r="V88" s="37" t="s">
        <v>71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251.01984126984127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253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2.5501299999999998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39"/>
      <c r="O89" s="418" t="s">
        <v>70</v>
      </c>
      <c r="P89" s="419"/>
      <c r="Q89" s="419"/>
      <c r="R89" s="419"/>
      <c r="S89" s="419"/>
      <c r="T89" s="419"/>
      <c r="U89" s="420"/>
      <c r="V89" s="37" t="s">
        <v>66</v>
      </c>
      <c r="W89" s="405">
        <f>IFERROR(SUM(W67:W87),"0")</f>
        <v>1179</v>
      </c>
      <c r="X89" s="405">
        <f>IFERROR(SUM(X67:X87),"0")</f>
        <v>1198</v>
      </c>
      <c r="Y89" s="37"/>
      <c r="Z89" s="406"/>
      <c r="AA89" s="406"/>
    </row>
    <row r="90" spans="1:67" ht="14.25" hidden="1" customHeight="1" x14ac:dyDescent="0.25">
      <c r="A90" s="416" t="s">
        <v>106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165</v>
      </c>
      <c r="B91" s="54" t="s">
        <v>166</v>
      </c>
      <c r="C91" s="31">
        <v>4301020235</v>
      </c>
      <c r="D91" s="417">
        <v>4680115881488</v>
      </c>
      <c r="E91" s="415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109</v>
      </c>
      <c r="L91" s="33" t="s">
        <v>110</v>
      </c>
      <c r="M91" s="33"/>
      <c r="N91" s="32">
        <v>50</v>
      </c>
      <c r="O91" s="7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4"/>
      <c r="Q91" s="414"/>
      <c r="R91" s="414"/>
      <c r="S91" s="415"/>
      <c r="T91" s="34"/>
      <c r="U91" s="34"/>
      <c r="V91" s="35" t="s">
        <v>66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4301020228</v>
      </c>
      <c r="D92" s="417">
        <v>4680115882751</v>
      </c>
      <c r="E92" s="415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64</v>
      </c>
      <c r="L92" s="33" t="s">
        <v>110</v>
      </c>
      <c r="M92" s="33"/>
      <c r="N92" s="32">
        <v>90</v>
      </c>
      <c r="O92" s="7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4"/>
      <c r="Q92" s="414"/>
      <c r="R92" s="414"/>
      <c r="S92" s="415"/>
      <c r="T92" s="34"/>
      <c r="U92" s="34"/>
      <c r="V92" s="35" t="s">
        <v>66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4301020258</v>
      </c>
      <c r="D93" s="417">
        <v>4680115882775</v>
      </c>
      <c r="E93" s="415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69</v>
      </c>
      <c r="L93" s="33" t="s">
        <v>129</v>
      </c>
      <c r="M93" s="33"/>
      <c r="N93" s="32">
        <v>50</v>
      </c>
      <c r="O93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4"/>
      <c r="Q93" s="414"/>
      <c r="R93" s="414"/>
      <c r="S93" s="415"/>
      <c r="T93" s="34"/>
      <c r="U93" s="34"/>
      <c r="V93" s="35" t="s">
        <v>66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171</v>
      </c>
      <c r="B94" s="54" t="s">
        <v>172</v>
      </c>
      <c r="C94" s="31">
        <v>4301020217</v>
      </c>
      <c r="D94" s="417">
        <v>4680115880658</v>
      </c>
      <c r="E94" s="415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64</v>
      </c>
      <c r="L94" s="33" t="s">
        <v>110</v>
      </c>
      <c r="M94" s="33"/>
      <c r="N94" s="32">
        <v>50</v>
      </c>
      <c r="O94" s="8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4"/>
      <c r="Q94" s="414"/>
      <c r="R94" s="414"/>
      <c r="S94" s="415"/>
      <c r="T94" s="34"/>
      <c r="U94" s="34"/>
      <c r="V94" s="35" t="s">
        <v>66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8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39"/>
      <c r="O95" s="418" t="s">
        <v>70</v>
      </c>
      <c r="P95" s="419"/>
      <c r="Q95" s="419"/>
      <c r="R95" s="419"/>
      <c r="S95" s="419"/>
      <c r="T95" s="419"/>
      <c r="U95" s="420"/>
      <c r="V95" s="37" t="s">
        <v>71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39"/>
      <c r="O96" s="418" t="s">
        <v>70</v>
      </c>
      <c r="P96" s="419"/>
      <c r="Q96" s="419"/>
      <c r="R96" s="419"/>
      <c r="S96" s="419"/>
      <c r="T96" s="419"/>
      <c r="U96" s="420"/>
      <c r="V96" s="37" t="s">
        <v>66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61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hidden="1" customHeight="1" x14ac:dyDescent="0.25">
      <c r="A98" s="54" t="s">
        <v>173</v>
      </c>
      <c r="B98" s="54" t="s">
        <v>174</v>
      </c>
      <c r="C98" s="31">
        <v>4301030895</v>
      </c>
      <c r="D98" s="417">
        <v>4607091387667</v>
      </c>
      <c r="E98" s="415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109</v>
      </c>
      <c r="L98" s="33" t="s">
        <v>110</v>
      </c>
      <c r="M98" s="33"/>
      <c r="N98" s="32">
        <v>40</v>
      </c>
      <c r="O98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4"/>
      <c r="Q98" s="414"/>
      <c r="R98" s="414"/>
      <c r="S98" s="415"/>
      <c r="T98" s="34"/>
      <c r="U98" s="34"/>
      <c r="V98" s="35" t="s">
        <v>66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4301030961</v>
      </c>
      <c r="D99" s="417">
        <v>4607091387636</v>
      </c>
      <c r="E99" s="415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8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4"/>
      <c r="Q99" s="414"/>
      <c r="R99" s="414"/>
      <c r="S99" s="415"/>
      <c r="T99" s="34"/>
      <c r="U99" s="34"/>
      <c r="V99" s="35" t="s">
        <v>66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177</v>
      </c>
      <c r="B100" s="54" t="s">
        <v>178</v>
      </c>
      <c r="C100" s="31">
        <v>4301030963</v>
      </c>
      <c r="D100" s="417">
        <v>4607091382426</v>
      </c>
      <c r="E100" s="415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109</v>
      </c>
      <c r="L100" s="33" t="s">
        <v>65</v>
      </c>
      <c r="M100" s="33"/>
      <c r="N100" s="32">
        <v>40</v>
      </c>
      <c r="O100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4"/>
      <c r="Q100" s="414"/>
      <c r="R100" s="414"/>
      <c r="S100" s="415"/>
      <c r="T100" s="34"/>
      <c r="U100" s="34"/>
      <c r="V100" s="35" t="s">
        <v>66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4301030962</v>
      </c>
      <c r="D101" s="417">
        <v>4607091386547</v>
      </c>
      <c r="E101" s="415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4"/>
      <c r="Q101" s="414"/>
      <c r="R101" s="414"/>
      <c r="S101" s="415"/>
      <c r="T101" s="34"/>
      <c r="U101" s="34"/>
      <c r="V101" s="35" t="s">
        <v>66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4301030964</v>
      </c>
      <c r="D102" s="417">
        <v>4607091382464</v>
      </c>
      <c r="E102" s="415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7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4"/>
      <c r="Q102" s="414"/>
      <c r="R102" s="414"/>
      <c r="S102" s="415"/>
      <c r="T102" s="34"/>
      <c r="U102" s="34"/>
      <c r="V102" s="35" t="s">
        <v>66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183</v>
      </c>
      <c r="B103" s="54" t="s">
        <v>184</v>
      </c>
      <c r="C103" s="31">
        <v>4301031235</v>
      </c>
      <c r="D103" s="417">
        <v>4680115883444</v>
      </c>
      <c r="E103" s="415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4"/>
      <c r="Q103" s="414"/>
      <c r="R103" s="414"/>
      <c r="S103" s="415"/>
      <c r="T103" s="34"/>
      <c r="U103" s="34"/>
      <c r="V103" s="35" t="s">
        <v>66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183</v>
      </c>
      <c r="B104" s="54" t="s">
        <v>185</v>
      </c>
      <c r="C104" s="31">
        <v>4301031234</v>
      </c>
      <c r="D104" s="417">
        <v>4680115883444</v>
      </c>
      <c r="E104" s="415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64</v>
      </c>
      <c r="L104" s="33" t="s">
        <v>95</v>
      </c>
      <c r="M104" s="33"/>
      <c r="N104" s="32">
        <v>90</v>
      </c>
      <c r="O104" s="7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4"/>
      <c r="Q104" s="414"/>
      <c r="R104" s="414"/>
      <c r="S104" s="415"/>
      <c r="T104" s="34"/>
      <c r="U104" s="34"/>
      <c r="V104" s="35" t="s">
        <v>66</v>
      </c>
      <c r="W104" s="403">
        <v>17.5</v>
      </c>
      <c r="X104" s="404">
        <f t="shared" si="13"/>
        <v>19.599999999999998</v>
      </c>
      <c r="Y104" s="36">
        <f>IFERROR(IF(X104=0,"",ROUNDUP(X104/H104,0)*0.00753),"")</f>
        <v>5.271E-2</v>
      </c>
      <c r="Z104" s="56"/>
      <c r="AA104" s="57"/>
      <c r="AE104" s="64"/>
      <c r="BB104" s="116" t="s">
        <v>1</v>
      </c>
      <c r="BL104" s="64">
        <f t="shared" si="14"/>
        <v>19.3</v>
      </c>
      <c r="BM104" s="64">
        <f t="shared" si="15"/>
        <v>21.616</v>
      </c>
      <c r="BN104" s="64">
        <f t="shared" si="16"/>
        <v>4.0064102564102561E-2</v>
      </c>
      <c r="BO104" s="64">
        <f t="shared" si="17"/>
        <v>4.4871794871794872E-2</v>
      </c>
    </row>
    <row r="105" spans="1:67" x14ac:dyDescent="0.2">
      <c r="A105" s="438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39"/>
      <c r="O105" s="418" t="s">
        <v>70</v>
      </c>
      <c r="P105" s="419"/>
      <c r="Q105" s="419"/>
      <c r="R105" s="419"/>
      <c r="S105" s="419"/>
      <c r="T105" s="419"/>
      <c r="U105" s="420"/>
      <c r="V105" s="37" t="s">
        <v>71</v>
      </c>
      <c r="W105" s="405">
        <f>IFERROR(W98/H98,"0")+IFERROR(W99/H99,"0")+IFERROR(W100/H100,"0")+IFERROR(W101/H101,"0")+IFERROR(W102/H102,"0")+IFERROR(W103/H103,"0")+IFERROR(W104/H104,"0")</f>
        <v>6.25</v>
      </c>
      <c r="X105" s="405">
        <f>IFERROR(X98/H98,"0")+IFERROR(X99/H99,"0")+IFERROR(X100/H100,"0")+IFERROR(X101/H101,"0")+IFERROR(X102/H102,"0")+IFERROR(X103/H103,"0")+IFERROR(X104/H104,"0")</f>
        <v>7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5.271E-2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39"/>
      <c r="O106" s="418" t="s">
        <v>70</v>
      </c>
      <c r="P106" s="419"/>
      <c r="Q106" s="419"/>
      <c r="R106" s="419"/>
      <c r="S106" s="419"/>
      <c r="T106" s="419"/>
      <c r="U106" s="420"/>
      <c r="V106" s="37" t="s">
        <v>66</v>
      </c>
      <c r="W106" s="405">
        <f>IFERROR(SUM(W98:W104),"0")</f>
        <v>17.5</v>
      </c>
      <c r="X106" s="405">
        <f>IFERROR(SUM(X98:X104),"0")</f>
        <v>19.599999999999998</v>
      </c>
      <c r="Y106" s="37"/>
      <c r="Z106" s="406"/>
      <c r="AA106" s="406"/>
    </row>
    <row r="107" spans="1:67" ht="14.25" hidden="1" customHeight="1" x14ac:dyDescent="0.25">
      <c r="A107" s="416" t="s">
        <v>72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186</v>
      </c>
      <c r="B108" s="54" t="s">
        <v>187</v>
      </c>
      <c r="C108" s="31">
        <v>4301051842</v>
      </c>
      <c r="D108" s="417">
        <v>4680115885233</v>
      </c>
      <c r="E108" s="415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69</v>
      </c>
      <c r="L108" s="33" t="s">
        <v>129</v>
      </c>
      <c r="M108" s="33"/>
      <c r="N108" s="32">
        <v>40</v>
      </c>
      <c r="O108" s="645" t="s">
        <v>188</v>
      </c>
      <c r="P108" s="414"/>
      <c r="Q108" s="414"/>
      <c r="R108" s="414"/>
      <c r="S108" s="415"/>
      <c r="T108" s="34"/>
      <c r="U108" s="34"/>
      <c r="V108" s="35" t="s">
        <v>66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189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190</v>
      </c>
      <c r="B109" s="54" t="s">
        <v>191</v>
      </c>
      <c r="C109" s="31">
        <v>4301051437</v>
      </c>
      <c r="D109" s="417">
        <v>4607091386967</v>
      </c>
      <c r="E109" s="415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4"/>
      <c r="Q109" s="414"/>
      <c r="R109" s="414"/>
      <c r="S109" s="415"/>
      <c r="T109" s="34"/>
      <c r="U109" s="34"/>
      <c r="V109" s="35" t="s">
        <v>66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190</v>
      </c>
      <c r="B110" s="54" t="s">
        <v>192</v>
      </c>
      <c r="C110" s="31">
        <v>4301051543</v>
      </c>
      <c r="D110" s="417">
        <v>4607091386967</v>
      </c>
      <c r="E110" s="415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45</v>
      </c>
      <c r="O110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4"/>
      <c r="Q110" s="414"/>
      <c r="R110" s="414"/>
      <c r="S110" s="415"/>
      <c r="T110" s="34"/>
      <c r="U110" s="34"/>
      <c r="V110" s="35" t="s">
        <v>66</v>
      </c>
      <c r="W110" s="403">
        <v>100</v>
      </c>
      <c r="X110" s="404">
        <f t="shared" si="18"/>
        <v>100.80000000000001</v>
      </c>
      <c r="Y110" s="36">
        <f>IFERROR(IF(X110=0,"",ROUNDUP(X110/H110,0)*0.02175),"")</f>
        <v>0.26100000000000001</v>
      </c>
      <c r="Z110" s="56"/>
      <c r="AA110" s="57"/>
      <c r="AE110" s="64"/>
      <c r="BB110" s="119" t="s">
        <v>1</v>
      </c>
      <c r="BL110" s="64">
        <f t="shared" si="19"/>
        <v>106.71428571428572</v>
      </c>
      <c r="BM110" s="64">
        <f t="shared" si="20"/>
        <v>107.56800000000001</v>
      </c>
      <c r="BN110" s="64">
        <f t="shared" si="21"/>
        <v>0.21258503401360543</v>
      </c>
      <c r="BO110" s="64">
        <f t="shared" si="22"/>
        <v>0.21428571428571427</v>
      </c>
    </row>
    <row r="111" spans="1:67" ht="16.5" customHeight="1" x14ac:dyDescent="0.25">
      <c r="A111" s="54" t="s">
        <v>193</v>
      </c>
      <c r="B111" s="54" t="s">
        <v>194</v>
      </c>
      <c r="C111" s="31">
        <v>4301051611</v>
      </c>
      <c r="D111" s="417">
        <v>4607091385304</v>
      </c>
      <c r="E111" s="415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109</v>
      </c>
      <c r="L111" s="33" t="s">
        <v>65</v>
      </c>
      <c r="M111" s="33"/>
      <c r="N111" s="32">
        <v>40</v>
      </c>
      <c r="O111" s="5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4"/>
      <c r="Q111" s="414"/>
      <c r="R111" s="414"/>
      <c r="S111" s="415"/>
      <c r="T111" s="34"/>
      <c r="U111" s="34"/>
      <c r="V111" s="35" t="s">
        <v>66</v>
      </c>
      <c r="W111" s="403">
        <v>70</v>
      </c>
      <c r="X111" s="404">
        <f t="shared" si="18"/>
        <v>75.600000000000009</v>
      </c>
      <c r="Y111" s="36">
        <f>IFERROR(IF(X111=0,"",ROUNDUP(X111/H111,0)*0.02175),"")</f>
        <v>0.19574999999999998</v>
      </c>
      <c r="Z111" s="56"/>
      <c r="AA111" s="57"/>
      <c r="AE111" s="64"/>
      <c r="BB111" s="120" t="s">
        <v>1</v>
      </c>
      <c r="BL111" s="64">
        <f t="shared" si="19"/>
        <v>74.7</v>
      </c>
      <c r="BM111" s="64">
        <f t="shared" si="20"/>
        <v>80.676000000000016</v>
      </c>
      <c r="BN111" s="64">
        <f t="shared" si="21"/>
        <v>0.14880952380952378</v>
      </c>
      <c r="BO111" s="64">
        <f t="shared" si="22"/>
        <v>0.1607142857142857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4301051648</v>
      </c>
      <c r="D112" s="417">
        <v>4607091386264</v>
      </c>
      <c r="E112" s="415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64</v>
      </c>
      <c r="L112" s="33" t="s">
        <v>65</v>
      </c>
      <c r="M112" s="33"/>
      <c r="N112" s="32">
        <v>31</v>
      </c>
      <c r="O112" s="4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4"/>
      <c r="Q112" s="414"/>
      <c r="R112" s="414"/>
      <c r="S112" s="415"/>
      <c r="T112" s="34"/>
      <c r="U112" s="34"/>
      <c r="V112" s="35" t="s">
        <v>66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197</v>
      </c>
      <c r="B113" s="54" t="s">
        <v>198</v>
      </c>
      <c r="C113" s="31">
        <v>4301051477</v>
      </c>
      <c r="D113" s="417">
        <v>4680115882584</v>
      </c>
      <c r="E113" s="415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4"/>
      <c r="Q113" s="414"/>
      <c r="R113" s="414"/>
      <c r="S113" s="415"/>
      <c r="T113" s="34"/>
      <c r="U113" s="34"/>
      <c r="V113" s="35" t="s">
        <v>66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197</v>
      </c>
      <c r="B114" s="54" t="s">
        <v>199</v>
      </c>
      <c r="C114" s="31">
        <v>4301051476</v>
      </c>
      <c r="D114" s="417">
        <v>4680115882584</v>
      </c>
      <c r="E114" s="415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64</v>
      </c>
      <c r="L114" s="33" t="s">
        <v>95</v>
      </c>
      <c r="M114" s="33"/>
      <c r="N114" s="32">
        <v>60</v>
      </c>
      <c r="O114" s="4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4"/>
      <c r="Q114" s="414"/>
      <c r="R114" s="414"/>
      <c r="S114" s="415"/>
      <c r="T114" s="34"/>
      <c r="U114" s="34"/>
      <c r="V114" s="35" t="s">
        <v>66</v>
      </c>
      <c r="W114" s="403">
        <v>115.5</v>
      </c>
      <c r="X114" s="404">
        <f t="shared" si="18"/>
        <v>116.16000000000001</v>
      </c>
      <c r="Y114" s="36">
        <f>IFERROR(IF(X114=0,"",ROUNDUP(X114/H114,0)*0.00753),"")</f>
        <v>0.33132</v>
      </c>
      <c r="Z114" s="56"/>
      <c r="AA114" s="57"/>
      <c r="AE114" s="64"/>
      <c r="BB114" s="123" t="s">
        <v>1</v>
      </c>
      <c r="BL114" s="64">
        <f t="shared" si="19"/>
        <v>128.1</v>
      </c>
      <c r="BM114" s="64">
        <f t="shared" si="20"/>
        <v>128.83199999999999</v>
      </c>
      <c r="BN114" s="64">
        <f t="shared" si="21"/>
        <v>0.28044871794871795</v>
      </c>
      <c r="BO114" s="64">
        <f t="shared" si="22"/>
        <v>0.28205128205128205</v>
      </c>
    </row>
    <row r="115" spans="1:67" ht="27" customHeight="1" x14ac:dyDescent="0.25">
      <c r="A115" s="54" t="s">
        <v>200</v>
      </c>
      <c r="B115" s="54" t="s">
        <v>201</v>
      </c>
      <c r="C115" s="31">
        <v>4301051436</v>
      </c>
      <c r="D115" s="417">
        <v>4607091385731</v>
      </c>
      <c r="E115" s="415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64</v>
      </c>
      <c r="L115" s="33" t="s">
        <v>129</v>
      </c>
      <c r="M115" s="33"/>
      <c r="N115" s="32">
        <v>45</v>
      </c>
      <c r="O115" s="7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4"/>
      <c r="Q115" s="414"/>
      <c r="R115" s="414"/>
      <c r="S115" s="415"/>
      <c r="T115" s="34"/>
      <c r="U115" s="34"/>
      <c r="V115" s="35" t="s">
        <v>66</v>
      </c>
      <c r="W115" s="403">
        <v>315</v>
      </c>
      <c r="X115" s="404">
        <f t="shared" si="18"/>
        <v>315.90000000000003</v>
      </c>
      <c r="Y115" s="36">
        <f>IFERROR(IF(X115=0,"",ROUNDUP(X115/H115,0)*0.00753),"")</f>
        <v>0.88101000000000007</v>
      </c>
      <c r="Z115" s="56"/>
      <c r="AA115" s="57"/>
      <c r="AE115" s="64"/>
      <c r="BB115" s="124" t="s">
        <v>1</v>
      </c>
      <c r="BL115" s="64">
        <f t="shared" si="19"/>
        <v>346.73333333333329</v>
      </c>
      <c r="BM115" s="64">
        <f t="shared" si="20"/>
        <v>347.72399999999999</v>
      </c>
      <c r="BN115" s="64">
        <f t="shared" si="21"/>
        <v>0.74786324786324776</v>
      </c>
      <c r="BO115" s="64">
        <f t="shared" si="22"/>
        <v>0.75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4301051439</v>
      </c>
      <c r="D116" s="417">
        <v>4680115880214</v>
      </c>
      <c r="E116" s="415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64</v>
      </c>
      <c r="L116" s="33" t="s">
        <v>129</v>
      </c>
      <c r="M116" s="33"/>
      <c r="N116" s="32">
        <v>45</v>
      </c>
      <c r="O116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4"/>
      <c r="Q116" s="414"/>
      <c r="R116" s="414"/>
      <c r="S116" s="415"/>
      <c r="T116" s="34"/>
      <c r="U116" s="34"/>
      <c r="V116" s="35" t="s">
        <v>66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204</v>
      </c>
      <c r="B117" s="54" t="s">
        <v>205</v>
      </c>
      <c r="C117" s="31">
        <v>4301051438</v>
      </c>
      <c r="D117" s="417">
        <v>4680115880894</v>
      </c>
      <c r="E117" s="415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64</v>
      </c>
      <c r="L117" s="33" t="s">
        <v>129</v>
      </c>
      <c r="M117" s="33"/>
      <c r="N117" s="32">
        <v>45</v>
      </c>
      <c r="O117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4"/>
      <c r="Q117" s="414"/>
      <c r="R117" s="414"/>
      <c r="S117" s="415"/>
      <c r="T117" s="34"/>
      <c r="U117" s="34"/>
      <c r="V117" s="35" t="s">
        <v>66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4301051820</v>
      </c>
      <c r="D118" s="417">
        <v>4680115884915</v>
      </c>
      <c r="E118" s="415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64</v>
      </c>
      <c r="L118" s="33" t="s">
        <v>129</v>
      </c>
      <c r="M118" s="33"/>
      <c r="N118" s="32">
        <v>40</v>
      </c>
      <c r="O118" s="692" t="s">
        <v>208</v>
      </c>
      <c r="P118" s="414"/>
      <c r="Q118" s="414"/>
      <c r="R118" s="414"/>
      <c r="S118" s="415"/>
      <c r="T118" s="34"/>
      <c r="U118" s="34"/>
      <c r="V118" s="35" t="s">
        <v>66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4301051313</v>
      </c>
      <c r="D119" s="417">
        <v>4607091385427</v>
      </c>
      <c r="E119" s="415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4"/>
      <c r="Q119" s="414"/>
      <c r="R119" s="414"/>
      <c r="S119" s="415"/>
      <c r="T119" s="34"/>
      <c r="U119" s="34"/>
      <c r="V119" s="35" t="s">
        <v>66</v>
      </c>
      <c r="W119" s="403">
        <v>40</v>
      </c>
      <c r="X119" s="404">
        <f t="shared" si="18"/>
        <v>42</v>
      </c>
      <c r="Y119" s="36">
        <f t="shared" si="23"/>
        <v>0.10542</v>
      </c>
      <c r="Z119" s="56"/>
      <c r="AA119" s="57"/>
      <c r="AE119" s="64"/>
      <c r="BB119" s="128" t="s">
        <v>1</v>
      </c>
      <c r="BL119" s="64">
        <f t="shared" si="19"/>
        <v>43.626666666666665</v>
      </c>
      <c r="BM119" s="64">
        <f t="shared" si="20"/>
        <v>45.807999999999993</v>
      </c>
      <c r="BN119" s="64">
        <f t="shared" si="21"/>
        <v>8.5470085470085472E-2</v>
      </c>
      <c r="BO119" s="64">
        <f t="shared" si="22"/>
        <v>8.9743589743589744E-2</v>
      </c>
    </row>
    <row r="120" spans="1:67" ht="16.5" hidden="1" customHeight="1" x14ac:dyDescent="0.25">
      <c r="A120" s="54" t="s">
        <v>211</v>
      </c>
      <c r="B120" s="54" t="s">
        <v>212</v>
      </c>
      <c r="C120" s="31">
        <v>4301051480</v>
      </c>
      <c r="D120" s="417">
        <v>4680115882645</v>
      </c>
      <c r="E120" s="415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4"/>
      <c r="Q120" s="414"/>
      <c r="R120" s="414"/>
      <c r="S120" s="415"/>
      <c r="T120" s="34"/>
      <c r="U120" s="34"/>
      <c r="V120" s="35" t="s">
        <v>66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213</v>
      </c>
      <c r="B121" s="54" t="s">
        <v>214</v>
      </c>
      <c r="C121" s="31">
        <v>4301051837</v>
      </c>
      <c r="D121" s="417">
        <v>4680115884311</v>
      </c>
      <c r="E121" s="415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64</v>
      </c>
      <c r="L121" s="33" t="s">
        <v>129</v>
      </c>
      <c r="M121" s="33"/>
      <c r="N121" s="32">
        <v>40</v>
      </c>
      <c r="O121" s="680" t="s">
        <v>215</v>
      </c>
      <c r="P121" s="414"/>
      <c r="Q121" s="414"/>
      <c r="R121" s="414"/>
      <c r="S121" s="415"/>
      <c r="T121" s="34"/>
      <c r="U121" s="34"/>
      <c r="V121" s="35" t="s">
        <v>66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216</v>
      </c>
      <c r="B122" s="54" t="s">
        <v>217</v>
      </c>
      <c r="C122" s="31">
        <v>4301051827</v>
      </c>
      <c r="D122" s="417">
        <v>4680115884403</v>
      </c>
      <c r="E122" s="415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37" t="s">
        <v>218</v>
      </c>
      <c r="P122" s="414"/>
      <c r="Q122" s="414"/>
      <c r="R122" s="414"/>
      <c r="S122" s="415"/>
      <c r="T122" s="34"/>
      <c r="U122" s="34"/>
      <c r="V122" s="35" t="s">
        <v>66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8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39"/>
      <c r="O123" s="418" t="s">
        <v>70</v>
      </c>
      <c r="P123" s="419"/>
      <c r="Q123" s="419"/>
      <c r="R123" s="419"/>
      <c r="S123" s="419"/>
      <c r="T123" s="419"/>
      <c r="U123" s="420"/>
      <c r="V123" s="37" t="s">
        <v>71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193.98809523809524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196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1.7745000000000002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39"/>
      <c r="O124" s="418" t="s">
        <v>70</v>
      </c>
      <c r="P124" s="419"/>
      <c r="Q124" s="419"/>
      <c r="R124" s="419"/>
      <c r="S124" s="419"/>
      <c r="T124" s="419"/>
      <c r="U124" s="420"/>
      <c r="V124" s="37" t="s">
        <v>66</v>
      </c>
      <c r="W124" s="405">
        <f>IFERROR(SUM(W108:W122),"0")</f>
        <v>640.5</v>
      </c>
      <c r="X124" s="405">
        <f>IFERROR(SUM(X108:X122),"0")</f>
        <v>650.46</v>
      </c>
      <c r="Y124" s="37"/>
      <c r="Z124" s="406"/>
      <c r="AA124" s="406"/>
    </row>
    <row r="125" spans="1:67" ht="14.25" hidden="1" customHeight="1" x14ac:dyDescent="0.25">
      <c r="A125" s="416" t="s">
        <v>219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220</v>
      </c>
      <c r="B126" s="54" t="s">
        <v>221</v>
      </c>
      <c r="C126" s="31">
        <v>4301060296</v>
      </c>
      <c r="D126" s="417">
        <v>4607091383065</v>
      </c>
      <c r="E126" s="415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4"/>
      <c r="Q126" s="414"/>
      <c r="R126" s="414"/>
      <c r="S126" s="415"/>
      <c r="T126" s="34"/>
      <c r="U126" s="34"/>
      <c r="V126" s="35" t="s">
        <v>66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222</v>
      </c>
      <c r="B127" s="54" t="s">
        <v>223</v>
      </c>
      <c r="C127" s="31">
        <v>4301060366</v>
      </c>
      <c r="D127" s="417">
        <v>4680115881532</v>
      </c>
      <c r="E127" s="415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4"/>
      <c r="Q127" s="414"/>
      <c r="R127" s="414"/>
      <c r="S127" s="415"/>
      <c r="T127" s="34"/>
      <c r="U127" s="34"/>
      <c r="V127" s="35" t="s">
        <v>66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222</v>
      </c>
      <c r="B128" s="54" t="s">
        <v>224</v>
      </c>
      <c r="C128" s="31">
        <v>4301060371</v>
      </c>
      <c r="D128" s="417">
        <v>4680115881532</v>
      </c>
      <c r="E128" s="415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109</v>
      </c>
      <c r="L128" s="33" t="s">
        <v>65</v>
      </c>
      <c r="M128" s="33"/>
      <c r="N128" s="32">
        <v>30</v>
      </c>
      <c r="O128" s="7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4"/>
      <c r="Q128" s="414"/>
      <c r="R128" s="414"/>
      <c r="S128" s="415"/>
      <c r="T128" s="34"/>
      <c r="U128" s="34"/>
      <c r="V128" s="35" t="s">
        <v>66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225</v>
      </c>
      <c r="B129" s="54" t="s">
        <v>226</v>
      </c>
      <c r="C129" s="31">
        <v>4301060356</v>
      </c>
      <c r="D129" s="417">
        <v>4680115882652</v>
      </c>
      <c r="E129" s="415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67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4"/>
      <c r="Q129" s="414"/>
      <c r="R129" s="414"/>
      <c r="S129" s="415"/>
      <c r="T129" s="34"/>
      <c r="U129" s="34"/>
      <c r="V129" s="35" t="s">
        <v>66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227</v>
      </c>
      <c r="B130" s="54" t="s">
        <v>228</v>
      </c>
      <c r="C130" s="31">
        <v>4301060309</v>
      </c>
      <c r="D130" s="417">
        <v>4680115880238</v>
      </c>
      <c r="E130" s="415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4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4"/>
      <c r="Q130" s="414"/>
      <c r="R130" s="414"/>
      <c r="S130" s="415"/>
      <c r="T130" s="34"/>
      <c r="U130" s="34"/>
      <c r="V130" s="35" t="s">
        <v>66</v>
      </c>
      <c r="W130" s="403">
        <v>39.6</v>
      </c>
      <c r="X130" s="404">
        <f t="shared" si="24"/>
        <v>39.6</v>
      </c>
      <c r="Y130" s="36">
        <f>IFERROR(IF(X130=0,"",ROUNDUP(X130/H130,0)*0.00753),"")</f>
        <v>0.15060000000000001</v>
      </c>
      <c r="Z130" s="56"/>
      <c r="AA130" s="57"/>
      <c r="AE130" s="64"/>
      <c r="BB130" s="136" t="s">
        <v>1</v>
      </c>
      <c r="BL130" s="64">
        <f t="shared" si="25"/>
        <v>45.160000000000004</v>
      </c>
      <c r="BM130" s="64">
        <f t="shared" si="26"/>
        <v>45.160000000000004</v>
      </c>
      <c r="BN130" s="64">
        <f t="shared" si="27"/>
        <v>0.12820512820512819</v>
      </c>
      <c r="BO130" s="64">
        <f t="shared" si="28"/>
        <v>0.12820512820512819</v>
      </c>
    </row>
    <row r="131" spans="1:67" ht="27" hidden="1" customHeight="1" x14ac:dyDescent="0.25">
      <c r="A131" s="54" t="s">
        <v>229</v>
      </c>
      <c r="B131" s="54" t="s">
        <v>230</v>
      </c>
      <c r="C131" s="31">
        <v>4301060351</v>
      </c>
      <c r="D131" s="417">
        <v>4680115881464</v>
      </c>
      <c r="E131" s="415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64</v>
      </c>
      <c r="L131" s="33" t="s">
        <v>129</v>
      </c>
      <c r="M131" s="33"/>
      <c r="N131" s="32">
        <v>30</v>
      </c>
      <c r="O131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4"/>
      <c r="Q131" s="414"/>
      <c r="R131" s="414"/>
      <c r="S131" s="415"/>
      <c r="T131" s="34"/>
      <c r="U131" s="34"/>
      <c r="V131" s="35" t="s">
        <v>66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38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39"/>
      <c r="O132" s="418" t="s">
        <v>70</v>
      </c>
      <c r="P132" s="419"/>
      <c r="Q132" s="419"/>
      <c r="R132" s="419"/>
      <c r="S132" s="419"/>
      <c r="T132" s="419"/>
      <c r="U132" s="420"/>
      <c r="V132" s="37" t="s">
        <v>71</v>
      </c>
      <c r="W132" s="405">
        <f>IFERROR(W126/H126,"0")+IFERROR(W127/H127,"0")+IFERROR(W128/H128,"0")+IFERROR(W129/H129,"0")+IFERROR(W130/H130,"0")+IFERROR(W131/H131,"0")</f>
        <v>20</v>
      </c>
      <c r="X132" s="405">
        <f>IFERROR(X126/H126,"0")+IFERROR(X127/H127,"0")+IFERROR(X128/H128,"0")+IFERROR(X129/H129,"0")+IFERROR(X130/H130,"0")+IFERROR(X131/H131,"0")</f>
        <v>20</v>
      </c>
      <c r="Y132" s="405">
        <f>IFERROR(IF(Y126="",0,Y126),"0")+IFERROR(IF(Y127="",0,Y127),"0")+IFERROR(IF(Y128="",0,Y128),"0")+IFERROR(IF(Y129="",0,Y129),"0")+IFERROR(IF(Y130="",0,Y130),"0")+IFERROR(IF(Y131="",0,Y131),"0")</f>
        <v>0.15060000000000001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39"/>
      <c r="O133" s="418" t="s">
        <v>70</v>
      </c>
      <c r="P133" s="419"/>
      <c r="Q133" s="419"/>
      <c r="R133" s="419"/>
      <c r="S133" s="419"/>
      <c r="T133" s="419"/>
      <c r="U133" s="420"/>
      <c r="V133" s="37" t="s">
        <v>66</v>
      </c>
      <c r="W133" s="405">
        <f>IFERROR(SUM(W126:W131),"0")</f>
        <v>39.6</v>
      </c>
      <c r="X133" s="405">
        <f>IFERROR(SUM(X126:X131),"0")</f>
        <v>39.6</v>
      </c>
      <c r="Y133" s="37"/>
      <c r="Z133" s="406"/>
      <c r="AA133" s="406"/>
    </row>
    <row r="134" spans="1:67" ht="16.5" hidden="1" customHeight="1" x14ac:dyDescent="0.25">
      <c r="A134" s="411" t="s">
        <v>231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72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232</v>
      </c>
      <c r="B136" s="54" t="s">
        <v>233</v>
      </c>
      <c r="C136" s="31">
        <v>4301051360</v>
      </c>
      <c r="D136" s="417">
        <v>4607091385168</v>
      </c>
      <c r="E136" s="415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109</v>
      </c>
      <c r="L136" s="33" t="s">
        <v>129</v>
      </c>
      <c r="M136" s="33"/>
      <c r="N136" s="32">
        <v>45</v>
      </c>
      <c r="O136" s="8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4"/>
      <c r="Q136" s="414"/>
      <c r="R136" s="414"/>
      <c r="S136" s="415"/>
      <c r="T136" s="34"/>
      <c r="U136" s="34"/>
      <c r="V136" s="35" t="s">
        <v>66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232</v>
      </c>
      <c r="B137" s="54" t="s">
        <v>234</v>
      </c>
      <c r="C137" s="31">
        <v>4301051612</v>
      </c>
      <c r="D137" s="417">
        <v>4607091385168</v>
      </c>
      <c r="E137" s="415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109</v>
      </c>
      <c r="L137" s="33" t="s">
        <v>65</v>
      </c>
      <c r="M137" s="33"/>
      <c r="N137" s="32">
        <v>45</v>
      </c>
      <c r="O137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4"/>
      <c r="Q137" s="414"/>
      <c r="R137" s="414"/>
      <c r="S137" s="415"/>
      <c r="T137" s="34"/>
      <c r="U137" s="34"/>
      <c r="V137" s="35" t="s">
        <v>66</v>
      </c>
      <c r="W137" s="403">
        <v>300</v>
      </c>
      <c r="X137" s="404">
        <f>IFERROR(IF(W137="",0,CEILING((W137/$H137),1)*$H137),"")</f>
        <v>302.40000000000003</v>
      </c>
      <c r="Y137" s="36">
        <f>IFERROR(IF(X137=0,"",ROUNDUP(X137/H137,0)*0.02175),"")</f>
        <v>0.78299999999999992</v>
      </c>
      <c r="Z137" s="56"/>
      <c r="AA137" s="57"/>
      <c r="AE137" s="64"/>
      <c r="BB137" s="139" t="s">
        <v>1</v>
      </c>
      <c r="BL137" s="64">
        <f>IFERROR(W137*I137/H137,"0")</f>
        <v>319.92857142857144</v>
      </c>
      <c r="BM137" s="64">
        <f>IFERROR(X137*I137/H137,"0")</f>
        <v>322.488</v>
      </c>
      <c r="BN137" s="64">
        <f>IFERROR(1/J137*(W137/H137),"0")</f>
        <v>0.63775510204081631</v>
      </c>
      <c r="BO137" s="64">
        <f>IFERROR(1/J137*(X137/H137),"0")</f>
        <v>0.64285714285714279</v>
      </c>
    </row>
    <row r="138" spans="1:67" ht="16.5" hidden="1" customHeight="1" x14ac:dyDescent="0.25">
      <c r="A138" s="54" t="s">
        <v>235</v>
      </c>
      <c r="B138" s="54" t="s">
        <v>236</v>
      </c>
      <c r="C138" s="31">
        <v>4301051362</v>
      </c>
      <c r="D138" s="417">
        <v>4607091383256</v>
      </c>
      <c r="E138" s="415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4"/>
      <c r="Q138" s="414"/>
      <c r="R138" s="414"/>
      <c r="S138" s="415"/>
      <c r="T138" s="34"/>
      <c r="U138" s="34"/>
      <c r="V138" s="35" t="s">
        <v>66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4301051358</v>
      </c>
      <c r="D139" s="417">
        <v>4607091385748</v>
      </c>
      <c r="E139" s="415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64</v>
      </c>
      <c r="L139" s="33" t="s">
        <v>129</v>
      </c>
      <c r="M139" s="33"/>
      <c r="N139" s="32">
        <v>45</v>
      </c>
      <c r="O139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4"/>
      <c r="Q139" s="414"/>
      <c r="R139" s="414"/>
      <c r="S139" s="415"/>
      <c r="T139" s="34"/>
      <c r="U139" s="34"/>
      <c r="V139" s="35" t="s">
        <v>66</v>
      </c>
      <c r="W139" s="403">
        <v>450</v>
      </c>
      <c r="X139" s="404">
        <f>IFERROR(IF(W139="",0,CEILING((W139/$H139),1)*$H139),"")</f>
        <v>450.90000000000003</v>
      </c>
      <c r="Y139" s="36">
        <f>IFERROR(IF(X139=0,"",ROUNDUP(X139/H139,0)*0.00753),"")</f>
        <v>1.2575100000000001</v>
      </c>
      <c r="Z139" s="56"/>
      <c r="AA139" s="57"/>
      <c r="AE139" s="64"/>
      <c r="BB139" s="141" t="s">
        <v>1</v>
      </c>
      <c r="BL139" s="64">
        <f>IFERROR(W139*I139/H139,"0")</f>
        <v>495.33333333333331</v>
      </c>
      <c r="BM139" s="64">
        <f>IFERROR(X139*I139/H139,"0")</f>
        <v>496.32400000000001</v>
      </c>
      <c r="BN139" s="64">
        <f>IFERROR(1/J139*(W139/H139),"0")</f>
        <v>1.0683760683760684</v>
      </c>
      <c r="BO139" s="64">
        <f>IFERROR(1/J139*(X139/H139),"0")</f>
        <v>1.0705128205128205</v>
      </c>
    </row>
    <row r="140" spans="1:67" ht="16.5" customHeight="1" x14ac:dyDescent="0.25">
      <c r="A140" s="54" t="s">
        <v>239</v>
      </c>
      <c r="B140" s="54" t="s">
        <v>240</v>
      </c>
      <c r="C140" s="31">
        <v>4301051738</v>
      </c>
      <c r="D140" s="417">
        <v>4680115884533</v>
      </c>
      <c r="E140" s="415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5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4"/>
      <c r="Q140" s="414"/>
      <c r="R140" s="414"/>
      <c r="S140" s="415"/>
      <c r="T140" s="34"/>
      <c r="U140" s="34"/>
      <c r="V140" s="35" t="s">
        <v>66</v>
      </c>
      <c r="W140" s="403">
        <v>6</v>
      </c>
      <c r="X140" s="404">
        <f>IFERROR(IF(W140="",0,CEILING((W140/$H140),1)*$H140),"")</f>
        <v>7.2</v>
      </c>
      <c r="Y140" s="36">
        <f>IFERROR(IF(X140=0,"",ROUNDUP(X140/H140,0)*0.00753),"")</f>
        <v>3.0120000000000001E-2</v>
      </c>
      <c r="Z140" s="56"/>
      <c r="AA140" s="57"/>
      <c r="AE140" s="64"/>
      <c r="BB140" s="142" t="s">
        <v>1</v>
      </c>
      <c r="BL140" s="64">
        <f>IFERROR(W140*I140/H140,"0")</f>
        <v>6.6666666666666661</v>
      </c>
      <c r="BM140" s="64">
        <f>IFERROR(X140*I140/H140,"0")</f>
        <v>8</v>
      </c>
      <c r="BN140" s="64">
        <f>IFERROR(1/J140*(W140/H140),"0")</f>
        <v>2.1367521367521364E-2</v>
      </c>
      <c r="BO140" s="64">
        <f>IFERROR(1/J140*(X140/H140),"0")</f>
        <v>2.564102564102564E-2</v>
      </c>
    </row>
    <row r="141" spans="1:67" x14ac:dyDescent="0.2">
      <c r="A141" s="438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39"/>
      <c r="O141" s="418" t="s">
        <v>70</v>
      </c>
      <c r="P141" s="419"/>
      <c r="Q141" s="419"/>
      <c r="R141" s="419"/>
      <c r="S141" s="419"/>
      <c r="T141" s="419"/>
      <c r="U141" s="420"/>
      <c r="V141" s="37" t="s">
        <v>71</v>
      </c>
      <c r="W141" s="405">
        <f>IFERROR(W136/H136,"0")+IFERROR(W137/H137,"0")+IFERROR(W138/H138,"0")+IFERROR(W139/H139,"0")+IFERROR(W140/H140,"0")</f>
        <v>205.71428571428572</v>
      </c>
      <c r="X141" s="405">
        <f>IFERROR(X136/H136,"0")+IFERROR(X137/H137,"0")+IFERROR(X138/H138,"0")+IFERROR(X139/H139,"0")+IFERROR(X140/H140,"0")</f>
        <v>207</v>
      </c>
      <c r="Y141" s="405">
        <f>IFERROR(IF(Y136="",0,Y136),"0")+IFERROR(IF(Y137="",0,Y137),"0")+IFERROR(IF(Y138="",0,Y138),"0")+IFERROR(IF(Y139="",0,Y139),"0")+IFERROR(IF(Y140="",0,Y140),"0")</f>
        <v>2.0706300000000004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39"/>
      <c r="O142" s="418" t="s">
        <v>70</v>
      </c>
      <c r="P142" s="419"/>
      <c r="Q142" s="419"/>
      <c r="R142" s="419"/>
      <c r="S142" s="419"/>
      <c r="T142" s="419"/>
      <c r="U142" s="420"/>
      <c r="V142" s="37" t="s">
        <v>66</v>
      </c>
      <c r="W142" s="405">
        <f>IFERROR(SUM(W136:W140),"0")</f>
        <v>756</v>
      </c>
      <c r="X142" s="405">
        <f>IFERROR(SUM(X136:X140),"0")</f>
        <v>760.50000000000011</v>
      </c>
      <c r="Y142" s="37"/>
      <c r="Z142" s="406"/>
      <c r="AA142" s="406"/>
    </row>
    <row r="143" spans="1:67" ht="27.75" hidden="1" customHeight="1" x14ac:dyDescent="0.2">
      <c r="A143" s="466" t="s">
        <v>241</v>
      </c>
      <c r="B143" s="467"/>
      <c r="C143" s="467"/>
      <c r="D143" s="467"/>
      <c r="E143" s="467"/>
      <c r="F143" s="467"/>
      <c r="G143" s="467"/>
      <c r="H143" s="467"/>
      <c r="I143" s="467"/>
      <c r="J143" s="467"/>
      <c r="K143" s="467"/>
      <c r="L143" s="467"/>
      <c r="M143" s="467"/>
      <c r="N143" s="467"/>
      <c r="O143" s="467"/>
      <c r="P143" s="467"/>
      <c r="Q143" s="467"/>
      <c r="R143" s="467"/>
      <c r="S143" s="467"/>
      <c r="T143" s="467"/>
      <c r="U143" s="467"/>
      <c r="V143" s="467"/>
      <c r="W143" s="467"/>
      <c r="X143" s="467"/>
      <c r="Y143" s="467"/>
      <c r="Z143" s="48"/>
      <c r="AA143" s="48"/>
    </row>
    <row r="144" spans="1:67" ht="16.5" hidden="1" customHeight="1" x14ac:dyDescent="0.25">
      <c r="A144" s="411" t="s">
        <v>242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114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243</v>
      </c>
      <c r="B146" s="54" t="s">
        <v>244</v>
      </c>
      <c r="C146" s="31">
        <v>4301011223</v>
      </c>
      <c r="D146" s="417">
        <v>4607091383423</v>
      </c>
      <c r="E146" s="415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109</v>
      </c>
      <c r="L146" s="33" t="s">
        <v>129</v>
      </c>
      <c r="M146" s="33"/>
      <c r="N146" s="32">
        <v>35</v>
      </c>
      <c r="O146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4"/>
      <c r="Q146" s="414"/>
      <c r="R146" s="414"/>
      <c r="S146" s="415"/>
      <c r="T146" s="34"/>
      <c r="U146" s="34"/>
      <c r="V146" s="35" t="s">
        <v>66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245</v>
      </c>
      <c r="B147" s="54" t="s">
        <v>246</v>
      </c>
      <c r="C147" s="31">
        <v>4301011876</v>
      </c>
      <c r="D147" s="417">
        <v>4680115885707</v>
      </c>
      <c r="E147" s="415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109</v>
      </c>
      <c r="L147" s="33" t="s">
        <v>110</v>
      </c>
      <c r="M147" s="33"/>
      <c r="N147" s="32">
        <v>31</v>
      </c>
      <c r="O147" s="737" t="s">
        <v>247</v>
      </c>
      <c r="P147" s="414"/>
      <c r="Q147" s="414"/>
      <c r="R147" s="414"/>
      <c r="S147" s="415"/>
      <c r="T147" s="34"/>
      <c r="U147" s="34"/>
      <c r="V147" s="35" t="s">
        <v>66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4301011878</v>
      </c>
      <c r="D148" s="417">
        <v>4680115885660</v>
      </c>
      <c r="E148" s="415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109</v>
      </c>
      <c r="L148" s="33" t="s">
        <v>65</v>
      </c>
      <c r="M148" s="33"/>
      <c r="N148" s="32">
        <v>35</v>
      </c>
      <c r="O148" s="551" t="s">
        <v>250</v>
      </c>
      <c r="P148" s="414"/>
      <c r="Q148" s="414"/>
      <c r="R148" s="414"/>
      <c r="S148" s="415"/>
      <c r="T148" s="34"/>
      <c r="U148" s="34"/>
      <c r="V148" s="35" t="s">
        <v>66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17">
        <v>4680115885691</v>
      </c>
      <c r="E149" s="415"/>
      <c r="F149" s="402">
        <v>1.35</v>
      </c>
      <c r="G149" s="32">
        <v>8</v>
      </c>
      <c r="H149" s="402">
        <v>10.8</v>
      </c>
      <c r="I149" s="402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664" t="s">
        <v>253</v>
      </c>
      <c r="P149" s="414"/>
      <c r="Q149" s="414"/>
      <c r="R149" s="414"/>
      <c r="S149" s="415"/>
      <c r="T149" s="34"/>
      <c r="U149" s="34"/>
      <c r="V149" s="35" t="s">
        <v>66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4301011333</v>
      </c>
      <c r="D150" s="417">
        <v>4607091386516</v>
      </c>
      <c r="E150" s="415"/>
      <c r="F150" s="402">
        <v>1.4</v>
      </c>
      <c r="G150" s="32">
        <v>8</v>
      </c>
      <c r="H150" s="402">
        <v>11.2</v>
      </c>
      <c r="I150" s="402">
        <v>11.776</v>
      </c>
      <c r="J150" s="32">
        <v>56</v>
      </c>
      <c r="K150" s="32" t="s">
        <v>109</v>
      </c>
      <c r="L150" s="33" t="s">
        <v>65</v>
      </c>
      <c r="M150" s="33"/>
      <c r="N150" s="32">
        <v>30</v>
      </c>
      <c r="O150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4"/>
      <c r="Q150" s="414"/>
      <c r="R150" s="414"/>
      <c r="S150" s="415"/>
      <c r="T150" s="34"/>
      <c r="U150" s="34"/>
      <c r="V150" s="35" t="s">
        <v>66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8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39"/>
      <c r="O151" s="418" t="s">
        <v>70</v>
      </c>
      <c r="P151" s="419"/>
      <c r="Q151" s="419"/>
      <c r="R151" s="419"/>
      <c r="S151" s="419"/>
      <c r="T151" s="419"/>
      <c r="U151" s="420"/>
      <c r="V151" s="37" t="s">
        <v>71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39"/>
      <c r="O152" s="418" t="s">
        <v>70</v>
      </c>
      <c r="P152" s="419"/>
      <c r="Q152" s="419"/>
      <c r="R152" s="419"/>
      <c r="S152" s="419"/>
      <c r="T152" s="419"/>
      <c r="U152" s="420"/>
      <c r="V152" s="37" t="s">
        <v>66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11" t="s">
        <v>256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61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257</v>
      </c>
      <c r="B155" s="54" t="s">
        <v>258</v>
      </c>
      <c r="C155" s="31">
        <v>4301031191</v>
      </c>
      <c r="D155" s="417">
        <v>4680115880993</v>
      </c>
      <c r="E155" s="415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4"/>
      <c r="Q155" s="414"/>
      <c r="R155" s="414"/>
      <c r="S155" s="415"/>
      <c r="T155" s="34"/>
      <c r="U155" s="34"/>
      <c r="V155" s="35" t="s">
        <v>66</v>
      </c>
      <c r="W155" s="403">
        <v>40</v>
      </c>
      <c r="X155" s="404">
        <f t="shared" ref="X155:X163" si="29">IFERROR(IF(W155="",0,CEILING((W155/$H155),1)*$H155),"")</f>
        <v>42</v>
      </c>
      <c r="Y155" s="36">
        <f>IFERROR(IF(X155=0,"",ROUNDUP(X155/H155,0)*0.00753),"")</f>
        <v>7.5300000000000006E-2</v>
      </c>
      <c r="Z155" s="56"/>
      <c r="AA155" s="57"/>
      <c r="AE155" s="64"/>
      <c r="BB155" s="148" t="s">
        <v>1</v>
      </c>
      <c r="BL155" s="64">
        <f t="shared" ref="BL155:BL163" si="30">IFERROR(W155*I155/H155,"0")</f>
        <v>42.476190476190474</v>
      </c>
      <c r="BM155" s="64">
        <f t="shared" ref="BM155:BM163" si="31">IFERROR(X155*I155/H155,"0")</f>
        <v>44.599999999999994</v>
      </c>
      <c r="BN155" s="64">
        <f t="shared" ref="BN155:BN163" si="32">IFERROR(1/J155*(W155/H155),"0")</f>
        <v>6.1050061050061048E-2</v>
      </c>
      <c r="BO155" s="64">
        <f t="shared" ref="BO155:BO163" si="33">IFERROR(1/J155*(X155/H155),"0")</f>
        <v>6.4102564102564097E-2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4301031204</v>
      </c>
      <c r="D156" s="417">
        <v>4680115881761</v>
      </c>
      <c r="E156" s="415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4"/>
      <c r="Q156" s="414"/>
      <c r="R156" s="414"/>
      <c r="S156" s="415"/>
      <c r="T156" s="34"/>
      <c r="U156" s="34"/>
      <c r="V156" s="35" t="s">
        <v>66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4301031201</v>
      </c>
      <c r="D157" s="417">
        <v>4680115881563</v>
      </c>
      <c r="E157" s="415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4"/>
      <c r="Q157" s="414"/>
      <c r="R157" s="414"/>
      <c r="S157" s="415"/>
      <c r="T157" s="34"/>
      <c r="U157" s="34"/>
      <c r="V157" s="35" t="s">
        <v>66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4301031199</v>
      </c>
      <c r="D158" s="417">
        <v>4680115880986</v>
      </c>
      <c r="E158" s="415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4"/>
      <c r="Q158" s="414"/>
      <c r="R158" s="414"/>
      <c r="S158" s="415"/>
      <c r="T158" s="34"/>
      <c r="U158" s="34"/>
      <c r="V158" s="35" t="s">
        <v>66</v>
      </c>
      <c r="W158" s="403">
        <v>210</v>
      </c>
      <c r="X158" s="404">
        <f t="shared" si="29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30"/>
        <v>223</v>
      </c>
      <c r="BM158" s="64">
        <f t="shared" si="31"/>
        <v>223</v>
      </c>
      <c r="BN158" s="64">
        <f t="shared" si="32"/>
        <v>0.42735042735042739</v>
      </c>
      <c r="BO158" s="64">
        <f t="shared" si="33"/>
        <v>0.42735042735042739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4301031190</v>
      </c>
      <c r="D159" s="417">
        <v>4680115880207</v>
      </c>
      <c r="E159" s="415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4"/>
      <c r="Q159" s="414"/>
      <c r="R159" s="414"/>
      <c r="S159" s="415"/>
      <c r="T159" s="34"/>
      <c r="U159" s="34"/>
      <c r="V159" s="35" t="s">
        <v>66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4301031205</v>
      </c>
      <c r="D160" s="417">
        <v>4680115881785</v>
      </c>
      <c r="E160" s="415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4"/>
      <c r="Q160" s="414"/>
      <c r="R160" s="414"/>
      <c r="S160" s="415"/>
      <c r="T160" s="34"/>
      <c r="U160" s="34"/>
      <c r="V160" s="35" t="s">
        <v>66</v>
      </c>
      <c r="W160" s="403">
        <v>140</v>
      </c>
      <c r="X160" s="404">
        <f t="shared" si="29"/>
        <v>140.70000000000002</v>
      </c>
      <c r="Y160" s="36">
        <f>IFERROR(IF(X160=0,"",ROUNDUP(X160/H160,0)*0.00502),"")</f>
        <v>0.33634000000000003</v>
      </c>
      <c r="Z160" s="56"/>
      <c r="AA160" s="57"/>
      <c r="AE160" s="64"/>
      <c r="BB160" s="153" t="s">
        <v>1</v>
      </c>
      <c r="BL160" s="64">
        <f t="shared" si="30"/>
        <v>148.66666666666666</v>
      </c>
      <c r="BM160" s="64">
        <f t="shared" si="31"/>
        <v>149.41</v>
      </c>
      <c r="BN160" s="64">
        <f t="shared" si="32"/>
        <v>0.28490028490028491</v>
      </c>
      <c r="BO160" s="64">
        <f t="shared" si="33"/>
        <v>0.28632478632478636</v>
      </c>
    </row>
    <row r="161" spans="1:67" ht="27" customHeight="1" x14ac:dyDescent="0.25">
      <c r="A161" s="54" t="s">
        <v>269</v>
      </c>
      <c r="B161" s="54" t="s">
        <v>270</v>
      </c>
      <c r="C161" s="31">
        <v>4301031202</v>
      </c>
      <c r="D161" s="417">
        <v>4680115881679</v>
      </c>
      <c r="E161" s="415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4"/>
      <c r="Q161" s="414"/>
      <c r="R161" s="414"/>
      <c r="S161" s="415"/>
      <c r="T161" s="34"/>
      <c r="U161" s="34"/>
      <c r="V161" s="35" t="s">
        <v>66</v>
      </c>
      <c r="W161" s="403">
        <v>210</v>
      </c>
      <c r="X161" s="404">
        <f t="shared" si="29"/>
        <v>210</v>
      </c>
      <c r="Y161" s="36">
        <f>IFERROR(IF(X161=0,"",ROUNDUP(X161/H161,0)*0.00502),"")</f>
        <v>0.502</v>
      </c>
      <c r="Z161" s="56"/>
      <c r="AA161" s="57"/>
      <c r="AE161" s="64"/>
      <c r="BB161" s="154" t="s">
        <v>1</v>
      </c>
      <c r="BL161" s="64">
        <f t="shared" si="30"/>
        <v>220.00000000000003</v>
      </c>
      <c r="BM161" s="64">
        <f t="shared" si="31"/>
        <v>220.00000000000003</v>
      </c>
      <c r="BN161" s="64">
        <f t="shared" si="32"/>
        <v>0.42735042735042739</v>
      </c>
      <c r="BO161" s="64">
        <f t="shared" si="33"/>
        <v>0.42735042735042739</v>
      </c>
    </row>
    <row r="162" spans="1:67" ht="27" hidden="1" customHeight="1" x14ac:dyDescent="0.25">
      <c r="A162" s="54" t="s">
        <v>271</v>
      </c>
      <c r="B162" s="54" t="s">
        <v>272</v>
      </c>
      <c r="C162" s="31">
        <v>4301031158</v>
      </c>
      <c r="D162" s="417">
        <v>4680115880191</v>
      </c>
      <c r="E162" s="415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4"/>
      <c r="Q162" s="414"/>
      <c r="R162" s="414"/>
      <c r="S162" s="415"/>
      <c r="T162" s="34"/>
      <c r="U162" s="34"/>
      <c r="V162" s="35" t="s">
        <v>66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273</v>
      </c>
      <c r="B163" s="54" t="s">
        <v>274</v>
      </c>
      <c r="C163" s="31">
        <v>4301031245</v>
      </c>
      <c r="D163" s="417">
        <v>4680115883963</v>
      </c>
      <c r="E163" s="415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4"/>
      <c r="Q163" s="414"/>
      <c r="R163" s="414"/>
      <c r="S163" s="415"/>
      <c r="T163" s="34"/>
      <c r="U163" s="34"/>
      <c r="V163" s="35" t="s">
        <v>66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38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39"/>
      <c r="O164" s="418" t="s">
        <v>70</v>
      </c>
      <c r="P164" s="419"/>
      <c r="Q164" s="419"/>
      <c r="R164" s="419"/>
      <c r="S164" s="419"/>
      <c r="T164" s="419"/>
      <c r="U164" s="420"/>
      <c r="V164" s="37" t="s">
        <v>71</v>
      </c>
      <c r="W164" s="405">
        <f>IFERROR(W155/H155,"0")+IFERROR(W156/H156,"0")+IFERROR(W157/H157,"0")+IFERROR(W158/H158,"0")+IFERROR(W159/H159,"0")+IFERROR(W160/H160,"0")+IFERROR(W161/H161,"0")+IFERROR(W162/H162,"0")+IFERROR(W163/H163,"0")</f>
        <v>276.19047619047615</v>
      </c>
      <c r="X164" s="405">
        <f>IFERROR(X155/H155,"0")+IFERROR(X156/H156,"0")+IFERROR(X157/H157,"0")+IFERROR(X158/H158,"0")+IFERROR(X159/H159,"0")+IFERROR(X160/H160,"0")+IFERROR(X161/H161,"0")+IFERROR(X162/H162,"0")+IFERROR(X163/H163,"0")</f>
        <v>277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1.41564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39"/>
      <c r="O165" s="418" t="s">
        <v>70</v>
      </c>
      <c r="P165" s="419"/>
      <c r="Q165" s="419"/>
      <c r="R165" s="419"/>
      <c r="S165" s="419"/>
      <c r="T165" s="419"/>
      <c r="U165" s="420"/>
      <c r="V165" s="37" t="s">
        <v>66</v>
      </c>
      <c r="W165" s="405">
        <f>IFERROR(SUM(W155:W163),"0")</f>
        <v>600</v>
      </c>
      <c r="X165" s="405">
        <f>IFERROR(SUM(X155:X163),"0")</f>
        <v>602.70000000000005</v>
      </c>
      <c r="Y165" s="37"/>
      <c r="Z165" s="406"/>
      <c r="AA165" s="406"/>
    </row>
    <row r="166" spans="1:67" ht="16.5" hidden="1" customHeight="1" x14ac:dyDescent="0.25">
      <c r="A166" s="411" t="s">
        <v>275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114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276</v>
      </c>
      <c r="B168" s="54" t="s">
        <v>277</v>
      </c>
      <c r="C168" s="31">
        <v>4301011450</v>
      </c>
      <c r="D168" s="417">
        <v>4680115881402</v>
      </c>
      <c r="E168" s="415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109</v>
      </c>
      <c r="L168" s="33" t="s">
        <v>110</v>
      </c>
      <c r="M168" s="33"/>
      <c r="N168" s="32">
        <v>55</v>
      </c>
      <c r="O168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4"/>
      <c r="Q168" s="414"/>
      <c r="R168" s="414"/>
      <c r="S168" s="415"/>
      <c r="T168" s="34"/>
      <c r="U168" s="34"/>
      <c r="V168" s="35" t="s">
        <v>66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278</v>
      </c>
      <c r="B169" s="54" t="s">
        <v>279</v>
      </c>
      <c r="C169" s="31">
        <v>4301011454</v>
      </c>
      <c r="D169" s="417">
        <v>4680115881396</v>
      </c>
      <c r="E169" s="415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4"/>
      <c r="Q169" s="414"/>
      <c r="R169" s="414"/>
      <c r="S169" s="415"/>
      <c r="T169" s="34"/>
      <c r="U169" s="34"/>
      <c r="V169" s="35" t="s">
        <v>66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8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39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39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106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280</v>
      </c>
      <c r="B173" s="54" t="s">
        <v>281</v>
      </c>
      <c r="C173" s="31">
        <v>4301020262</v>
      </c>
      <c r="D173" s="417">
        <v>4680115882935</v>
      </c>
      <c r="E173" s="415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109</v>
      </c>
      <c r="L173" s="33" t="s">
        <v>129</v>
      </c>
      <c r="M173" s="33"/>
      <c r="N173" s="32">
        <v>50</v>
      </c>
      <c r="O173" s="6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4"/>
      <c r="Q173" s="414"/>
      <c r="R173" s="414"/>
      <c r="S173" s="415"/>
      <c r="T173" s="34"/>
      <c r="U173" s="34"/>
      <c r="V173" s="35" t="s">
        <v>66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282</v>
      </c>
      <c r="B174" s="54" t="s">
        <v>283</v>
      </c>
      <c r="C174" s="31">
        <v>4301020220</v>
      </c>
      <c r="D174" s="417">
        <v>4680115880764</v>
      </c>
      <c r="E174" s="415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64</v>
      </c>
      <c r="L174" s="33" t="s">
        <v>110</v>
      </c>
      <c r="M174" s="33"/>
      <c r="N174" s="32">
        <v>50</v>
      </c>
      <c r="O174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4"/>
      <c r="Q174" s="414"/>
      <c r="R174" s="414"/>
      <c r="S174" s="415"/>
      <c r="T174" s="34"/>
      <c r="U174" s="34"/>
      <c r="V174" s="35" t="s">
        <v>66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8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39"/>
      <c r="O175" s="418" t="s">
        <v>70</v>
      </c>
      <c r="P175" s="419"/>
      <c r="Q175" s="419"/>
      <c r="R175" s="419"/>
      <c r="S175" s="419"/>
      <c r="T175" s="419"/>
      <c r="U175" s="420"/>
      <c r="V175" s="37" t="s">
        <v>71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39"/>
      <c r="O176" s="418" t="s">
        <v>70</v>
      </c>
      <c r="P176" s="419"/>
      <c r="Q176" s="419"/>
      <c r="R176" s="419"/>
      <c r="S176" s="419"/>
      <c r="T176" s="419"/>
      <c r="U176" s="420"/>
      <c r="V176" s="37" t="s">
        <v>66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61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284</v>
      </c>
      <c r="B178" s="54" t="s">
        <v>285</v>
      </c>
      <c r="C178" s="31">
        <v>4301031224</v>
      </c>
      <c r="D178" s="417">
        <v>4680115882683</v>
      </c>
      <c r="E178" s="415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4"/>
      <c r="Q178" s="414"/>
      <c r="R178" s="414"/>
      <c r="S178" s="415"/>
      <c r="T178" s="34"/>
      <c r="U178" s="34"/>
      <c r="V178" s="35" t="s">
        <v>66</v>
      </c>
      <c r="W178" s="403">
        <v>140</v>
      </c>
      <c r="X178" s="404">
        <f t="shared" ref="X178:X185" si="34">IFERROR(IF(W178="",0,CEILING((W178/$H178),1)*$H178),"")</f>
        <v>140.4</v>
      </c>
      <c r="Y178" s="36">
        <f>IFERROR(IF(X178=0,"",ROUNDUP(X178/H178,0)*0.00937),"")</f>
        <v>0.24362</v>
      </c>
      <c r="Z178" s="56"/>
      <c r="AA178" s="57"/>
      <c r="AE178" s="64"/>
      <c r="BB178" s="161" t="s">
        <v>1</v>
      </c>
      <c r="BL178" s="64">
        <f t="shared" ref="BL178:BL185" si="35">IFERROR(W178*I178/H178,"0")</f>
        <v>145.44444444444446</v>
      </c>
      <c r="BM178" s="64">
        <f t="shared" ref="BM178:BM185" si="36">IFERROR(X178*I178/H178,"0")</f>
        <v>145.86000000000001</v>
      </c>
      <c r="BN178" s="64">
        <f t="shared" ref="BN178:BN185" si="37">IFERROR(1/J178*(W178/H178),"0")</f>
        <v>0.21604938271604937</v>
      </c>
      <c r="BO178" s="64">
        <f t="shared" ref="BO178:BO185" si="38">IFERROR(1/J178*(X178/H178),"0")</f>
        <v>0.21666666666666667</v>
      </c>
    </row>
    <row r="179" spans="1:67" ht="27" customHeight="1" x14ac:dyDescent="0.25">
      <c r="A179" s="54" t="s">
        <v>286</v>
      </c>
      <c r="B179" s="54" t="s">
        <v>287</v>
      </c>
      <c r="C179" s="31">
        <v>4301031230</v>
      </c>
      <c r="D179" s="417">
        <v>4680115882690</v>
      </c>
      <c r="E179" s="415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4"/>
      <c r="Q179" s="414"/>
      <c r="R179" s="414"/>
      <c r="S179" s="415"/>
      <c r="T179" s="34"/>
      <c r="U179" s="34"/>
      <c r="V179" s="35" t="s">
        <v>66</v>
      </c>
      <c r="W179" s="403">
        <v>100</v>
      </c>
      <c r="X179" s="404">
        <f t="shared" si="34"/>
        <v>102.60000000000001</v>
      </c>
      <c r="Y179" s="36">
        <f>IFERROR(IF(X179=0,"",ROUNDUP(X179/H179,0)*0.00937),"")</f>
        <v>0.17802999999999999</v>
      </c>
      <c r="Z179" s="56"/>
      <c r="AA179" s="57"/>
      <c r="AE179" s="64"/>
      <c r="BB179" s="162" t="s">
        <v>1</v>
      </c>
      <c r="BL179" s="64">
        <f t="shared" si="35"/>
        <v>103.88888888888889</v>
      </c>
      <c r="BM179" s="64">
        <f t="shared" si="36"/>
        <v>106.59000000000002</v>
      </c>
      <c r="BN179" s="64">
        <f t="shared" si="37"/>
        <v>0.15432098765432098</v>
      </c>
      <c r="BO179" s="64">
        <f t="shared" si="38"/>
        <v>0.15833333333333333</v>
      </c>
    </row>
    <row r="180" spans="1:67" ht="27" customHeight="1" x14ac:dyDescent="0.25">
      <c r="A180" s="54" t="s">
        <v>288</v>
      </c>
      <c r="B180" s="54" t="s">
        <v>289</v>
      </c>
      <c r="C180" s="31">
        <v>4301031220</v>
      </c>
      <c r="D180" s="417">
        <v>4680115882669</v>
      </c>
      <c r="E180" s="415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4"/>
      <c r="Q180" s="414"/>
      <c r="R180" s="414"/>
      <c r="S180" s="415"/>
      <c r="T180" s="34"/>
      <c r="U180" s="34"/>
      <c r="V180" s="35" t="s">
        <v>66</v>
      </c>
      <c r="W180" s="403">
        <v>240</v>
      </c>
      <c r="X180" s="404">
        <f t="shared" si="34"/>
        <v>243.00000000000003</v>
      </c>
      <c r="Y180" s="36">
        <f>IFERROR(IF(X180=0,"",ROUNDUP(X180/H180,0)*0.00937),"")</f>
        <v>0.42164999999999997</v>
      </c>
      <c r="Z180" s="56"/>
      <c r="AA180" s="57"/>
      <c r="AE180" s="64"/>
      <c r="BB180" s="163" t="s">
        <v>1</v>
      </c>
      <c r="BL180" s="64">
        <f t="shared" si="35"/>
        <v>249.33333333333334</v>
      </c>
      <c r="BM180" s="64">
        <f t="shared" si="36"/>
        <v>252.45000000000002</v>
      </c>
      <c r="BN180" s="64">
        <f t="shared" si="37"/>
        <v>0.37037037037037035</v>
      </c>
      <c r="BO180" s="64">
        <f t="shared" si="38"/>
        <v>0.375</v>
      </c>
    </row>
    <row r="181" spans="1:67" ht="27" customHeight="1" x14ac:dyDescent="0.25">
      <c r="A181" s="54" t="s">
        <v>290</v>
      </c>
      <c r="B181" s="54" t="s">
        <v>291</v>
      </c>
      <c r="C181" s="31">
        <v>4301031221</v>
      </c>
      <c r="D181" s="417">
        <v>4680115882676</v>
      </c>
      <c r="E181" s="415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4"/>
      <c r="Q181" s="414"/>
      <c r="R181" s="414"/>
      <c r="S181" s="415"/>
      <c r="T181" s="34"/>
      <c r="U181" s="34"/>
      <c r="V181" s="35" t="s">
        <v>66</v>
      </c>
      <c r="W181" s="403">
        <v>170</v>
      </c>
      <c r="X181" s="404">
        <f t="shared" si="34"/>
        <v>172.8</v>
      </c>
      <c r="Y181" s="36">
        <f>IFERROR(IF(X181=0,"",ROUNDUP(X181/H181,0)*0.00937),"")</f>
        <v>0.29984</v>
      </c>
      <c r="Z181" s="56"/>
      <c r="AA181" s="57"/>
      <c r="AE181" s="64"/>
      <c r="BB181" s="164" t="s">
        <v>1</v>
      </c>
      <c r="BL181" s="64">
        <f t="shared" si="35"/>
        <v>176.61111111111111</v>
      </c>
      <c r="BM181" s="64">
        <f t="shared" si="36"/>
        <v>179.52</v>
      </c>
      <c r="BN181" s="64">
        <f t="shared" si="37"/>
        <v>0.26234567901234568</v>
      </c>
      <c r="BO181" s="64">
        <f t="shared" si="38"/>
        <v>0.26666666666666666</v>
      </c>
    </row>
    <row r="182" spans="1:67" ht="27" hidden="1" customHeight="1" x14ac:dyDescent="0.25">
      <c r="A182" s="54" t="s">
        <v>292</v>
      </c>
      <c r="B182" s="54" t="s">
        <v>293</v>
      </c>
      <c r="C182" s="31">
        <v>4301031223</v>
      </c>
      <c r="D182" s="417">
        <v>4680115884014</v>
      </c>
      <c r="E182" s="415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54" t="s">
        <v>294</v>
      </c>
      <c r="P182" s="414"/>
      <c r="Q182" s="414"/>
      <c r="R182" s="414"/>
      <c r="S182" s="415"/>
      <c r="T182" s="34"/>
      <c r="U182" s="34"/>
      <c r="V182" s="35" t="s">
        <v>66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295</v>
      </c>
      <c r="B183" s="54" t="s">
        <v>296</v>
      </c>
      <c r="C183" s="31">
        <v>4301031222</v>
      </c>
      <c r="D183" s="417">
        <v>4680115884007</v>
      </c>
      <c r="E183" s="415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454" t="s">
        <v>297</v>
      </c>
      <c r="P183" s="414"/>
      <c r="Q183" s="414"/>
      <c r="R183" s="414"/>
      <c r="S183" s="415"/>
      <c r="T183" s="34"/>
      <c r="U183" s="34"/>
      <c r="V183" s="35" t="s">
        <v>66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4301031229</v>
      </c>
      <c r="D184" s="417">
        <v>4680115884038</v>
      </c>
      <c r="E184" s="415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7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4"/>
      <c r="Q184" s="414"/>
      <c r="R184" s="414"/>
      <c r="S184" s="415"/>
      <c r="T184" s="34"/>
      <c r="U184" s="34"/>
      <c r="V184" s="35" t="s">
        <v>66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300</v>
      </c>
      <c r="B185" s="54" t="s">
        <v>301</v>
      </c>
      <c r="C185" s="31">
        <v>4301031225</v>
      </c>
      <c r="D185" s="417">
        <v>4680115884021</v>
      </c>
      <c r="E185" s="415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502" t="s">
        <v>302</v>
      </c>
      <c r="P185" s="414"/>
      <c r="Q185" s="414"/>
      <c r="R185" s="414"/>
      <c r="S185" s="415"/>
      <c r="T185" s="34"/>
      <c r="U185" s="34"/>
      <c r="V185" s="35" t="s">
        <v>66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38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39"/>
      <c r="O186" s="418" t="s">
        <v>70</v>
      </c>
      <c r="P186" s="419"/>
      <c r="Q186" s="419"/>
      <c r="R186" s="419"/>
      <c r="S186" s="419"/>
      <c r="T186" s="419"/>
      <c r="U186" s="420"/>
      <c r="V186" s="37" t="s">
        <v>71</v>
      </c>
      <c r="W186" s="405">
        <f>IFERROR(W178/H178,"0")+IFERROR(W179/H179,"0")+IFERROR(W180/H180,"0")+IFERROR(W181/H181,"0")+IFERROR(W182/H182,"0")+IFERROR(W183/H183,"0")+IFERROR(W184/H184,"0")+IFERROR(W185/H185,"0")</f>
        <v>120.37037037037037</v>
      </c>
      <c r="X186" s="405">
        <f>IFERROR(X178/H178,"0")+IFERROR(X179/H179,"0")+IFERROR(X180/H180,"0")+IFERROR(X181/H181,"0")+IFERROR(X182/H182,"0")+IFERROR(X183/H183,"0")+IFERROR(X184/H184,"0")+IFERROR(X185/H185,"0")</f>
        <v>122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1.1431399999999998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39"/>
      <c r="O187" s="418" t="s">
        <v>70</v>
      </c>
      <c r="P187" s="419"/>
      <c r="Q187" s="419"/>
      <c r="R187" s="419"/>
      <c r="S187" s="419"/>
      <c r="T187" s="419"/>
      <c r="U187" s="420"/>
      <c r="V187" s="37" t="s">
        <v>66</v>
      </c>
      <c r="W187" s="405">
        <f>IFERROR(SUM(W178:W185),"0")</f>
        <v>650</v>
      </c>
      <c r="X187" s="405">
        <f>IFERROR(SUM(X178:X185),"0")</f>
        <v>658.8</v>
      </c>
      <c r="Y187" s="37"/>
      <c r="Z187" s="406"/>
      <c r="AA187" s="406"/>
    </row>
    <row r="188" spans="1:67" ht="14.25" hidden="1" customHeight="1" x14ac:dyDescent="0.25">
      <c r="A188" s="416" t="s">
        <v>72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303</v>
      </c>
      <c r="B189" s="54" t="s">
        <v>304</v>
      </c>
      <c r="C189" s="31">
        <v>4301051409</v>
      </c>
      <c r="D189" s="417">
        <v>4680115881556</v>
      </c>
      <c r="E189" s="415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109</v>
      </c>
      <c r="L189" s="33" t="s">
        <v>129</v>
      </c>
      <c r="M189" s="33"/>
      <c r="N189" s="32">
        <v>45</v>
      </c>
      <c r="O189" s="5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4"/>
      <c r="Q189" s="414"/>
      <c r="R189" s="414"/>
      <c r="S189" s="415"/>
      <c r="T189" s="34"/>
      <c r="U189" s="34"/>
      <c r="V189" s="35" t="s">
        <v>66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4301051408</v>
      </c>
      <c r="D190" s="417">
        <v>4680115881594</v>
      </c>
      <c r="E190" s="415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109</v>
      </c>
      <c r="L190" s="33" t="s">
        <v>129</v>
      </c>
      <c r="M190" s="33"/>
      <c r="N190" s="32">
        <v>40</v>
      </c>
      <c r="O190" s="4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4"/>
      <c r="Q190" s="414"/>
      <c r="R190" s="414"/>
      <c r="S190" s="415"/>
      <c r="T190" s="34"/>
      <c r="U190" s="34"/>
      <c r="V190" s="35" t="s">
        <v>66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307</v>
      </c>
      <c r="B191" s="54" t="s">
        <v>308</v>
      </c>
      <c r="C191" s="31">
        <v>4301051505</v>
      </c>
      <c r="D191" s="417">
        <v>4680115881587</v>
      </c>
      <c r="E191" s="415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109</v>
      </c>
      <c r="L191" s="33" t="s">
        <v>65</v>
      </c>
      <c r="M191" s="33"/>
      <c r="N191" s="32">
        <v>40</v>
      </c>
      <c r="O191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4"/>
      <c r="Q191" s="414"/>
      <c r="R191" s="414"/>
      <c r="S191" s="415"/>
      <c r="T191" s="34"/>
      <c r="U191" s="34"/>
      <c r="V191" s="35" t="s">
        <v>66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309</v>
      </c>
      <c r="B192" s="54" t="s">
        <v>310</v>
      </c>
      <c r="C192" s="31">
        <v>4301051754</v>
      </c>
      <c r="D192" s="417">
        <v>4680115880962</v>
      </c>
      <c r="E192" s="415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109</v>
      </c>
      <c r="L192" s="33" t="s">
        <v>65</v>
      </c>
      <c r="M192" s="33"/>
      <c r="N192" s="32">
        <v>40</v>
      </c>
      <c r="O192" s="709" t="s">
        <v>311</v>
      </c>
      <c r="P192" s="414"/>
      <c r="Q192" s="414"/>
      <c r="R192" s="414"/>
      <c r="S192" s="415"/>
      <c r="T192" s="34"/>
      <c r="U192" s="34"/>
      <c r="V192" s="35" t="s">
        <v>66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312</v>
      </c>
      <c r="B193" s="54" t="s">
        <v>313</v>
      </c>
      <c r="C193" s="31">
        <v>4301051411</v>
      </c>
      <c r="D193" s="417">
        <v>4680115881617</v>
      </c>
      <c r="E193" s="415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109</v>
      </c>
      <c r="L193" s="33" t="s">
        <v>129</v>
      </c>
      <c r="M193" s="33"/>
      <c r="N193" s="32">
        <v>40</v>
      </c>
      <c r="O193" s="6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4"/>
      <c r="Q193" s="414"/>
      <c r="R193" s="414"/>
      <c r="S193" s="415"/>
      <c r="T193" s="34"/>
      <c r="U193" s="34"/>
      <c r="V193" s="35" t="s">
        <v>66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314</v>
      </c>
      <c r="B194" s="54" t="s">
        <v>315</v>
      </c>
      <c r="C194" s="31">
        <v>4301051632</v>
      </c>
      <c r="D194" s="417">
        <v>4680115880573</v>
      </c>
      <c r="E194" s="415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109</v>
      </c>
      <c r="L194" s="33" t="s">
        <v>65</v>
      </c>
      <c r="M194" s="33"/>
      <c r="N194" s="32">
        <v>45</v>
      </c>
      <c r="O194" s="679" t="s">
        <v>316</v>
      </c>
      <c r="P194" s="414"/>
      <c r="Q194" s="414"/>
      <c r="R194" s="414"/>
      <c r="S194" s="415"/>
      <c r="T194" s="34"/>
      <c r="U194" s="34"/>
      <c r="V194" s="35" t="s">
        <v>66</v>
      </c>
      <c r="W194" s="403">
        <v>260</v>
      </c>
      <c r="X194" s="404">
        <f t="shared" si="39"/>
        <v>261</v>
      </c>
      <c r="Y194" s="36">
        <f>IFERROR(IF(X194=0,"",ROUNDUP(X194/H194,0)*0.02175),"")</f>
        <v>0.65249999999999997</v>
      </c>
      <c r="Z194" s="56"/>
      <c r="AA194" s="57"/>
      <c r="AE194" s="64"/>
      <c r="BB194" s="174" t="s">
        <v>1</v>
      </c>
      <c r="BL194" s="64">
        <f t="shared" si="40"/>
        <v>276.85517241379313</v>
      </c>
      <c r="BM194" s="64">
        <f t="shared" si="41"/>
        <v>277.92</v>
      </c>
      <c r="BN194" s="64">
        <f t="shared" si="42"/>
        <v>0.5336617405582923</v>
      </c>
      <c r="BO194" s="64">
        <f t="shared" si="43"/>
        <v>0.5357142857142857</v>
      </c>
    </row>
    <row r="195" spans="1:67" ht="27" customHeight="1" x14ac:dyDescent="0.25">
      <c r="A195" s="54" t="s">
        <v>317</v>
      </c>
      <c r="B195" s="54" t="s">
        <v>318</v>
      </c>
      <c r="C195" s="31">
        <v>4301051487</v>
      </c>
      <c r="D195" s="417">
        <v>4680115881228</v>
      </c>
      <c r="E195" s="415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8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4"/>
      <c r="Q195" s="414"/>
      <c r="R195" s="414"/>
      <c r="S195" s="415"/>
      <c r="T195" s="34"/>
      <c r="U195" s="34"/>
      <c r="V195" s="35" t="s">
        <v>66</v>
      </c>
      <c r="W195" s="403">
        <v>320</v>
      </c>
      <c r="X195" s="404">
        <f t="shared" si="39"/>
        <v>321.59999999999997</v>
      </c>
      <c r="Y195" s="36">
        <f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40"/>
        <v>356.26666666666671</v>
      </c>
      <c r="BM195" s="64">
        <f t="shared" si="41"/>
        <v>358.048</v>
      </c>
      <c r="BN195" s="64">
        <f t="shared" si="42"/>
        <v>0.85470085470085477</v>
      </c>
      <c r="BO195" s="64">
        <f t="shared" si="43"/>
        <v>0.85897435897435892</v>
      </c>
    </row>
    <row r="196" spans="1:67" ht="27" hidden="1" customHeight="1" x14ac:dyDescent="0.25">
      <c r="A196" s="54" t="s">
        <v>319</v>
      </c>
      <c r="B196" s="54" t="s">
        <v>320</v>
      </c>
      <c r="C196" s="31">
        <v>4301051506</v>
      </c>
      <c r="D196" s="417">
        <v>4680115881037</v>
      </c>
      <c r="E196" s="415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4"/>
      <c r="Q196" s="414"/>
      <c r="R196" s="414"/>
      <c r="S196" s="415"/>
      <c r="T196" s="34"/>
      <c r="U196" s="34"/>
      <c r="V196" s="35" t="s">
        <v>66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4301051384</v>
      </c>
      <c r="D197" s="417">
        <v>4680115881211</v>
      </c>
      <c r="E197" s="415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4"/>
      <c r="Q197" s="414"/>
      <c r="R197" s="414"/>
      <c r="S197" s="415"/>
      <c r="T197" s="34"/>
      <c r="U197" s="34"/>
      <c r="V197" s="35" t="s">
        <v>66</v>
      </c>
      <c r="W197" s="403">
        <v>360</v>
      </c>
      <c r="X197" s="404">
        <f t="shared" si="39"/>
        <v>360</v>
      </c>
      <c r="Y197" s="36">
        <f>IFERROR(IF(X197=0,"",ROUNDUP(X197/H197,0)*0.00753),"")</f>
        <v>1.1294999999999999</v>
      </c>
      <c r="Z197" s="56"/>
      <c r="AA197" s="57"/>
      <c r="AE197" s="64"/>
      <c r="BB197" s="177" t="s">
        <v>1</v>
      </c>
      <c r="BL197" s="64">
        <f t="shared" si="40"/>
        <v>390</v>
      </c>
      <c r="BM197" s="64">
        <f t="shared" si="41"/>
        <v>390</v>
      </c>
      <c r="BN197" s="64">
        <f t="shared" si="42"/>
        <v>0.96153846153846145</v>
      </c>
      <c r="BO197" s="64">
        <f t="shared" si="43"/>
        <v>0.96153846153846145</v>
      </c>
    </row>
    <row r="198" spans="1:67" ht="27" hidden="1" customHeight="1" x14ac:dyDescent="0.25">
      <c r="A198" s="54" t="s">
        <v>323</v>
      </c>
      <c r="B198" s="54" t="s">
        <v>324</v>
      </c>
      <c r="C198" s="31">
        <v>4301051378</v>
      </c>
      <c r="D198" s="417">
        <v>4680115881020</v>
      </c>
      <c r="E198" s="415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4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4"/>
      <c r="Q198" s="414"/>
      <c r="R198" s="414"/>
      <c r="S198" s="415"/>
      <c r="T198" s="34"/>
      <c r="U198" s="34"/>
      <c r="V198" s="35" t="s">
        <v>66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4301051407</v>
      </c>
      <c r="D199" s="417">
        <v>4680115882195</v>
      </c>
      <c r="E199" s="415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64</v>
      </c>
      <c r="L199" s="33" t="s">
        <v>129</v>
      </c>
      <c r="M199" s="33"/>
      <c r="N199" s="32">
        <v>40</v>
      </c>
      <c r="O199" s="4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4"/>
      <c r="Q199" s="414"/>
      <c r="R199" s="414"/>
      <c r="S199" s="415"/>
      <c r="T199" s="34"/>
      <c r="U199" s="34"/>
      <c r="V199" s="35" t="s">
        <v>66</v>
      </c>
      <c r="W199" s="403">
        <v>360</v>
      </c>
      <c r="X199" s="404">
        <f t="shared" si="39"/>
        <v>360</v>
      </c>
      <c r="Y199" s="36">
        <f>IFERROR(IF(X199=0,"",ROUNDUP(X199/H199,0)*0.00753),"")</f>
        <v>1.1294999999999999</v>
      </c>
      <c r="Z199" s="56"/>
      <c r="AA199" s="57"/>
      <c r="AE199" s="64"/>
      <c r="BB199" s="179" t="s">
        <v>1</v>
      </c>
      <c r="BL199" s="64">
        <f t="shared" si="40"/>
        <v>403.5</v>
      </c>
      <c r="BM199" s="64">
        <f t="shared" si="41"/>
        <v>403.5</v>
      </c>
      <c r="BN199" s="64">
        <f t="shared" si="42"/>
        <v>0.96153846153846145</v>
      </c>
      <c r="BO199" s="64">
        <f t="shared" si="43"/>
        <v>0.96153846153846145</v>
      </c>
    </row>
    <row r="200" spans="1:67" ht="27" customHeight="1" x14ac:dyDescent="0.25">
      <c r="A200" s="54" t="s">
        <v>327</v>
      </c>
      <c r="B200" s="54" t="s">
        <v>328</v>
      </c>
      <c r="C200" s="31">
        <v>4301051630</v>
      </c>
      <c r="D200" s="417">
        <v>4680115880092</v>
      </c>
      <c r="E200" s="415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802" t="s">
        <v>329</v>
      </c>
      <c r="P200" s="414"/>
      <c r="Q200" s="414"/>
      <c r="R200" s="414"/>
      <c r="S200" s="415"/>
      <c r="T200" s="34"/>
      <c r="U200" s="34"/>
      <c r="V200" s="35" t="s">
        <v>66</v>
      </c>
      <c r="W200" s="403">
        <v>520</v>
      </c>
      <c r="X200" s="404">
        <f t="shared" si="39"/>
        <v>520.79999999999995</v>
      </c>
      <c r="Y200" s="36">
        <f>IFERROR(IF(X200=0,"",ROUNDUP(X200/H200,0)*0.00753),"")</f>
        <v>1.63401</v>
      </c>
      <c r="Z200" s="56"/>
      <c r="AA200" s="57"/>
      <c r="AE200" s="64"/>
      <c r="BB200" s="180" t="s">
        <v>1</v>
      </c>
      <c r="BL200" s="64">
        <f t="shared" si="40"/>
        <v>578.93333333333339</v>
      </c>
      <c r="BM200" s="64">
        <f t="shared" si="41"/>
        <v>579.82399999999996</v>
      </c>
      <c r="BN200" s="64">
        <f t="shared" si="42"/>
        <v>1.3888888888888891</v>
      </c>
      <c r="BO200" s="64">
        <f t="shared" si="43"/>
        <v>1.391025641025641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4301051631</v>
      </c>
      <c r="D201" s="417">
        <v>4680115880221</v>
      </c>
      <c r="E201" s="415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9" t="s">
        <v>332</v>
      </c>
      <c r="P201" s="414"/>
      <c r="Q201" s="414"/>
      <c r="R201" s="414"/>
      <c r="S201" s="415"/>
      <c r="T201" s="34"/>
      <c r="U201" s="34"/>
      <c r="V201" s="35" t="s">
        <v>66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333</v>
      </c>
      <c r="B202" s="54" t="s">
        <v>334</v>
      </c>
      <c r="C202" s="31">
        <v>4301051753</v>
      </c>
      <c r="D202" s="417">
        <v>4680115880504</v>
      </c>
      <c r="E202" s="415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790" t="s">
        <v>335</v>
      </c>
      <c r="P202" s="414"/>
      <c r="Q202" s="414"/>
      <c r="R202" s="414"/>
      <c r="S202" s="415"/>
      <c r="T202" s="34"/>
      <c r="U202" s="34"/>
      <c r="V202" s="35" t="s">
        <v>66</v>
      </c>
      <c r="W202" s="403">
        <v>220</v>
      </c>
      <c r="X202" s="404">
        <f t="shared" si="39"/>
        <v>220.79999999999998</v>
      </c>
      <c r="Y202" s="36">
        <f>IFERROR(IF(X202=0,"",ROUNDUP(X202/H202,0)*0.00753),"")</f>
        <v>0.69276000000000004</v>
      </c>
      <c r="Z202" s="56"/>
      <c r="AA202" s="57"/>
      <c r="AE202" s="64"/>
      <c r="BB202" s="182" t="s">
        <v>1</v>
      </c>
      <c r="BL202" s="64">
        <f t="shared" si="40"/>
        <v>244.93333333333337</v>
      </c>
      <c r="BM202" s="64">
        <f t="shared" si="41"/>
        <v>245.82399999999998</v>
      </c>
      <c r="BN202" s="64">
        <f t="shared" si="42"/>
        <v>0.58760683760683763</v>
      </c>
      <c r="BO202" s="64">
        <f t="shared" si="43"/>
        <v>0.58974358974358976</v>
      </c>
    </row>
    <row r="203" spans="1:67" ht="27" customHeight="1" x14ac:dyDescent="0.25">
      <c r="A203" s="54" t="s">
        <v>336</v>
      </c>
      <c r="B203" s="54" t="s">
        <v>337</v>
      </c>
      <c r="C203" s="31">
        <v>4301051410</v>
      </c>
      <c r="D203" s="417">
        <v>4680115882164</v>
      </c>
      <c r="E203" s="415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64</v>
      </c>
      <c r="L203" s="33" t="s">
        <v>129</v>
      </c>
      <c r="M203" s="33"/>
      <c r="N203" s="32">
        <v>40</v>
      </c>
      <c r="O203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4"/>
      <c r="Q203" s="414"/>
      <c r="R203" s="414"/>
      <c r="S203" s="415"/>
      <c r="T203" s="34"/>
      <c r="U203" s="34"/>
      <c r="V203" s="35" t="s">
        <v>66</v>
      </c>
      <c r="W203" s="403">
        <v>280</v>
      </c>
      <c r="X203" s="404">
        <f t="shared" si="39"/>
        <v>280.8</v>
      </c>
      <c r="Y203" s="36">
        <f>IFERROR(IF(X203=0,"",ROUNDUP(X203/H203,0)*0.00753),"")</f>
        <v>0.88101000000000007</v>
      </c>
      <c r="Z203" s="56"/>
      <c r="AA203" s="57"/>
      <c r="AE203" s="64"/>
      <c r="BB203" s="183" t="s">
        <v>1</v>
      </c>
      <c r="BL203" s="64">
        <f t="shared" si="40"/>
        <v>312.43333333333334</v>
      </c>
      <c r="BM203" s="64">
        <f t="shared" si="41"/>
        <v>313.32600000000002</v>
      </c>
      <c r="BN203" s="64">
        <f t="shared" si="42"/>
        <v>0.74786324786324787</v>
      </c>
      <c r="BO203" s="64">
        <f t="shared" si="43"/>
        <v>0.75000000000000011</v>
      </c>
    </row>
    <row r="204" spans="1:67" x14ac:dyDescent="0.2">
      <c r="A204" s="438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39"/>
      <c r="O204" s="418" t="s">
        <v>70</v>
      </c>
      <c r="P204" s="419"/>
      <c r="Q204" s="419"/>
      <c r="R204" s="419"/>
      <c r="S204" s="419"/>
      <c r="T204" s="419"/>
      <c r="U204" s="420"/>
      <c r="V204" s="37" t="s">
        <v>71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888.21839080459768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890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7.1282999999999994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39"/>
      <c r="O205" s="418" t="s">
        <v>70</v>
      </c>
      <c r="P205" s="419"/>
      <c r="Q205" s="419"/>
      <c r="R205" s="419"/>
      <c r="S205" s="419"/>
      <c r="T205" s="419"/>
      <c r="U205" s="420"/>
      <c r="V205" s="37" t="s">
        <v>66</v>
      </c>
      <c r="W205" s="405">
        <f>IFERROR(SUM(W189:W203),"0")</f>
        <v>2320</v>
      </c>
      <c r="X205" s="405">
        <f>IFERROR(SUM(X189:X203),"0")</f>
        <v>2325</v>
      </c>
      <c r="Y205" s="37"/>
      <c r="Z205" s="406"/>
      <c r="AA205" s="406"/>
    </row>
    <row r="206" spans="1:67" ht="14.25" hidden="1" customHeight="1" x14ac:dyDescent="0.25">
      <c r="A206" s="416" t="s">
        <v>219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338</v>
      </c>
      <c r="B207" s="54" t="s">
        <v>339</v>
      </c>
      <c r="C207" s="31">
        <v>4301060360</v>
      </c>
      <c r="D207" s="417">
        <v>4680115882874</v>
      </c>
      <c r="E207" s="415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8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4"/>
      <c r="Q207" s="414"/>
      <c r="R207" s="414"/>
      <c r="S207" s="415"/>
      <c r="T207" s="34"/>
      <c r="U207" s="34"/>
      <c r="V207" s="35" t="s">
        <v>66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340</v>
      </c>
      <c r="B208" s="54" t="s">
        <v>341</v>
      </c>
      <c r="C208" s="31">
        <v>4301060359</v>
      </c>
      <c r="D208" s="417">
        <v>4680115884434</v>
      </c>
      <c r="E208" s="415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30</v>
      </c>
      <c r="O208" s="7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4"/>
      <c r="Q208" s="414"/>
      <c r="R208" s="414"/>
      <c r="S208" s="415"/>
      <c r="T208" s="34"/>
      <c r="U208" s="34"/>
      <c r="V208" s="35" t="s">
        <v>66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342</v>
      </c>
      <c r="B209" s="54" t="s">
        <v>343</v>
      </c>
      <c r="C209" s="31">
        <v>4301060375</v>
      </c>
      <c r="D209" s="417">
        <v>4680115880818</v>
      </c>
      <c r="E209" s="415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64</v>
      </c>
      <c r="L209" s="33" t="s">
        <v>65</v>
      </c>
      <c r="M209" s="33"/>
      <c r="N209" s="32">
        <v>40</v>
      </c>
      <c r="O209" s="590" t="s">
        <v>344</v>
      </c>
      <c r="P209" s="414"/>
      <c r="Q209" s="414"/>
      <c r="R209" s="414"/>
      <c r="S209" s="415"/>
      <c r="T209" s="34"/>
      <c r="U209" s="34"/>
      <c r="V209" s="35" t="s">
        <v>66</v>
      </c>
      <c r="W209" s="403">
        <v>60</v>
      </c>
      <c r="X209" s="404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ht="16.5" customHeight="1" x14ac:dyDescent="0.25">
      <c r="A210" s="54" t="s">
        <v>345</v>
      </c>
      <c r="B210" s="54" t="s">
        <v>346</v>
      </c>
      <c r="C210" s="31">
        <v>4301060389</v>
      </c>
      <c r="D210" s="417">
        <v>4680115880801</v>
      </c>
      <c r="E210" s="415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64</v>
      </c>
      <c r="L210" s="33" t="s">
        <v>129</v>
      </c>
      <c r="M210" s="33"/>
      <c r="N210" s="32">
        <v>40</v>
      </c>
      <c r="O210" s="608" t="s">
        <v>347</v>
      </c>
      <c r="P210" s="414"/>
      <c r="Q210" s="414"/>
      <c r="R210" s="414"/>
      <c r="S210" s="415"/>
      <c r="T210" s="34"/>
      <c r="U210" s="34"/>
      <c r="V210" s="35" t="s">
        <v>66</v>
      </c>
      <c r="W210" s="403">
        <v>56</v>
      </c>
      <c r="X210" s="404">
        <f>IFERROR(IF(W210="",0,CEILING((W210/$H210),1)*$H210),"")</f>
        <v>57.599999999999994</v>
      </c>
      <c r="Y210" s="36">
        <f>IFERROR(IF(X210=0,"",ROUNDUP(X210/H210,0)*0.00753),"")</f>
        <v>0.18071999999999999</v>
      </c>
      <c r="Z210" s="56"/>
      <c r="AA210" s="57"/>
      <c r="AE210" s="64"/>
      <c r="BB210" s="187" t="s">
        <v>1</v>
      </c>
      <c r="BL210" s="64">
        <f>IFERROR(W210*I210/H210,"0")</f>
        <v>62.346666666666671</v>
      </c>
      <c r="BM210" s="64">
        <f>IFERROR(X210*I210/H210,"0")</f>
        <v>64.128</v>
      </c>
      <c r="BN210" s="64">
        <f>IFERROR(1/J210*(W210/H210),"0")</f>
        <v>0.1495726495726496</v>
      </c>
      <c r="BO210" s="64">
        <f>IFERROR(1/J210*(X210/H210),"0")</f>
        <v>0.15384615384615385</v>
      </c>
    </row>
    <row r="211" spans="1:67" x14ac:dyDescent="0.2">
      <c r="A211" s="438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39"/>
      <c r="O211" s="418" t="s">
        <v>70</v>
      </c>
      <c r="P211" s="419"/>
      <c r="Q211" s="419"/>
      <c r="R211" s="419"/>
      <c r="S211" s="419"/>
      <c r="T211" s="419"/>
      <c r="U211" s="420"/>
      <c r="V211" s="37" t="s">
        <v>71</v>
      </c>
      <c r="W211" s="405">
        <f>IFERROR(W207/H207,"0")+IFERROR(W208/H208,"0")+IFERROR(W209/H209,"0")+IFERROR(W210/H210,"0")</f>
        <v>48.333333333333336</v>
      </c>
      <c r="X211" s="405">
        <f>IFERROR(X207/H207,"0")+IFERROR(X208/H208,"0")+IFERROR(X209/H209,"0")+IFERROR(X210/H210,"0")</f>
        <v>49</v>
      </c>
      <c r="Y211" s="405">
        <f>IFERROR(IF(Y207="",0,Y207),"0")+IFERROR(IF(Y208="",0,Y208),"0")+IFERROR(IF(Y209="",0,Y209),"0")+IFERROR(IF(Y210="",0,Y210),"0")</f>
        <v>0.36897000000000002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39"/>
      <c r="O212" s="418" t="s">
        <v>70</v>
      </c>
      <c r="P212" s="419"/>
      <c r="Q212" s="419"/>
      <c r="R212" s="419"/>
      <c r="S212" s="419"/>
      <c r="T212" s="419"/>
      <c r="U212" s="420"/>
      <c r="V212" s="37" t="s">
        <v>66</v>
      </c>
      <c r="W212" s="405">
        <f>IFERROR(SUM(W207:W210),"0")</f>
        <v>116</v>
      </c>
      <c r="X212" s="405">
        <f>IFERROR(SUM(X207:X210),"0")</f>
        <v>117.6</v>
      </c>
      <c r="Y212" s="37"/>
      <c r="Z212" s="406"/>
      <c r="AA212" s="406"/>
    </row>
    <row r="213" spans="1:67" ht="16.5" hidden="1" customHeight="1" x14ac:dyDescent="0.25">
      <c r="A213" s="411" t="s">
        <v>348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114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hidden="1" customHeight="1" x14ac:dyDescent="0.25">
      <c r="A215" s="54" t="s">
        <v>349</v>
      </c>
      <c r="B215" s="54" t="s">
        <v>350</v>
      </c>
      <c r="C215" s="31">
        <v>4301011717</v>
      </c>
      <c r="D215" s="417">
        <v>4680115884274</v>
      </c>
      <c r="E215" s="415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7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4"/>
      <c r="Q215" s="414"/>
      <c r="R215" s="414"/>
      <c r="S215" s="415"/>
      <c r="T215" s="34"/>
      <c r="U215" s="34"/>
      <c r="V215" s="35" t="s">
        <v>66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4301011719</v>
      </c>
      <c r="D216" s="417">
        <v>4680115884298</v>
      </c>
      <c r="E216" s="415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109</v>
      </c>
      <c r="L216" s="33" t="s">
        <v>110</v>
      </c>
      <c r="M216" s="33"/>
      <c r="N216" s="32">
        <v>55</v>
      </c>
      <c r="O216" s="6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4"/>
      <c r="Q216" s="414"/>
      <c r="R216" s="414"/>
      <c r="S216" s="415"/>
      <c r="T216" s="34"/>
      <c r="U216" s="34"/>
      <c r="V216" s="35" t="s">
        <v>66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4301011733</v>
      </c>
      <c r="D217" s="417">
        <v>4680115884250</v>
      </c>
      <c r="E217" s="415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109</v>
      </c>
      <c r="L217" s="33" t="s">
        <v>129</v>
      </c>
      <c r="M217" s="33"/>
      <c r="N217" s="32">
        <v>55</v>
      </c>
      <c r="O217" s="7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4"/>
      <c r="Q217" s="414"/>
      <c r="R217" s="414"/>
      <c r="S217" s="415"/>
      <c r="T217" s="34"/>
      <c r="U217" s="34"/>
      <c r="V217" s="35" t="s">
        <v>66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4301011718</v>
      </c>
      <c r="D218" s="417">
        <v>4680115884281</v>
      </c>
      <c r="E218" s="415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4"/>
      <c r="Q218" s="414"/>
      <c r="R218" s="414"/>
      <c r="S218" s="415"/>
      <c r="T218" s="34"/>
      <c r="U218" s="34"/>
      <c r="V218" s="35" t="s">
        <v>66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4301011720</v>
      </c>
      <c r="D219" s="417">
        <v>4680115884199</v>
      </c>
      <c r="E219" s="415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7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4"/>
      <c r="Q219" s="414"/>
      <c r="R219" s="414"/>
      <c r="S219" s="415"/>
      <c r="T219" s="34"/>
      <c r="U219" s="34"/>
      <c r="V219" s="35" t="s">
        <v>66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4301011716</v>
      </c>
      <c r="D220" s="417">
        <v>4680115884267</v>
      </c>
      <c r="E220" s="415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64</v>
      </c>
      <c r="L220" s="33" t="s">
        <v>110</v>
      </c>
      <c r="M220" s="33"/>
      <c r="N220" s="32">
        <v>55</v>
      </c>
      <c r="O220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4"/>
      <c r="Q220" s="414"/>
      <c r="R220" s="414"/>
      <c r="S220" s="415"/>
      <c r="T220" s="34"/>
      <c r="U220" s="34"/>
      <c r="V220" s="35" t="s">
        <v>66</v>
      </c>
      <c r="W220" s="403">
        <v>24</v>
      </c>
      <c r="X220" s="404">
        <f t="shared" si="44"/>
        <v>24</v>
      </c>
      <c r="Y220" s="36">
        <f>IFERROR(IF(X220=0,"",ROUNDUP(X220/H220,0)*0.00937),"")</f>
        <v>5.6219999999999999E-2</v>
      </c>
      <c r="Z220" s="56"/>
      <c r="AA220" s="57"/>
      <c r="AE220" s="64"/>
      <c r="BB220" s="193" t="s">
        <v>1</v>
      </c>
      <c r="BL220" s="64">
        <f t="shared" si="45"/>
        <v>25.44</v>
      </c>
      <c r="BM220" s="64">
        <f t="shared" si="46"/>
        <v>25.44</v>
      </c>
      <c r="BN220" s="64">
        <f t="shared" si="47"/>
        <v>0.05</v>
      </c>
      <c r="BO220" s="64">
        <f t="shared" si="48"/>
        <v>0.05</v>
      </c>
    </row>
    <row r="221" spans="1:67" ht="27" hidden="1" customHeight="1" x14ac:dyDescent="0.25">
      <c r="A221" s="54" t="s">
        <v>361</v>
      </c>
      <c r="B221" s="54" t="s">
        <v>362</v>
      </c>
      <c r="C221" s="31">
        <v>4301011593</v>
      </c>
      <c r="D221" s="417">
        <v>4680115882973</v>
      </c>
      <c r="E221" s="415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109</v>
      </c>
      <c r="L221" s="33" t="s">
        <v>110</v>
      </c>
      <c r="M221" s="33"/>
      <c r="N221" s="32">
        <v>55</v>
      </c>
      <c r="O221" s="8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4"/>
      <c r="Q221" s="414"/>
      <c r="R221" s="414"/>
      <c r="S221" s="415"/>
      <c r="T221" s="34"/>
      <c r="U221" s="34"/>
      <c r="V221" s="35" t="s">
        <v>66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38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39"/>
      <c r="O222" s="418" t="s">
        <v>70</v>
      </c>
      <c r="P222" s="419"/>
      <c r="Q222" s="419"/>
      <c r="R222" s="419"/>
      <c r="S222" s="419"/>
      <c r="T222" s="419"/>
      <c r="U222" s="420"/>
      <c r="V222" s="37" t="s">
        <v>71</v>
      </c>
      <c r="W222" s="405">
        <f>IFERROR(W215/H215,"0")+IFERROR(W216/H216,"0")+IFERROR(W217/H217,"0")+IFERROR(W218/H218,"0")+IFERROR(W219/H219,"0")+IFERROR(W220/H220,"0")+IFERROR(W221/H221,"0")</f>
        <v>6</v>
      </c>
      <c r="X222" s="405">
        <f>IFERROR(X215/H215,"0")+IFERROR(X216/H216,"0")+IFERROR(X217/H217,"0")+IFERROR(X218/H218,"0")+IFERROR(X219/H219,"0")+IFERROR(X220/H220,"0")+IFERROR(X221/H221,"0")</f>
        <v>6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5.6219999999999999E-2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39"/>
      <c r="O223" s="418" t="s">
        <v>70</v>
      </c>
      <c r="P223" s="419"/>
      <c r="Q223" s="419"/>
      <c r="R223" s="419"/>
      <c r="S223" s="419"/>
      <c r="T223" s="419"/>
      <c r="U223" s="420"/>
      <c r="V223" s="37" t="s">
        <v>66</v>
      </c>
      <c r="W223" s="405">
        <f>IFERROR(SUM(W215:W221),"0")</f>
        <v>24</v>
      </c>
      <c r="X223" s="405">
        <f>IFERROR(SUM(X215:X221),"0")</f>
        <v>24</v>
      </c>
      <c r="Y223" s="37"/>
      <c r="Z223" s="406"/>
      <c r="AA223" s="406"/>
    </row>
    <row r="224" spans="1:67" ht="14.25" hidden="1" customHeight="1" x14ac:dyDescent="0.25">
      <c r="A224" s="416" t="s">
        <v>61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hidden="1" customHeight="1" x14ac:dyDescent="0.25">
      <c r="A225" s="54" t="s">
        <v>363</v>
      </c>
      <c r="B225" s="54" t="s">
        <v>364</v>
      </c>
      <c r="C225" s="31">
        <v>4301031305</v>
      </c>
      <c r="D225" s="417">
        <v>4607091389845</v>
      </c>
      <c r="E225" s="415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63" t="s">
        <v>365</v>
      </c>
      <c r="P225" s="414"/>
      <c r="Q225" s="414"/>
      <c r="R225" s="414"/>
      <c r="S225" s="415"/>
      <c r="T225" s="34" t="s">
        <v>83</v>
      </c>
      <c r="U225" s="34"/>
      <c r="V225" s="35" t="s">
        <v>66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366</v>
      </c>
      <c r="C226" s="31">
        <v>4301031151</v>
      </c>
      <c r="D226" s="417">
        <v>4607091389845</v>
      </c>
      <c r="E226" s="415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5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4"/>
      <c r="Q226" s="414"/>
      <c r="R226" s="414"/>
      <c r="S226" s="415"/>
      <c r="T226" s="34"/>
      <c r="U226" s="34"/>
      <c r="V226" s="35" t="s">
        <v>66</v>
      </c>
      <c r="W226" s="403">
        <v>105</v>
      </c>
      <c r="X226" s="404">
        <f>IFERROR(IF(W226="",0,CEILING((W226/$H226),1)*$H226),"")</f>
        <v>105</v>
      </c>
      <c r="Y226" s="36">
        <f>IFERROR(IF(X226=0,"",ROUNDUP(X226/H226,0)*0.00502),"")</f>
        <v>0.251</v>
      </c>
      <c r="Z226" s="56"/>
      <c r="AA226" s="57"/>
      <c r="AE226" s="64"/>
      <c r="BB226" s="196" t="s">
        <v>1</v>
      </c>
      <c r="BL226" s="64">
        <f>IFERROR(W226*I226/H226,"0")</f>
        <v>110.00000000000001</v>
      </c>
      <c r="BM226" s="64">
        <f>IFERROR(X226*I226/H226,"0")</f>
        <v>110.00000000000001</v>
      </c>
      <c r="BN226" s="64">
        <f>IFERROR(1/J226*(W226/H226),"0")</f>
        <v>0.21367521367521369</v>
      </c>
      <c r="BO226" s="64">
        <f>IFERROR(1/J226*(X226/H226),"0")</f>
        <v>0.21367521367521369</v>
      </c>
    </row>
    <row r="227" spans="1:67" ht="27" hidden="1" customHeight="1" x14ac:dyDescent="0.25">
      <c r="A227" s="54" t="s">
        <v>367</v>
      </c>
      <c r="B227" s="54" t="s">
        <v>368</v>
      </c>
      <c r="C227" s="31">
        <v>4301031259</v>
      </c>
      <c r="D227" s="417">
        <v>4680115882881</v>
      </c>
      <c r="E227" s="415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4"/>
      <c r="Q227" s="414"/>
      <c r="R227" s="414"/>
      <c r="S227" s="415"/>
      <c r="T227" s="34"/>
      <c r="U227" s="34"/>
      <c r="V227" s="35" t="s">
        <v>66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38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39"/>
      <c r="O228" s="418" t="s">
        <v>70</v>
      </c>
      <c r="P228" s="419"/>
      <c r="Q228" s="419"/>
      <c r="R228" s="419"/>
      <c r="S228" s="419"/>
      <c r="T228" s="419"/>
      <c r="U228" s="420"/>
      <c r="V228" s="37" t="s">
        <v>71</v>
      </c>
      <c r="W228" s="405">
        <f>IFERROR(W225/H225,"0")+IFERROR(W226/H226,"0")+IFERROR(W227/H227,"0")</f>
        <v>50</v>
      </c>
      <c r="X228" s="405">
        <f>IFERROR(X225/H225,"0")+IFERROR(X226/H226,"0")+IFERROR(X227/H227,"0")</f>
        <v>50</v>
      </c>
      <c r="Y228" s="405">
        <f>IFERROR(IF(Y225="",0,Y225),"0")+IFERROR(IF(Y226="",0,Y226),"0")+IFERROR(IF(Y227="",0,Y227),"0")</f>
        <v>0.251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39"/>
      <c r="O229" s="418" t="s">
        <v>70</v>
      </c>
      <c r="P229" s="419"/>
      <c r="Q229" s="419"/>
      <c r="R229" s="419"/>
      <c r="S229" s="419"/>
      <c r="T229" s="419"/>
      <c r="U229" s="420"/>
      <c r="V229" s="37" t="s">
        <v>66</v>
      </c>
      <c r="W229" s="405">
        <f>IFERROR(SUM(W225:W227),"0")</f>
        <v>105</v>
      </c>
      <c r="X229" s="405">
        <f>IFERROR(SUM(X225:X227),"0")</f>
        <v>105</v>
      </c>
      <c r="Y229" s="37"/>
      <c r="Z229" s="406"/>
      <c r="AA229" s="406"/>
    </row>
    <row r="230" spans="1:67" ht="16.5" hidden="1" customHeight="1" x14ac:dyDescent="0.25">
      <c r="A230" s="411" t="s">
        <v>369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114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370</v>
      </c>
      <c r="B232" s="54" t="s">
        <v>371</v>
      </c>
      <c r="C232" s="31">
        <v>4301011826</v>
      </c>
      <c r="D232" s="417">
        <v>4680115884137</v>
      </c>
      <c r="E232" s="415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4"/>
      <c r="Q232" s="414"/>
      <c r="R232" s="414"/>
      <c r="S232" s="415"/>
      <c r="T232" s="34"/>
      <c r="U232" s="34"/>
      <c r="V232" s="35" t="s">
        <v>66</v>
      </c>
      <c r="W232" s="403">
        <v>50</v>
      </c>
      <c r="X232" s="404">
        <f t="shared" ref="X232:X237" si="49">IFERROR(IF(W232="",0,CEILING((W232/$H232),1)*$H232),"")</f>
        <v>58</v>
      </c>
      <c r="Y232" s="36">
        <f>IFERROR(IF(X232=0,"",ROUNDUP(X232/H232,0)*0.02175),"")</f>
        <v>0.10874999999999999</v>
      </c>
      <c r="Z232" s="56"/>
      <c r="AA232" s="57"/>
      <c r="AE232" s="64"/>
      <c r="BB232" s="198" t="s">
        <v>1</v>
      </c>
      <c r="BL232" s="64">
        <f t="shared" ref="BL232:BL237" si="50">IFERROR(W232*I232/H232,"0")</f>
        <v>52.068965517241381</v>
      </c>
      <c r="BM232" s="64">
        <f t="shared" ref="BM232:BM237" si="51">IFERROR(X232*I232/H232,"0")</f>
        <v>60.4</v>
      </c>
      <c r="BN232" s="64">
        <f t="shared" ref="BN232:BN237" si="52">IFERROR(1/J232*(W232/H232),"0")</f>
        <v>7.6970443349753698E-2</v>
      </c>
      <c r="BO232" s="64">
        <f t="shared" ref="BO232:BO237" si="53">IFERROR(1/J232*(X232/H232),"0")</f>
        <v>8.9285714285714274E-2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4301011724</v>
      </c>
      <c r="D233" s="417">
        <v>4680115884236</v>
      </c>
      <c r="E233" s="415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5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4"/>
      <c r="Q233" s="414"/>
      <c r="R233" s="414"/>
      <c r="S233" s="415"/>
      <c r="T233" s="34"/>
      <c r="U233" s="34"/>
      <c r="V233" s="35" t="s">
        <v>66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4301011721</v>
      </c>
      <c r="D234" s="417">
        <v>4680115884175</v>
      </c>
      <c r="E234" s="415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109</v>
      </c>
      <c r="L234" s="33" t="s">
        <v>110</v>
      </c>
      <c r="M234" s="33"/>
      <c r="N234" s="32">
        <v>55</v>
      </c>
      <c r="O234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4"/>
      <c r="Q234" s="414"/>
      <c r="R234" s="414"/>
      <c r="S234" s="415"/>
      <c r="T234" s="34"/>
      <c r="U234" s="34"/>
      <c r="V234" s="35" t="s">
        <v>66</v>
      </c>
      <c r="W234" s="403">
        <v>160</v>
      </c>
      <c r="X234" s="404">
        <f t="shared" si="49"/>
        <v>162.4</v>
      </c>
      <c r="Y234" s="36">
        <f>IFERROR(IF(X234=0,"",ROUNDUP(X234/H234,0)*0.02175),"")</f>
        <v>0.30449999999999999</v>
      </c>
      <c r="Z234" s="56"/>
      <c r="AA234" s="57"/>
      <c r="AE234" s="64"/>
      <c r="BB234" s="200" t="s">
        <v>1</v>
      </c>
      <c r="BL234" s="64">
        <f t="shared" si="50"/>
        <v>166.62068965517241</v>
      </c>
      <c r="BM234" s="64">
        <f t="shared" si="51"/>
        <v>169.12</v>
      </c>
      <c r="BN234" s="64">
        <f t="shared" si="52"/>
        <v>0.24630541871921183</v>
      </c>
      <c r="BO234" s="64">
        <f t="shared" si="53"/>
        <v>0.25</v>
      </c>
    </row>
    <row r="235" spans="1:67" ht="27" customHeight="1" x14ac:dyDescent="0.25">
      <c r="A235" s="54" t="s">
        <v>376</v>
      </c>
      <c r="B235" s="54" t="s">
        <v>377</v>
      </c>
      <c r="C235" s="31">
        <v>4301011824</v>
      </c>
      <c r="D235" s="417">
        <v>4680115884144</v>
      </c>
      <c r="E235" s="415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4"/>
      <c r="Q235" s="414"/>
      <c r="R235" s="414"/>
      <c r="S235" s="415"/>
      <c r="T235" s="34"/>
      <c r="U235" s="34"/>
      <c r="V235" s="35" t="s">
        <v>66</v>
      </c>
      <c r="W235" s="403">
        <v>40</v>
      </c>
      <c r="X235" s="404">
        <f t="shared" si="49"/>
        <v>40</v>
      </c>
      <c r="Y235" s="36">
        <f>IFERROR(IF(X235=0,"",ROUNDUP(X235/H235,0)*0.00937),"")</f>
        <v>9.3700000000000006E-2</v>
      </c>
      <c r="Z235" s="56"/>
      <c r="AA235" s="57"/>
      <c r="AE235" s="64"/>
      <c r="BB235" s="201" t="s">
        <v>1</v>
      </c>
      <c r="BL235" s="64">
        <f t="shared" si="50"/>
        <v>42.400000000000006</v>
      </c>
      <c r="BM235" s="64">
        <f t="shared" si="51"/>
        <v>42.400000000000006</v>
      </c>
      <c r="BN235" s="64">
        <f t="shared" si="52"/>
        <v>8.3333333333333329E-2</v>
      </c>
      <c r="BO235" s="64">
        <f t="shared" si="53"/>
        <v>8.3333333333333329E-2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4301011726</v>
      </c>
      <c r="D236" s="417">
        <v>4680115884182</v>
      </c>
      <c r="E236" s="415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8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4"/>
      <c r="Q236" s="414"/>
      <c r="R236" s="414"/>
      <c r="S236" s="415"/>
      <c r="T236" s="34"/>
      <c r="U236" s="34"/>
      <c r="V236" s="35" t="s">
        <v>66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380</v>
      </c>
      <c r="B237" s="54" t="s">
        <v>381</v>
      </c>
      <c r="C237" s="31">
        <v>4301011722</v>
      </c>
      <c r="D237" s="417">
        <v>4680115884205</v>
      </c>
      <c r="E237" s="415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64</v>
      </c>
      <c r="L237" s="33" t="s">
        <v>110</v>
      </c>
      <c r="M237" s="33"/>
      <c r="N237" s="32">
        <v>55</v>
      </c>
      <c r="O237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4"/>
      <c r="Q237" s="414"/>
      <c r="R237" s="414"/>
      <c r="S237" s="415"/>
      <c r="T237" s="34"/>
      <c r="U237" s="34"/>
      <c r="V237" s="35" t="s">
        <v>66</v>
      </c>
      <c r="W237" s="403">
        <v>32</v>
      </c>
      <c r="X237" s="404">
        <f t="shared" si="49"/>
        <v>32</v>
      </c>
      <c r="Y237" s="36">
        <f>IFERROR(IF(X237=0,"",ROUNDUP(X237/H237,0)*0.00937),"")</f>
        <v>7.4959999999999999E-2</v>
      </c>
      <c r="Z237" s="56"/>
      <c r="AA237" s="57"/>
      <c r="AE237" s="64"/>
      <c r="BB237" s="203" t="s">
        <v>1</v>
      </c>
      <c r="BL237" s="64">
        <f t="shared" si="50"/>
        <v>33.92</v>
      </c>
      <c r="BM237" s="64">
        <f t="shared" si="51"/>
        <v>33.92</v>
      </c>
      <c r="BN237" s="64">
        <f t="shared" si="52"/>
        <v>6.6666666666666666E-2</v>
      </c>
      <c r="BO237" s="64">
        <f t="shared" si="53"/>
        <v>6.6666666666666666E-2</v>
      </c>
    </row>
    <row r="238" spans="1:67" x14ac:dyDescent="0.2">
      <c r="A238" s="438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39"/>
      <c r="O238" s="418" t="s">
        <v>70</v>
      </c>
      <c r="P238" s="419"/>
      <c r="Q238" s="419"/>
      <c r="R238" s="419"/>
      <c r="S238" s="419"/>
      <c r="T238" s="419"/>
      <c r="U238" s="420"/>
      <c r="V238" s="37" t="s">
        <v>71</v>
      </c>
      <c r="W238" s="405">
        <f>IFERROR(W232/H232,"0")+IFERROR(W233/H233,"0")+IFERROR(W234/H234,"0")+IFERROR(W235/H235,"0")+IFERROR(W236/H236,"0")+IFERROR(W237/H237,"0")</f>
        <v>36.103448275862071</v>
      </c>
      <c r="X238" s="405">
        <f>IFERROR(X232/H232,"0")+IFERROR(X233/H233,"0")+IFERROR(X234/H234,"0")+IFERROR(X235/H235,"0")+IFERROR(X236/H236,"0")+IFERROR(X237/H237,"0")</f>
        <v>37</v>
      </c>
      <c r="Y238" s="405">
        <f>IFERROR(IF(Y232="",0,Y232),"0")+IFERROR(IF(Y233="",0,Y233),"0")+IFERROR(IF(Y234="",0,Y234),"0")+IFERROR(IF(Y235="",0,Y235),"0")+IFERROR(IF(Y236="",0,Y236),"0")+IFERROR(IF(Y237="",0,Y237),"0")</f>
        <v>0.58191000000000004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39"/>
      <c r="O239" s="418" t="s">
        <v>70</v>
      </c>
      <c r="P239" s="419"/>
      <c r="Q239" s="419"/>
      <c r="R239" s="419"/>
      <c r="S239" s="419"/>
      <c r="T239" s="419"/>
      <c r="U239" s="420"/>
      <c r="V239" s="37" t="s">
        <v>66</v>
      </c>
      <c r="W239" s="405">
        <f>IFERROR(SUM(W232:W237),"0")</f>
        <v>282</v>
      </c>
      <c r="X239" s="405">
        <f>IFERROR(SUM(X232:X237),"0")</f>
        <v>292.39999999999998</v>
      </c>
      <c r="Y239" s="37"/>
      <c r="Z239" s="406"/>
      <c r="AA239" s="406"/>
    </row>
    <row r="240" spans="1:67" ht="16.5" hidden="1" customHeight="1" x14ac:dyDescent="0.25">
      <c r="A240" s="411" t="s">
        <v>382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114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hidden="1" customHeight="1" x14ac:dyDescent="0.25">
      <c r="A242" s="54" t="s">
        <v>383</v>
      </c>
      <c r="B242" s="54" t="s">
        <v>384</v>
      </c>
      <c r="C242" s="31">
        <v>4301012016</v>
      </c>
      <c r="D242" s="417">
        <v>4680115885554</v>
      </c>
      <c r="E242" s="415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707" t="s">
        <v>385</v>
      </c>
      <c r="P242" s="414"/>
      <c r="Q242" s="414"/>
      <c r="R242" s="414"/>
      <c r="S242" s="415"/>
      <c r="T242" s="34"/>
      <c r="U242" s="34"/>
      <c r="V242" s="35" t="s">
        <v>66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189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hidden="1" customHeight="1" x14ac:dyDescent="0.25">
      <c r="A243" s="54" t="s">
        <v>386</v>
      </c>
      <c r="B243" s="54" t="s">
        <v>387</v>
      </c>
      <c r="C243" s="31">
        <v>4301012024</v>
      </c>
      <c r="D243" s="417">
        <v>4680115885615</v>
      </c>
      <c r="E243" s="415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109</v>
      </c>
      <c r="L243" s="33" t="s">
        <v>129</v>
      </c>
      <c r="M243" s="33"/>
      <c r="N243" s="32">
        <v>55</v>
      </c>
      <c r="O243" s="510" t="s">
        <v>388</v>
      </c>
      <c r="P243" s="414"/>
      <c r="Q243" s="414"/>
      <c r="R243" s="414"/>
      <c r="S243" s="415"/>
      <c r="T243" s="34"/>
      <c r="U243" s="34"/>
      <c r="V243" s="35" t="s">
        <v>66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189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389</v>
      </c>
      <c r="B244" s="54" t="s">
        <v>390</v>
      </c>
      <c r="C244" s="31">
        <v>4301011858</v>
      </c>
      <c r="D244" s="417">
        <v>4680115885646</v>
      </c>
      <c r="E244" s="415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109</v>
      </c>
      <c r="L244" s="33" t="s">
        <v>110</v>
      </c>
      <c r="M244" s="33"/>
      <c r="N244" s="32">
        <v>55</v>
      </c>
      <c r="O244" s="719" t="s">
        <v>391</v>
      </c>
      <c r="P244" s="414"/>
      <c r="Q244" s="414"/>
      <c r="R244" s="414"/>
      <c r="S244" s="415"/>
      <c r="T244" s="34"/>
      <c r="U244" s="34"/>
      <c r="V244" s="35" t="s">
        <v>66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189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4301011347</v>
      </c>
      <c r="D245" s="417">
        <v>4607091386073</v>
      </c>
      <c r="E245" s="415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109</v>
      </c>
      <c r="L245" s="33" t="s">
        <v>110</v>
      </c>
      <c r="M245" s="33"/>
      <c r="N245" s="32">
        <v>31</v>
      </c>
      <c r="O245" s="7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4"/>
      <c r="Q245" s="414"/>
      <c r="R245" s="414"/>
      <c r="S245" s="415"/>
      <c r="T245" s="34"/>
      <c r="U245" s="34"/>
      <c r="V245" s="35" t="s">
        <v>66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4301011328</v>
      </c>
      <c r="D246" s="417">
        <v>4607091386011</v>
      </c>
      <c r="E246" s="415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4"/>
      <c r="Q246" s="414"/>
      <c r="R246" s="414"/>
      <c r="S246" s="415"/>
      <c r="T246" s="34"/>
      <c r="U246" s="34"/>
      <c r="V246" s="35" t="s">
        <v>66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4301011329</v>
      </c>
      <c r="D247" s="417">
        <v>4607091387308</v>
      </c>
      <c r="E247" s="415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4"/>
      <c r="Q247" s="414"/>
      <c r="R247" s="414"/>
      <c r="S247" s="415"/>
      <c r="T247" s="34"/>
      <c r="U247" s="34"/>
      <c r="V247" s="35" t="s">
        <v>66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4301011049</v>
      </c>
      <c r="D248" s="417">
        <v>4607091387339</v>
      </c>
      <c r="E248" s="415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64</v>
      </c>
      <c r="L248" s="33" t="s">
        <v>110</v>
      </c>
      <c r="M248" s="33"/>
      <c r="N248" s="32">
        <v>55</v>
      </c>
      <c r="O24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4"/>
      <c r="Q248" s="414"/>
      <c r="R248" s="414"/>
      <c r="S248" s="415"/>
      <c r="T248" s="34"/>
      <c r="U248" s="34"/>
      <c r="V248" s="35" t="s">
        <v>66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4301011573</v>
      </c>
      <c r="D249" s="417">
        <v>4680115881938</v>
      </c>
      <c r="E249" s="415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64</v>
      </c>
      <c r="L249" s="33" t="s">
        <v>110</v>
      </c>
      <c r="M249" s="33"/>
      <c r="N249" s="32">
        <v>90</v>
      </c>
      <c r="O249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4"/>
      <c r="Q249" s="414"/>
      <c r="R249" s="414"/>
      <c r="S249" s="415"/>
      <c r="T249" s="34"/>
      <c r="U249" s="34"/>
      <c r="V249" s="35" t="s">
        <v>66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4301010944</v>
      </c>
      <c r="D250" s="417">
        <v>4607091387346</v>
      </c>
      <c r="E250" s="415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4"/>
      <c r="Q250" s="414"/>
      <c r="R250" s="414"/>
      <c r="S250" s="415"/>
      <c r="T250" s="34"/>
      <c r="U250" s="34"/>
      <c r="V250" s="35" t="s">
        <v>66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404</v>
      </c>
      <c r="B251" s="54" t="s">
        <v>405</v>
      </c>
      <c r="C251" s="31">
        <v>4301011353</v>
      </c>
      <c r="D251" s="417">
        <v>4607091389807</v>
      </c>
      <c r="E251" s="415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64</v>
      </c>
      <c r="L251" s="33" t="s">
        <v>110</v>
      </c>
      <c r="M251" s="33"/>
      <c r="N251" s="32">
        <v>55</v>
      </c>
      <c r="O251" s="5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4"/>
      <c r="Q251" s="414"/>
      <c r="R251" s="414"/>
      <c r="S251" s="415"/>
      <c r="T251" s="34"/>
      <c r="U251" s="34"/>
      <c r="V251" s="35" t="s">
        <v>66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idden="1" x14ac:dyDescent="0.2">
      <c r="A252" s="438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39"/>
      <c r="O252" s="418" t="s">
        <v>70</v>
      </c>
      <c r="P252" s="419"/>
      <c r="Q252" s="419"/>
      <c r="R252" s="419"/>
      <c r="S252" s="419"/>
      <c r="T252" s="419"/>
      <c r="U252" s="420"/>
      <c r="V252" s="37" t="s">
        <v>71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hidden="1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39"/>
      <c r="O253" s="418" t="s">
        <v>70</v>
      </c>
      <c r="P253" s="419"/>
      <c r="Q253" s="419"/>
      <c r="R253" s="419"/>
      <c r="S253" s="419"/>
      <c r="T253" s="419"/>
      <c r="U253" s="420"/>
      <c r="V253" s="37" t="s">
        <v>66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hidden="1" customHeight="1" x14ac:dyDescent="0.25">
      <c r="A254" s="416" t="s">
        <v>61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hidden="1" customHeight="1" x14ac:dyDescent="0.25">
      <c r="A255" s="54" t="s">
        <v>406</v>
      </c>
      <c r="B255" s="54" t="s">
        <v>407</v>
      </c>
      <c r="C255" s="31">
        <v>4301030878</v>
      </c>
      <c r="D255" s="417">
        <v>4607091387193</v>
      </c>
      <c r="E255" s="415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7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4"/>
      <c r="Q255" s="414"/>
      <c r="R255" s="414"/>
      <c r="S255" s="415"/>
      <c r="T255" s="34"/>
      <c r="U255" s="34"/>
      <c r="V255" s="35" t="s">
        <v>66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4301031153</v>
      </c>
      <c r="D256" s="417">
        <v>4607091387230</v>
      </c>
      <c r="E256" s="415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4"/>
      <c r="Q256" s="414"/>
      <c r="R256" s="414"/>
      <c r="S256" s="415"/>
      <c r="T256" s="34"/>
      <c r="U256" s="34"/>
      <c r="V256" s="35" t="s">
        <v>66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4301031152</v>
      </c>
      <c r="D257" s="417">
        <v>4607091387285</v>
      </c>
      <c r="E257" s="415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4"/>
      <c r="Q257" s="414"/>
      <c r="R257" s="414"/>
      <c r="S257" s="415"/>
      <c r="T257" s="34"/>
      <c r="U257" s="34"/>
      <c r="V257" s="35" t="s">
        <v>66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412</v>
      </c>
      <c r="B258" s="54" t="s">
        <v>413</v>
      </c>
      <c r="C258" s="31">
        <v>4301031164</v>
      </c>
      <c r="D258" s="417">
        <v>4680115880481</v>
      </c>
      <c r="E258" s="415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4"/>
      <c r="Q258" s="414"/>
      <c r="R258" s="414"/>
      <c r="S258" s="415"/>
      <c r="T258" s="34"/>
      <c r="U258" s="34"/>
      <c r="V258" s="35" t="s">
        <v>66</v>
      </c>
      <c r="W258" s="403">
        <v>19.600000000000001</v>
      </c>
      <c r="X258" s="404">
        <f>IFERROR(IF(W258="",0,CEILING((W258/$H258),1)*$H258),"")</f>
        <v>20.16</v>
      </c>
      <c r="Y258" s="36">
        <f>IFERROR(IF(X258=0,"",ROUNDUP(X258/H258,0)*0.00502),"")</f>
        <v>6.0240000000000002E-2</v>
      </c>
      <c r="Z258" s="56"/>
      <c r="AA258" s="57"/>
      <c r="AE258" s="64"/>
      <c r="BB258" s="217" t="s">
        <v>1</v>
      </c>
      <c r="BL258" s="64">
        <f>IFERROR(W258*I258/H258,"0")</f>
        <v>20.766666666666669</v>
      </c>
      <c r="BM258" s="64">
        <f>IFERROR(X258*I258/H258,"0")</f>
        <v>21.36</v>
      </c>
      <c r="BN258" s="64">
        <f>IFERROR(1/J258*(W258/H258),"0")</f>
        <v>4.9857549857549865E-2</v>
      </c>
      <c r="BO258" s="64">
        <f>IFERROR(1/J258*(X258/H258),"0")</f>
        <v>5.1282051282051287E-2</v>
      </c>
    </row>
    <row r="259" spans="1:67" x14ac:dyDescent="0.2">
      <c r="A259" s="438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39"/>
      <c r="O259" s="418" t="s">
        <v>70</v>
      </c>
      <c r="P259" s="419"/>
      <c r="Q259" s="419"/>
      <c r="R259" s="419"/>
      <c r="S259" s="419"/>
      <c r="T259" s="419"/>
      <c r="U259" s="420"/>
      <c r="V259" s="37" t="s">
        <v>71</v>
      </c>
      <c r="W259" s="405">
        <f>IFERROR(W255/H255,"0")+IFERROR(W256/H256,"0")+IFERROR(W257/H257,"0")+IFERROR(W258/H258,"0")</f>
        <v>11.666666666666668</v>
      </c>
      <c r="X259" s="405">
        <f>IFERROR(X255/H255,"0")+IFERROR(X256/H256,"0")+IFERROR(X257/H257,"0")+IFERROR(X258/H258,"0")</f>
        <v>12</v>
      </c>
      <c r="Y259" s="405">
        <f>IFERROR(IF(Y255="",0,Y255),"0")+IFERROR(IF(Y256="",0,Y256),"0")+IFERROR(IF(Y257="",0,Y257),"0")+IFERROR(IF(Y258="",0,Y258),"0")</f>
        <v>6.0240000000000002E-2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39"/>
      <c r="O260" s="418" t="s">
        <v>70</v>
      </c>
      <c r="P260" s="419"/>
      <c r="Q260" s="419"/>
      <c r="R260" s="419"/>
      <c r="S260" s="419"/>
      <c r="T260" s="419"/>
      <c r="U260" s="420"/>
      <c r="V260" s="37" t="s">
        <v>66</v>
      </c>
      <c r="W260" s="405">
        <f>IFERROR(SUM(W255:W258),"0")</f>
        <v>19.600000000000001</v>
      </c>
      <c r="X260" s="405">
        <f>IFERROR(SUM(X255:X258),"0")</f>
        <v>20.16</v>
      </c>
      <c r="Y260" s="37"/>
      <c r="Z260" s="406"/>
      <c r="AA260" s="406"/>
    </row>
    <row r="261" spans="1:67" ht="14.25" hidden="1" customHeight="1" x14ac:dyDescent="0.25">
      <c r="A261" s="416" t="s">
        <v>72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hidden="1" customHeight="1" x14ac:dyDescent="0.25">
      <c r="A262" s="54" t="s">
        <v>414</v>
      </c>
      <c r="B262" s="54" t="s">
        <v>415</v>
      </c>
      <c r="C262" s="31">
        <v>4301051100</v>
      </c>
      <c r="D262" s="417">
        <v>4607091387766</v>
      </c>
      <c r="E262" s="415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109</v>
      </c>
      <c r="L262" s="33" t="s">
        <v>129</v>
      </c>
      <c r="M262" s="33"/>
      <c r="N262" s="32">
        <v>40</v>
      </c>
      <c r="O262" s="4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4"/>
      <c r="Q262" s="414"/>
      <c r="R262" s="414"/>
      <c r="S262" s="415"/>
      <c r="T262" s="34"/>
      <c r="U262" s="34"/>
      <c r="V262" s="35" t="s">
        <v>66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4301051116</v>
      </c>
      <c r="D263" s="417">
        <v>4607091387957</v>
      </c>
      <c r="E263" s="415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7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4"/>
      <c r="Q263" s="414"/>
      <c r="R263" s="414"/>
      <c r="S263" s="415"/>
      <c r="T263" s="34"/>
      <c r="U263" s="34"/>
      <c r="V263" s="35" t="s">
        <v>66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418</v>
      </c>
      <c r="B264" s="54" t="s">
        <v>419</v>
      </c>
      <c r="C264" s="31">
        <v>4301051115</v>
      </c>
      <c r="D264" s="417">
        <v>4607091387964</v>
      </c>
      <c r="E264" s="415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109</v>
      </c>
      <c r="L264" s="33" t="s">
        <v>65</v>
      </c>
      <c r="M264" s="33"/>
      <c r="N264" s="32">
        <v>40</v>
      </c>
      <c r="O264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4"/>
      <c r="Q264" s="414"/>
      <c r="R264" s="414"/>
      <c r="S264" s="415"/>
      <c r="T264" s="34"/>
      <c r="U264" s="34"/>
      <c r="V264" s="35" t="s">
        <v>66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420</v>
      </c>
      <c r="B265" s="54" t="s">
        <v>421</v>
      </c>
      <c r="C265" s="31">
        <v>4301051731</v>
      </c>
      <c r="D265" s="417">
        <v>4680115884618</v>
      </c>
      <c r="E265" s="415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8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4"/>
      <c r="Q265" s="414"/>
      <c r="R265" s="414"/>
      <c r="S265" s="415"/>
      <c r="T265" s="34"/>
      <c r="U265" s="34"/>
      <c r="V265" s="35" t="s">
        <v>66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17">
        <v>4680115884588</v>
      </c>
      <c r="E266" s="415"/>
      <c r="F266" s="402">
        <v>0.5</v>
      </c>
      <c r="G266" s="32">
        <v>6</v>
      </c>
      <c r="H266" s="402">
        <v>3</v>
      </c>
      <c r="I266" s="402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4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14"/>
      <c r="Q266" s="414"/>
      <c r="R266" s="414"/>
      <c r="S266" s="415"/>
      <c r="T266" s="34"/>
      <c r="U266" s="34"/>
      <c r="V266" s="35" t="s">
        <v>66</v>
      </c>
      <c r="W266" s="403">
        <v>0</v>
      </c>
      <c r="X266" s="404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4301051134</v>
      </c>
      <c r="D267" s="417">
        <v>4607091381672</v>
      </c>
      <c r="E267" s="415"/>
      <c r="F267" s="402">
        <v>0.6</v>
      </c>
      <c r="G267" s="32">
        <v>6</v>
      </c>
      <c r="H267" s="402">
        <v>3.6</v>
      </c>
      <c r="I267" s="402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4"/>
      <c r="Q267" s="414"/>
      <c r="R267" s="414"/>
      <c r="S267" s="415"/>
      <c r="T267" s="34"/>
      <c r="U267" s="34"/>
      <c r="V267" s="35" t="s">
        <v>66</v>
      </c>
      <c r="W267" s="403">
        <v>0</v>
      </c>
      <c r="X267" s="404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4301051130</v>
      </c>
      <c r="D268" s="417">
        <v>4607091387537</v>
      </c>
      <c r="E268" s="415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4"/>
      <c r="Q268" s="414"/>
      <c r="R268" s="414"/>
      <c r="S268" s="415"/>
      <c r="T268" s="34"/>
      <c r="U268" s="34"/>
      <c r="V268" s="35" t="s">
        <v>66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4301051132</v>
      </c>
      <c r="D269" s="417">
        <v>4607091387513</v>
      </c>
      <c r="E269" s="415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4"/>
      <c r="Q269" s="414"/>
      <c r="R269" s="414"/>
      <c r="S269" s="415"/>
      <c r="T269" s="34"/>
      <c r="U269" s="34"/>
      <c r="V269" s="35" t="s">
        <v>66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4301051277</v>
      </c>
      <c r="D270" s="417">
        <v>4680115880511</v>
      </c>
      <c r="E270" s="415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64</v>
      </c>
      <c r="L270" s="33" t="s">
        <v>129</v>
      </c>
      <c r="M270" s="33"/>
      <c r="N270" s="32">
        <v>40</v>
      </c>
      <c r="O270" s="8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4"/>
      <c r="Q270" s="414"/>
      <c r="R270" s="414"/>
      <c r="S270" s="415"/>
      <c r="T270" s="34"/>
      <c r="U270" s="34"/>
      <c r="V270" s="35" t="s">
        <v>66</v>
      </c>
      <c r="W270" s="403">
        <v>66</v>
      </c>
      <c r="X270" s="404">
        <f t="shared" si="60"/>
        <v>67.319999999999993</v>
      </c>
      <c r="Y270" s="36">
        <f>IFERROR(IF(X270=0,"",ROUNDUP(X270/H270,0)*0.00753),"")</f>
        <v>0.25602000000000003</v>
      </c>
      <c r="Z270" s="56"/>
      <c r="AA270" s="57"/>
      <c r="AE270" s="64"/>
      <c r="BB270" s="226" t="s">
        <v>1</v>
      </c>
      <c r="BL270" s="64">
        <f t="shared" si="61"/>
        <v>72.666666666666686</v>
      </c>
      <c r="BM270" s="64">
        <f t="shared" si="62"/>
        <v>74.12</v>
      </c>
      <c r="BN270" s="64">
        <f t="shared" si="63"/>
        <v>0.21367521367521369</v>
      </c>
      <c r="BO270" s="64">
        <f t="shared" si="64"/>
        <v>0.21794871794871795</v>
      </c>
    </row>
    <row r="271" spans="1:67" ht="27" customHeight="1" x14ac:dyDescent="0.25">
      <c r="A271" s="54" t="s">
        <v>432</v>
      </c>
      <c r="B271" s="54" t="s">
        <v>433</v>
      </c>
      <c r="C271" s="31">
        <v>4301051344</v>
      </c>
      <c r="D271" s="417">
        <v>4680115880412</v>
      </c>
      <c r="E271" s="415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64</v>
      </c>
      <c r="L271" s="33" t="s">
        <v>129</v>
      </c>
      <c r="M271" s="33"/>
      <c r="N271" s="32">
        <v>45</v>
      </c>
      <c r="O271" s="7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4"/>
      <c r="Q271" s="414"/>
      <c r="R271" s="414"/>
      <c r="S271" s="415"/>
      <c r="T271" s="34"/>
      <c r="U271" s="34"/>
      <c r="V271" s="35" t="s">
        <v>66</v>
      </c>
      <c r="W271" s="403">
        <v>49.5</v>
      </c>
      <c r="X271" s="404">
        <f t="shared" si="60"/>
        <v>49.5</v>
      </c>
      <c r="Y271" s="36">
        <f>IFERROR(IF(X271=0,"",ROUNDUP(X271/H271,0)*0.00753),"")</f>
        <v>0.18825</v>
      </c>
      <c r="Z271" s="56"/>
      <c r="AA271" s="57"/>
      <c r="AE271" s="64"/>
      <c r="BB271" s="227" t="s">
        <v>1</v>
      </c>
      <c r="BL271" s="64">
        <f t="shared" si="61"/>
        <v>56.150000000000006</v>
      </c>
      <c r="BM271" s="64">
        <f t="shared" si="62"/>
        <v>56.150000000000006</v>
      </c>
      <c r="BN271" s="64">
        <f t="shared" si="63"/>
        <v>0.16025641025641024</v>
      </c>
      <c r="BO271" s="64">
        <f t="shared" si="64"/>
        <v>0.16025641025641024</v>
      </c>
    </row>
    <row r="272" spans="1:67" x14ac:dyDescent="0.2">
      <c r="A272" s="438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39"/>
      <c r="O272" s="418" t="s">
        <v>70</v>
      </c>
      <c r="P272" s="419"/>
      <c r="Q272" s="419"/>
      <c r="R272" s="419"/>
      <c r="S272" s="419"/>
      <c r="T272" s="419"/>
      <c r="U272" s="420"/>
      <c r="V272" s="37" t="s">
        <v>71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58.333333333333336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59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0.44427000000000005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39"/>
      <c r="O273" s="418" t="s">
        <v>70</v>
      </c>
      <c r="P273" s="419"/>
      <c r="Q273" s="419"/>
      <c r="R273" s="419"/>
      <c r="S273" s="419"/>
      <c r="T273" s="419"/>
      <c r="U273" s="420"/>
      <c r="V273" s="37" t="s">
        <v>66</v>
      </c>
      <c r="W273" s="405">
        <f>IFERROR(SUM(W262:W271),"0")</f>
        <v>115.5</v>
      </c>
      <c r="X273" s="405">
        <f>IFERROR(SUM(X262:X271),"0")</f>
        <v>116.82</v>
      </c>
      <c r="Y273" s="37"/>
      <c r="Z273" s="406"/>
      <c r="AA273" s="406"/>
    </row>
    <row r="274" spans="1:67" ht="14.25" hidden="1" customHeight="1" x14ac:dyDescent="0.25">
      <c r="A274" s="416" t="s">
        <v>219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434</v>
      </c>
      <c r="B275" s="54" t="s">
        <v>435</v>
      </c>
      <c r="C275" s="31">
        <v>4301060379</v>
      </c>
      <c r="D275" s="417">
        <v>4607091380880</v>
      </c>
      <c r="E275" s="415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426" t="s">
        <v>436</v>
      </c>
      <c r="P275" s="414"/>
      <c r="Q275" s="414"/>
      <c r="R275" s="414"/>
      <c r="S275" s="415"/>
      <c r="T275" s="34"/>
      <c r="U275" s="34"/>
      <c r="V275" s="35" t="s">
        <v>66</v>
      </c>
      <c r="W275" s="403">
        <v>50</v>
      </c>
      <c r="X275" s="404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28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437</v>
      </c>
      <c r="B276" s="54" t="s">
        <v>438</v>
      </c>
      <c r="C276" s="31">
        <v>4301060308</v>
      </c>
      <c r="D276" s="417">
        <v>4607091384482</v>
      </c>
      <c r="E276" s="415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55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4"/>
      <c r="Q276" s="414"/>
      <c r="R276" s="414"/>
      <c r="S276" s="415"/>
      <c r="T276" s="34"/>
      <c r="U276" s="34"/>
      <c r="V276" s="35" t="s">
        <v>66</v>
      </c>
      <c r="W276" s="403">
        <v>200</v>
      </c>
      <c r="X276" s="404">
        <f>IFERROR(IF(W276="",0,CEILING((W276/$H276),1)*$H276),"")</f>
        <v>202.79999999999998</v>
      </c>
      <c r="Y276" s="36">
        <f>IFERROR(IF(X276=0,"",ROUNDUP(X276/H276,0)*0.02175),"")</f>
        <v>0.5655</v>
      </c>
      <c r="Z276" s="56"/>
      <c r="AA276" s="57"/>
      <c r="AE276" s="64"/>
      <c r="BB276" s="229" t="s">
        <v>1</v>
      </c>
      <c r="BL276" s="64">
        <f>IFERROR(W276*I276/H276,"0")</f>
        <v>214.46153846153848</v>
      </c>
      <c r="BM276" s="64">
        <f>IFERROR(X276*I276/H276,"0")</f>
        <v>217.464</v>
      </c>
      <c r="BN276" s="64">
        <f>IFERROR(1/J276*(W276/H276),"0")</f>
        <v>0.45787545787545786</v>
      </c>
      <c r="BO276" s="64">
        <f>IFERROR(1/J276*(X276/H276),"0")</f>
        <v>0.46428571428571425</v>
      </c>
    </row>
    <row r="277" spans="1:67" ht="16.5" customHeight="1" x14ac:dyDescent="0.25">
      <c r="A277" s="54" t="s">
        <v>439</v>
      </c>
      <c r="B277" s="54" t="s">
        <v>440</v>
      </c>
      <c r="C277" s="31">
        <v>4301060325</v>
      </c>
      <c r="D277" s="417">
        <v>4607091380897</v>
      </c>
      <c r="E277" s="415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109</v>
      </c>
      <c r="L277" s="33" t="s">
        <v>65</v>
      </c>
      <c r="M277" s="33"/>
      <c r="N277" s="32">
        <v>30</v>
      </c>
      <c r="O277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4"/>
      <c r="Q277" s="414"/>
      <c r="R277" s="414"/>
      <c r="S277" s="415"/>
      <c r="T277" s="34"/>
      <c r="U277" s="34"/>
      <c r="V277" s="35" t="s">
        <v>66</v>
      </c>
      <c r="W277" s="403">
        <v>50</v>
      </c>
      <c r="X277" s="404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0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x14ac:dyDescent="0.2">
      <c r="A278" s="438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39"/>
      <c r="O278" s="418" t="s">
        <v>70</v>
      </c>
      <c r="P278" s="419"/>
      <c r="Q278" s="419"/>
      <c r="R278" s="419"/>
      <c r="S278" s="419"/>
      <c r="T278" s="419"/>
      <c r="U278" s="420"/>
      <c r="V278" s="37" t="s">
        <v>71</v>
      </c>
      <c r="W278" s="405">
        <f>IFERROR(W275/H275,"0")+IFERROR(W276/H276,"0")+IFERROR(W277/H277,"0")</f>
        <v>37.545787545787547</v>
      </c>
      <c r="X278" s="405">
        <f>IFERROR(X275/H275,"0")+IFERROR(X276/H276,"0")+IFERROR(X277/H277,"0")</f>
        <v>38</v>
      </c>
      <c r="Y278" s="405">
        <f>IFERROR(IF(Y275="",0,Y275),"0")+IFERROR(IF(Y276="",0,Y276),"0")+IFERROR(IF(Y277="",0,Y277),"0")</f>
        <v>0.82650000000000001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39"/>
      <c r="O279" s="418" t="s">
        <v>70</v>
      </c>
      <c r="P279" s="419"/>
      <c r="Q279" s="419"/>
      <c r="R279" s="419"/>
      <c r="S279" s="419"/>
      <c r="T279" s="419"/>
      <c r="U279" s="420"/>
      <c r="V279" s="37" t="s">
        <v>66</v>
      </c>
      <c r="W279" s="405">
        <f>IFERROR(SUM(W275:W277),"0")</f>
        <v>300</v>
      </c>
      <c r="X279" s="405">
        <f>IFERROR(SUM(X275:X277),"0")</f>
        <v>303.60000000000002</v>
      </c>
      <c r="Y279" s="37"/>
      <c r="Z279" s="406"/>
      <c r="AA279" s="406"/>
    </row>
    <row r="280" spans="1:67" ht="14.25" hidden="1" customHeight="1" x14ac:dyDescent="0.25">
      <c r="A280" s="416" t="s">
        <v>92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hidden="1" customHeight="1" x14ac:dyDescent="0.25">
      <c r="A281" s="54" t="s">
        <v>441</v>
      </c>
      <c r="B281" s="54" t="s">
        <v>442</v>
      </c>
      <c r="C281" s="31">
        <v>4301030232</v>
      </c>
      <c r="D281" s="417">
        <v>4607091388374</v>
      </c>
      <c r="E281" s="415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10" t="s">
        <v>443</v>
      </c>
      <c r="P281" s="414"/>
      <c r="Q281" s="414"/>
      <c r="R281" s="414"/>
      <c r="S281" s="415"/>
      <c r="T281" s="34"/>
      <c r="U281" s="34"/>
      <c r="V281" s="35" t="s">
        <v>66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444</v>
      </c>
      <c r="B282" s="54" t="s">
        <v>445</v>
      </c>
      <c r="C282" s="31">
        <v>4301030235</v>
      </c>
      <c r="D282" s="417">
        <v>4607091388381</v>
      </c>
      <c r="E282" s="415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582" t="s">
        <v>446</v>
      </c>
      <c r="P282" s="414"/>
      <c r="Q282" s="414"/>
      <c r="R282" s="414"/>
      <c r="S282" s="415"/>
      <c r="T282" s="34"/>
      <c r="U282" s="34"/>
      <c r="V282" s="35" t="s">
        <v>66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447</v>
      </c>
      <c r="B283" s="54" t="s">
        <v>448</v>
      </c>
      <c r="C283" s="31">
        <v>4301030233</v>
      </c>
      <c r="D283" s="417">
        <v>4607091388404</v>
      </c>
      <c r="E283" s="415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64</v>
      </c>
      <c r="L283" s="33" t="s">
        <v>95</v>
      </c>
      <c r="M283" s="33"/>
      <c r="N283" s="32">
        <v>180</v>
      </c>
      <c r="O283" s="5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4"/>
      <c r="Q283" s="414"/>
      <c r="R283" s="414"/>
      <c r="S283" s="415"/>
      <c r="T283" s="34"/>
      <c r="U283" s="34"/>
      <c r="V283" s="35" t="s">
        <v>66</v>
      </c>
      <c r="W283" s="403">
        <v>85</v>
      </c>
      <c r="X283" s="404">
        <f>IFERROR(IF(W283="",0,CEILING((W283/$H283),1)*$H283),"")</f>
        <v>86.699999999999989</v>
      </c>
      <c r="Y283" s="36">
        <f>IFERROR(IF(X283=0,"",ROUNDUP(X283/H283,0)*0.00753),"")</f>
        <v>0.25602000000000003</v>
      </c>
      <c r="Z283" s="56"/>
      <c r="AA283" s="57"/>
      <c r="AE283" s="64"/>
      <c r="BB283" s="233" t="s">
        <v>1</v>
      </c>
      <c r="BL283" s="64">
        <f>IFERROR(W283*I283/H283,"0")</f>
        <v>96.666666666666671</v>
      </c>
      <c r="BM283" s="64">
        <f>IFERROR(X283*I283/H283,"0")</f>
        <v>98.6</v>
      </c>
      <c r="BN283" s="64">
        <f>IFERROR(1/J283*(W283/H283),"0")</f>
        <v>0.21367521367521369</v>
      </c>
      <c r="BO283" s="64">
        <f>IFERROR(1/J283*(X283/H283),"0")</f>
        <v>0.21794871794871795</v>
      </c>
    </row>
    <row r="284" spans="1:67" x14ac:dyDescent="0.2">
      <c r="A284" s="438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39"/>
      <c r="O284" s="418" t="s">
        <v>70</v>
      </c>
      <c r="P284" s="419"/>
      <c r="Q284" s="419"/>
      <c r="R284" s="419"/>
      <c r="S284" s="419"/>
      <c r="T284" s="419"/>
      <c r="U284" s="420"/>
      <c r="V284" s="37" t="s">
        <v>71</v>
      </c>
      <c r="W284" s="405">
        <f>IFERROR(W281/H281,"0")+IFERROR(W282/H282,"0")+IFERROR(W283/H283,"0")</f>
        <v>33.333333333333336</v>
      </c>
      <c r="X284" s="405">
        <f>IFERROR(X281/H281,"0")+IFERROR(X282/H282,"0")+IFERROR(X283/H283,"0")</f>
        <v>34</v>
      </c>
      <c r="Y284" s="405">
        <f>IFERROR(IF(Y281="",0,Y281),"0")+IFERROR(IF(Y282="",0,Y282),"0")+IFERROR(IF(Y283="",0,Y283),"0")</f>
        <v>0.25602000000000003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39"/>
      <c r="O285" s="418" t="s">
        <v>70</v>
      </c>
      <c r="P285" s="419"/>
      <c r="Q285" s="419"/>
      <c r="R285" s="419"/>
      <c r="S285" s="419"/>
      <c r="T285" s="419"/>
      <c r="U285" s="420"/>
      <c r="V285" s="37" t="s">
        <v>66</v>
      </c>
      <c r="W285" s="405">
        <f>IFERROR(SUM(W281:W283),"0")</f>
        <v>85</v>
      </c>
      <c r="X285" s="405">
        <f>IFERROR(SUM(X281:X283),"0")</f>
        <v>86.699999999999989</v>
      </c>
      <c r="Y285" s="37"/>
      <c r="Z285" s="406"/>
      <c r="AA285" s="406"/>
    </row>
    <row r="286" spans="1:67" ht="14.25" hidden="1" customHeight="1" x14ac:dyDescent="0.25">
      <c r="A286" s="416" t="s">
        <v>449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450</v>
      </c>
      <c r="B287" s="54" t="s">
        <v>451</v>
      </c>
      <c r="C287" s="31">
        <v>4301180007</v>
      </c>
      <c r="D287" s="417">
        <v>4680115881808</v>
      </c>
      <c r="E287" s="415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4"/>
      <c r="Q287" s="414"/>
      <c r="R287" s="414"/>
      <c r="S287" s="415"/>
      <c r="T287" s="34"/>
      <c r="U287" s="34"/>
      <c r="V287" s="35" t="s">
        <v>66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4301180006</v>
      </c>
      <c r="D288" s="417">
        <v>4680115881822</v>
      </c>
      <c r="E288" s="415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4"/>
      <c r="Q288" s="414"/>
      <c r="R288" s="414"/>
      <c r="S288" s="415"/>
      <c r="T288" s="34"/>
      <c r="U288" s="34"/>
      <c r="V288" s="35" t="s">
        <v>66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456</v>
      </c>
      <c r="B289" s="54" t="s">
        <v>457</v>
      </c>
      <c r="C289" s="31">
        <v>4301180001</v>
      </c>
      <c r="D289" s="417">
        <v>4680115880016</v>
      </c>
      <c r="E289" s="415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452</v>
      </c>
      <c r="L289" s="33" t="s">
        <v>453</v>
      </c>
      <c r="M289" s="33"/>
      <c r="N289" s="32">
        <v>730</v>
      </c>
      <c r="O289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4"/>
      <c r="Q289" s="414"/>
      <c r="R289" s="414"/>
      <c r="S289" s="415"/>
      <c r="T289" s="34"/>
      <c r="U289" s="34"/>
      <c r="V289" s="35" t="s">
        <v>66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38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39"/>
      <c r="O290" s="418" t="s">
        <v>70</v>
      </c>
      <c r="P290" s="419"/>
      <c r="Q290" s="419"/>
      <c r="R290" s="419"/>
      <c r="S290" s="419"/>
      <c r="T290" s="419"/>
      <c r="U290" s="420"/>
      <c r="V290" s="37" t="s">
        <v>71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39"/>
      <c r="O291" s="418" t="s">
        <v>70</v>
      </c>
      <c r="P291" s="419"/>
      <c r="Q291" s="419"/>
      <c r="R291" s="419"/>
      <c r="S291" s="419"/>
      <c r="T291" s="419"/>
      <c r="U291" s="420"/>
      <c r="V291" s="37" t="s">
        <v>66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458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114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hidden="1" customHeight="1" x14ac:dyDescent="0.25">
      <c r="A294" s="54" t="s">
        <v>459</v>
      </c>
      <c r="B294" s="54" t="s">
        <v>460</v>
      </c>
      <c r="C294" s="31">
        <v>4301011315</v>
      </c>
      <c r="D294" s="417">
        <v>4607091387421</v>
      </c>
      <c r="E294" s="415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109</v>
      </c>
      <c r="L294" s="33" t="s">
        <v>110</v>
      </c>
      <c r="M294" s="33"/>
      <c r="N294" s="32">
        <v>55</v>
      </c>
      <c r="O294" s="4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4"/>
      <c r="Q294" s="414"/>
      <c r="R294" s="414"/>
      <c r="S294" s="415"/>
      <c r="T294" s="34"/>
      <c r="U294" s="34"/>
      <c r="V294" s="35" t="s">
        <v>66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459</v>
      </c>
      <c r="B295" s="54" t="s">
        <v>461</v>
      </c>
      <c r="C295" s="31">
        <v>4301011121</v>
      </c>
      <c r="D295" s="417">
        <v>4607091387421</v>
      </c>
      <c r="E295" s="415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109</v>
      </c>
      <c r="L295" s="33" t="s">
        <v>118</v>
      </c>
      <c r="M295" s="33"/>
      <c r="N295" s="32">
        <v>55</v>
      </c>
      <c r="O295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4"/>
      <c r="Q295" s="414"/>
      <c r="R295" s="414"/>
      <c r="S295" s="415"/>
      <c r="T295" s="34"/>
      <c r="U295" s="34"/>
      <c r="V295" s="35" t="s">
        <v>66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462</v>
      </c>
      <c r="B296" s="54" t="s">
        <v>463</v>
      </c>
      <c r="C296" s="31">
        <v>4301011619</v>
      </c>
      <c r="D296" s="417">
        <v>4607091387452</v>
      </c>
      <c r="E296" s="415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77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4"/>
      <c r="Q296" s="414"/>
      <c r="R296" s="414"/>
      <c r="S296" s="415"/>
      <c r="T296" s="34"/>
      <c r="U296" s="34"/>
      <c r="V296" s="35" t="s">
        <v>66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462</v>
      </c>
      <c r="B297" s="54" t="s">
        <v>464</v>
      </c>
      <c r="C297" s="31">
        <v>4301011322</v>
      </c>
      <c r="D297" s="417">
        <v>4607091387452</v>
      </c>
      <c r="E297" s="415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109</v>
      </c>
      <c r="L297" s="33" t="s">
        <v>129</v>
      </c>
      <c r="M297" s="33"/>
      <c r="N297" s="32">
        <v>55</v>
      </c>
      <c r="O297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4"/>
      <c r="Q297" s="414"/>
      <c r="R297" s="414"/>
      <c r="S297" s="415"/>
      <c r="T297" s="34"/>
      <c r="U297" s="34"/>
      <c r="V297" s="35" t="s">
        <v>66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4301011313</v>
      </c>
      <c r="D298" s="417">
        <v>4607091385984</v>
      </c>
      <c r="E298" s="415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109</v>
      </c>
      <c r="L298" s="33" t="s">
        <v>110</v>
      </c>
      <c r="M298" s="33"/>
      <c r="N298" s="32">
        <v>55</v>
      </c>
      <c r="O29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4"/>
      <c r="Q298" s="414"/>
      <c r="R298" s="414"/>
      <c r="S298" s="415"/>
      <c r="T298" s="34"/>
      <c r="U298" s="34"/>
      <c r="V298" s="35" t="s">
        <v>66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4301011316</v>
      </c>
      <c r="D299" s="417">
        <v>4607091387438</v>
      </c>
      <c r="E299" s="415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4"/>
      <c r="Q299" s="414"/>
      <c r="R299" s="414"/>
      <c r="S299" s="415"/>
      <c r="T299" s="34"/>
      <c r="U299" s="34"/>
      <c r="V299" s="35" t="s">
        <v>66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469</v>
      </c>
      <c r="B300" s="54" t="s">
        <v>470</v>
      </c>
      <c r="C300" s="31">
        <v>4301011319</v>
      </c>
      <c r="D300" s="417">
        <v>4607091387469</v>
      </c>
      <c r="E300" s="415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64</v>
      </c>
      <c r="L300" s="33" t="s">
        <v>110</v>
      </c>
      <c r="M300" s="33"/>
      <c r="N300" s="32">
        <v>55</v>
      </c>
      <c r="O300" s="7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4"/>
      <c r="Q300" s="414"/>
      <c r="R300" s="414"/>
      <c r="S300" s="415"/>
      <c r="T300" s="34"/>
      <c r="U300" s="34"/>
      <c r="V300" s="35" t="s">
        <v>66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idden="1" x14ac:dyDescent="0.2">
      <c r="A301" s="438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39"/>
      <c r="O301" s="418" t="s">
        <v>70</v>
      </c>
      <c r="P301" s="419"/>
      <c r="Q301" s="419"/>
      <c r="R301" s="419"/>
      <c r="S301" s="419"/>
      <c r="T301" s="419"/>
      <c r="U301" s="420"/>
      <c r="V301" s="37" t="s">
        <v>71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hidden="1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39"/>
      <c r="O302" s="418" t="s">
        <v>70</v>
      </c>
      <c r="P302" s="419"/>
      <c r="Q302" s="419"/>
      <c r="R302" s="419"/>
      <c r="S302" s="419"/>
      <c r="T302" s="419"/>
      <c r="U302" s="420"/>
      <c r="V302" s="37" t="s">
        <v>66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hidden="1" customHeight="1" x14ac:dyDescent="0.25">
      <c r="A303" s="416" t="s">
        <v>61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471</v>
      </c>
      <c r="B304" s="54" t="s">
        <v>472</v>
      </c>
      <c r="C304" s="31">
        <v>4301031154</v>
      </c>
      <c r="D304" s="417">
        <v>4607091387292</v>
      </c>
      <c r="E304" s="415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4"/>
      <c r="Q304" s="414"/>
      <c r="R304" s="414"/>
      <c r="S304" s="415"/>
      <c r="T304" s="34"/>
      <c r="U304" s="34"/>
      <c r="V304" s="35" t="s">
        <v>66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473</v>
      </c>
      <c r="B305" s="54" t="s">
        <v>474</v>
      </c>
      <c r="C305" s="31">
        <v>4301031155</v>
      </c>
      <c r="D305" s="417">
        <v>4607091387315</v>
      </c>
      <c r="E305" s="415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4"/>
      <c r="Q305" s="414"/>
      <c r="R305" s="414"/>
      <c r="S305" s="415"/>
      <c r="T305" s="34"/>
      <c r="U305" s="34"/>
      <c r="V305" s="35" t="s">
        <v>66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38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39"/>
      <c r="O306" s="418" t="s">
        <v>70</v>
      </c>
      <c r="P306" s="419"/>
      <c r="Q306" s="419"/>
      <c r="R306" s="419"/>
      <c r="S306" s="419"/>
      <c r="T306" s="419"/>
      <c r="U306" s="420"/>
      <c r="V306" s="37" t="s">
        <v>71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39"/>
      <c r="O307" s="418" t="s">
        <v>70</v>
      </c>
      <c r="P307" s="419"/>
      <c r="Q307" s="419"/>
      <c r="R307" s="419"/>
      <c r="S307" s="419"/>
      <c r="T307" s="419"/>
      <c r="U307" s="420"/>
      <c r="V307" s="37" t="s">
        <v>66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475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61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476</v>
      </c>
      <c r="B310" s="54" t="s">
        <v>477</v>
      </c>
      <c r="C310" s="31">
        <v>4301031066</v>
      </c>
      <c r="D310" s="417">
        <v>4607091383836</v>
      </c>
      <c r="E310" s="415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4"/>
      <c r="Q310" s="414"/>
      <c r="R310" s="414"/>
      <c r="S310" s="415"/>
      <c r="T310" s="34"/>
      <c r="U310" s="34"/>
      <c r="V310" s="35" t="s">
        <v>66</v>
      </c>
      <c r="W310" s="403">
        <v>39</v>
      </c>
      <c r="X310" s="404">
        <f>IFERROR(IF(W310="",0,CEILING((W310/$H310),1)*$H310),"")</f>
        <v>39.6</v>
      </c>
      <c r="Y310" s="36">
        <f>IFERROR(IF(X310=0,"",ROUNDUP(X310/H310,0)*0.00753),"")</f>
        <v>0.16566</v>
      </c>
      <c r="Z310" s="56"/>
      <c r="AA310" s="57"/>
      <c r="AE310" s="64"/>
      <c r="BB310" s="246" t="s">
        <v>1</v>
      </c>
      <c r="BL310" s="64">
        <f>IFERROR(W310*I310/H310,"0")</f>
        <v>44.373333333333335</v>
      </c>
      <c r="BM310" s="64">
        <f>IFERROR(X310*I310/H310,"0")</f>
        <v>45.056000000000004</v>
      </c>
      <c r="BN310" s="64">
        <f>IFERROR(1/J310*(W310/H310),"0")</f>
        <v>0.1388888888888889</v>
      </c>
      <c r="BO310" s="64">
        <f>IFERROR(1/J310*(X310/H310),"0")</f>
        <v>0.14102564102564102</v>
      </c>
    </row>
    <row r="311" spans="1:67" x14ac:dyDescent="0.2">
      <c r="A311" s="438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39"/>
      <c r="O311" s="418" t="s">
        <v>70</v>
      </c>
      <c r="P311" s="419"/>
      <c r="Q311" s="419"/>
      <c r="R311" s="419"/>
      <c r="S311" s="419"/>
      <c r="T311" s="419"/>
      <c r="U311" s="420"/>
      <c r="V311" s="37" t="s">
        <v>71</v>
      </c>
      <c r="W311" s="405">
        <f>IFERROR(W310/H310,"0")</f>
        <v>21.666666666666668</v>
      </c>
      <c r="X311" s="405">
        <f>IFERROR(X310/H310,"0")</f>
        <v>22</v>
      </c>
      <c r="Y311" s="405">
        <f>IFERROR(IF(Y310="",0,Y310),"0")</f>
        <v>0.16566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39"/>
      <c r="O312" s="418" t="s">
        <v>70</v>
      </c>
      <c r="P312" s="419"/>
      <c r="Q312" s="419"/>
      <c r="R312" s="419"/>
      <c r="S312" s="419"/>
      <c r="T312" s="419"/>
      <c r="U312" s="420"/>
      <c r="V312" s="37" t="s">
        <v>66</v>
      </c>
      <c r="W312" s="405">
        <f>IFERROR(SUM(W310:W310),"0")</f>
        <v>39</v>
      </c>
      <c r="X312" s="405">
        <f>IFERROR(SUM(X310:X310),"0")</f>
        <v>39.6</v>
      </c>
      <c r="Y312" s="37"/>
      <c r="Z312" s="406"/>
      <c r="AA312" s="406"/>
    </row>
    <row r="313" spans="1:67" ht="14.25" hidden="1" customHeight="1" x14ac:dyDescent="0.25">
      <c r="A313" s="416" t="s">
        <v>72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478</v>
      </c>
      <c r="B314" s="54" t="s">
        <v>479</v>
      </c>
      <c r="C314" s="31">
        <v>4301051142</v>
      </c>
      <c r="D314" s="417">
        <v>4607091387919</v>
      </c>
      <c r="E314" s="415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109</v>
      </c>
      <c r="L314" s="33" t="s">
        <v>65</v>
      </c>
      <c r="M314" s="33"/>
      <c r="N314" s="32">
        <v>45</v>
      </c>
      <c r="O314" s="7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4"/>
      <c r="Q314" s="414"/>
      <c r="R314" s="414"/>
      <c r="S314" s="415"/>
      <c r="T314" s="34"/>
      <c r="U314" s="34"/>
      <c r="V314" s="35" t="s">
        <v>66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4301051461</v>
      </c>
      <c r="D315" s="417">
        <v>4680115883604</v>
      </c>
      <c r="E315" s="415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64</v>
      </c>
      <c r="L315" s="33" t="s">
        <v>129</v>
      </c>
      <c r="M315" s="33"/>
      <c r="N315" s="32">
        <v>45</v>
      </c>
      <c r="O315" s="4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4"/>
      <c r="Q315" s="414"/>
      <c r="R315" s="414"/>
      <c r="S315" s="415"/>
      <c r="T315" s="34"/>
      <c r="U315" s="34"/>
      <c r="V315" s="35" t="s">
        <v>66</v>
      </c>
      <c r="W315" s="403">
        <v>595</v>
      </c>
      <c r="X315" s="404">
        <f>IFERROR(IF(W315="",0,CEILING((W315/$H315),1)*$H315),"")</f>
        <v>596.4</v>
      </c>
      <c r="Y315" s="36">
        <f>IFERROR(IF(X315=0,"",ROUNDUP(X315/H315,0)*0.00753),"")</f>
        <v>2.1385200000000002</v>
      </c>
      <c r="Z315" s="56"/>
      <c r="AA315" s="57"/>
      <c r="AE315" s="64"/>
      <c r="BB315" s="248" t="s">
        <v>1</v>
      </c>
      <c r="BL315" s="64">
        <f>IFERROR(W315*I315/H315,"0")</f>
        <v>672.06666666666661</v>
      </c>
      <c r="BM315" s="64">
        <f>IFERROR(X315*I315/H315,"0")</f>
        <v>673.64799999999991</v>
      </c>
      <c r="BN315" s="64">
        <f>IFERROR(1/J315*(W315/H315),"0")</f>
        <v>1.816239316239316</v>
      </c>
      <c r="BO315" s="64">
        <f>IFERROR(1/J315*(X315/H315),"0")</f>
        <v>1.8205128205128205</v>
      </c>
    </row>
    <row r="316" spans="1:67" ht="27" customHeight="1" x14ac:dyDescent="0.25">
      <c r="A316" s="54" t="s">
        <v>482</v>
      </c>
      <c r="B316" s="54" t="s">
        <v>483</v>
      </c>
      <c r="C316" s="31">
        <v>4301051485</v>
      </c>
      <c r="D316" s="417">
        <v>4680115883567</v>
      </c>
      <c r="E316" s="415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4"/>
      <c r="Q316" s="414"/>
      <c r="R316" s="414"/>
      <c r="S316" s="415"/>
      <c r="T316" s="34"/>
      <c r="U316" s="34"/>
      <c r="V316" s="35" t="s">
        <v>66</v>
      </c>
      <c r="W316" s="403">
        <v>420</v>
      </c>
      <c r="X316" s="404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9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38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39"/>
      <c r="O317" s="418" t="s">
        <v>70</v>
      </c>
      <c r="P317" s="419"/>
      <c r="Q317" s="419"/>
      <c r="R317" s="419"/>
      <c r="S317" s="419"/>
      <c r="T317" s="419"/>
      <c r="U317" s="420"/>
      <c r="V317" s="37" t="s">
        <v>71</v>
      </c>
      <c r="W317" s="405">
        <f>IFERROR(W314/H314,"0")+IFERROR(W315/H315,"0")+IFERROR(W316/H316,"0")</f>
        <v>483.33333333333331</v>
      </c>
      <c r="X317" s="405">
        <f>IFERROR(X314/H314,"0")+IFERROR(X315/H315,"0")+IFERROR(X316/H316,"0")</f>
        <v>484</v>
      </c>
      <c r="Y317" s="405">
        <f>IFERROR(IF(Y314="",0,Y314),"0")+IFERROR(IF(Y315="",0,Y315),"0")+IFERROR(IF(Y316="",0,Y316),"0")</f>
        <v>3.64452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39"/>
      <c r="O318" s="418" t="s">
        <v>70</v>
      </c>
      <c r="P318" s="419"/>
      <c r="Q318" s="419"/>
      <c r="R318" s="419"/>
      <c r="S318" s="419"/>
      <c r="T318" s="419"/>
      <c r="U318" s="420"/>
      <c r="V318" s="37" t="s">
        <v>66</v>
      </c>
      <c r="W318" s="405">
        <f>IFERROR(SUM(W314:W316),"0")</f>
        <v>1015</v>
      </c>
      <c r="X318" s="405">
        <f>IFERROR(SUM(X314:X316),"0")</f>
        <v>1016.4</v>
      </c>
      <c r="Y318" s="37"/>
      <c r="Z318" s="406"/>
      <c r="AA318" s="406"/>
    </row>
    <row r="319" spans="1:67" ht="14.25" hidden="1" customHeight="1" x14ac:dyDescent="0.25">
      <c r="A319" s="416" t="s">
        <v>219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484</v>
      </c>
      <c r="B320" s="54" t="s">
        <v>485</v>
      </c>
      <c r="C320" s="31">
        <v>4301060324</v>
      </c>
      <c r="D320" s="417">
        <v>4607091388831</v>
      </c>
      <c r="E320" s="415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4"/>
      <c r="Q320" s="414"/>
      <c r="R320" s="414"/>
      <c r="S320" s="415"/>
      <c r="T320" s="34"/>
      <c r="U320" s="34"/>
      <c r="V320" s="35" t="s">
        <v>66</v>
      </c>
      <c r="W320" s="403">
        <v>41.8</v>
      </c>
      <c r="X320" s="404">
        <f>IFERROR(IF(W320="",0,CEILING((W320/$H320),1)*$H320),"")</f>
        <v>43.319999999999993</v>
      </c>
      <c r="Y320" s="36">
        <f>IFERROR(IF(X320=0,"",ROUNDUP(X320/H320,0)*0.00753),"")</f>
        <v>0.14307</v>
      </c>
      <c r="Z320" s="56"/>
      <c r="AA320" s="57"/>
      <c r="AE320" s="64"/>
      <c r="BB320" s="250" t="s">
        <v>1</v>
      </c>
      <c r="BL320" s="64">
        <f>IFERROR(W320*I320/H320,"0")</f>
        <v>46.786666666666669</v>
      </c>
      <c r="BM320" s="64">
        <f>IFERROR(X320*I320/H320,"0")</f>
        <v>48.488</v>
      </c>
      <c r="BN320" s="64">
        <f>IFERROR(1/J320*(W320/H320),"0")</f>
        <v>0.11752136752136751</v>
      </c>
      <c r="BO320" s="64">
        <f>IFERROR(1/J320*(X320/H320),"0")</f>
        <v>0.12179487179487179</v>
      </c>
    </row>
    <row r="321" spans="1:67" x14ac:dyDescent="0.2">
      <c r="A321" s="438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39"/>
      <c r="O321" s="418" t="s">
        <v>70</v>
      </c>
      <c r="P321" s="419"/>
      <c r="Q321" s="419"/>
      <c r="R321" s="419"/>
      <c r="S321" s="419"/>
      <c r="T321" s="419"/>
      <c r="U321" s="420"/>
      <c r="V321" s="37" t="s">
        <v>71</v>
      </c>
      <c r="W321" s="405">
        <f>IFERROR(W320/H320,"0")</f>
        <v>18.333333333333332</v>
      </c>
      <c r="X321" s="405">
        <f>IFERROR(X320/H320,"0")</f>
        <v>19</v>
      </c>
      <c r="Y321" s="405">
        <f>IFERROR(IF(Y320="",0,Y320),"0")</f>
        <v>0.14307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39"/>
      <c r="O322" s="418" t="s">
        <v>70</v>
      </c>
      <c r="P322" s="419"/>
      <c r="Q322" s="419"/>
      <c r="R322" s="419"/>
      <c r="S322" s="419"/>
      <c r="T322" s="419"/>
      <c r="U322" s="420"/>
      <c r="V322" s="37" t="s">
        <v>66</v>
      </c>
      <c r="W322" s="405">
        <f>IFERROR(SUM(W320:W320),"0")</f>
        <v>41.8</v>
      </c>
      <c r="X322" s="405">
        <f>IFERROR(SUM(X320:X320),"0")</f>
        <v>43.319999999999993</v>
      </c>
      <c r="Y322" s="37"/>
      <c r="Z322" s="406"/>
      <c r="AA322" s="406"/>
    </row>
    <row r="323" spans="1:67" ht="14.25" hidden="1" customHeight="1" x14ac:dyDescent="0.25">
      <c r="A323" s="416" t="s">
        <v>92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486</v>
      </c>
      <c r="B324" s="54" t="s">
        <v>487</v>
      </c>
      <c r="C324" s="31">
        <v>4301032015</v>
      </c>
      <c r="D324" s="417">
        <v>4607091383102</v>
      </c>
      <c r="E324" s="415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64</v>
      </c>
      <c r="L324" s="33" t="s">
        <v>95</v>
      </c>
      <c r="M324" s="33"/>
      <c r="N324" s="32">
        <v>180</v>
      </c>
      <c r="O324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4"/>
      <c r="Q324" s="414"/>
      <c r="R324" s="414"/>
      <c r="S324" s="415"/>
      <c r="T324" s="34"/>
      <c r="U324" s="34"/>
      <c r="V324" s="35" t="s">
        <v>66</v>
      </c>
      <c r="W324" s="403">
        <v>17</v>
      </c>
      <c r="X324" s="404">
        <f>IFERROR(IF(W324="",0,CEILING((W324/$H324),1)*$H324),"")</f>
        <v>17.849999999999998</v>
      </c>
      <c r="Y324" s="36">
        <f>IFERROR(IF(X324=0,"",ROUNDUP(X324/H324,0)*0.00753),"")</f>
        <v>5.271E-2</v>
      </c>
      <c r="Z324" s="56"/>
      <c r="AA324" s="57"/>
      <c r="AE324" s="64"/>
      <c r="BB324" s="251" t="s">
        <v>1</v>
      </c>
      <c r="BL324" s="64">
        <f>IFERROR(W324*I324/H324,"0")</f>
        <v>19.833333333333336</v>
      </c>
      <c r="BM324" s="64">
        <f>IFERROR(X324*I324/H324,"0")</f>
        <v>20.824999999999999</v>
      </c>
      <c r="BN324" s="64">
        <f>IFERROR(1/J324*(W324/H324),"0")</f>
        <v>4.2735042735042736E-2</v>
      </c>
      <c r="BO324" s="64">
        <f>IFERROR(1/J324*(X324/H324),"0")</f>
        <v>4.4871794871794872E-2</v>
      </c>
    </row>
    <row r="325" spans="1:67" x14ac:dyDescent="0.2">
      <c r="A325" s="438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39"/>
      <c r="O325" s="418" t="s">
        <v>70</v>
      </c>
      <c r="P325" s="419"/>
      <c r="Q325" s="419"/>
      <c r="R325" s="419"/>
      <c r="S325" s="419"/>
      <c r="T325" s="419"/>
      <c r="U325" s="420"/>
      <c r="V325" s="37" t="s">
        <v>71</v>
      </c>
      <c r="W325" s="405">
        <f>IFERROR(W324/H324,"0")</f>
        <v>6.666666666666667</v>
      </c>
      <c r="X325" s="405">
        <f>IFERROR(X324/H324,"0")</f>
        <v>7</v>
      </c>
      <c r="Y325" s="405">
        <f>IFERROR(IF(Y324="",0,Y324),"0")</f>
        <v>5.271E-2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39"/>
      <c r="O326" s="418" t="s">
        <v>70</v>
      </c>
      <c r="P326" s="419"/>
      <c r="Q326" s="419"/>
      <c r="R326" s="419"/>
      <c r="S326" s="419"/>
      <c r="T326" s="419"/>
      <c r="U326" s="420"/>
      <c r="V326" s="37" t="s">
        <v>66</v>
      </c>
      <c r="W326" s="405">
        <f>IFERROR(SUM(W324:W324),"0")</f>
        <v>17</v>
      </c>
      <c r="X326" s="405">
        <f>IFERROR(SUM(X324:X324),"0")</f>
        <v>17.849999999999998</v>
      </c>
      <c r="Y326" s="37"/>
      <c r="Z326" s="406"/>
      <c r="AA326" s="406"/>
    </row>
    <row r="327" spans="1:67" ht="27.75" hidden="1" customHeight="1" x14ac:dyDescent="0.2">
      <c r="A327" s="466" t="s">
        <v>488</v>
      </c>
      <c r="B327" s="467"/>
      <c r="C327" s="467"/>
      <c r="D327" s="467"/>
      <c r="E327" s="467"/>
      <c r="F327" s="467"/>
      <c r="G327" s="467"/>
      <c r="H327" s="467"/>
      <c r="I327" s="467"/>
      <c r="J327" s="467"/>
      <c r="K327" s="467"/>
      <c r="L327" s="467"/>
      <c r="M327" s="467"/>
      <c r="N327" s="467"/>
      <c r="O327" s="467"/>
      <c r="P327" s="467"/>
      <c r="Q327" s="467"/>
      <c r="R327" s="467"/>
      <c r="S327" s="467"/>
      <c r="T327" s="467"/>
      <c r="U327" s="467"/>
      <c r="V327" s="467"/>
      <c r="W327" s="467"/>
      <c r="X327" s="467"/>
      <c r="Y327" s="467"/>
      <c r="Z327" s="48"/>
      <c r="AA327" s="48"/>
    </row>
    <row r="328" spans="1:67" ht="16.5" hidden="1" customHeight="1" x14ac:dyDescent="0.25">
      <c r="A328" s="411" t="s">
        <v>489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114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490</v>
      </c>
      <c r="B330" s="54" t="s">
        <v>491</v>
      </c>
      <c r="C330" s="31">
        <v>4301011875</v>
      </c>
      <c r="D330" s="417">
        <v>4680115884885</v>
      </c>
      <c r="E330" s="415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34" t="s">
        <v>492</v>
      </c>
      <c r="P330" s="414"/>
      <c r="Q330" s="414"/>
      <c r="R330" s="414"/>
      <c r="S330" s="415"/>
      <c r="T330" s="34" t="s">
        <v>83</v>
      </c>
      <c r="U330" s="34"/>
      <c r="V330" s="35" t="s">
        <v>66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493</v>
      </c>
      <c r="B331" s="54" t="s">
        <v>494</v>
      </c>
      <c r="C331" s="31">
        <v>4301011874</v>
      </c>
      <c r="D331" s="417">
        <v>4680115884892</v>
      </c>
      <c r="E331" s="415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109</v>
      </c>
      <c r="L331" s="33" t="s">
        <v>65</v>
      </c>
      <c r="M331" s="33"/>
      <c r="N331" s="32">
        <v>60</v>
      </c>
      <c r="O331" s="762" t="s">
        <v>495</v>
      </c>
      <c r="P331" s="414"/>
      <c r="Q331" s="414"/>
      <c r="R331" s="414"/>
      <c r="S331" s="415"/>
      <c r="T331" s="34"/>
      <c r="U331" s="34"/>
      <c r="V331" s="35" t="s">
        <v>66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496</v>
      </c>
      <c r="B332" s="54" t="s">
        <v>497</v>
      </c>
      <c r="C332" s="31">
        <v>4301011867</v>
      </c>
      <c r="D332" s="417">
        <v>4680115884830</v>
      </c>
      <c r="E332" s="415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109</v>
      </c>
      <c r="L332" s="33" t="s">
        <v>65</v>
      </c>
      <c r="M332" s="33"/>
      <c r="N332" s="32">
        <v>60</v>
      </c>
      <c r="O332" s="649" t="s">
        <v>498</v>
      </c>
      <c r="P332" s="414"/>
      <c r="Q332" s="414"/>
      <c r="R332" s="414"/>
      <c r="S332" s="415"/>
      <c r="T332" s="34"/>
      <c r="U332" s="34"/>
      <c r="V332" s="35" t="s">
        <v>66</v>
      </c>
      <c r="W332" s="403">
        <v>1950</v>
      </c>
      <c r="X332" s="404">
        <f t="shared" si="70"/>
        <v>1950</v>
      </c>
      <c r="Y332" s="36">
        <f>IFERROR(IF(X332=0,"",ROUNDUP(X332/H332,0)*0.02175),"")</f>
        <v>2.8274999999999997</v>
      </c>
      <c r="Z332" s="56"/>
      <c r="AA332" s="57"/>
      <c r="AE332" s="64"/>
      <c r="BB332" s="254" t="s">
        <v>1</v>
      </c>
      <c r="BL332" s="64">
        <f t="shared" si="71"/>
        <v>2012.4</v>
      </c>
      <c r="BM332" s="64">
        <f t="shared" si="72"/>
        <v>2012.4</v>
      </c>
      <c r="BN332" s="64">
        <f t="shared" si="73"/>
        <v>2.708333333333333</v>
      </c>
      <c r="BO332" s="64">
        <f t="shared" si="74"/>
        <v>2.708333333333333</v>
      </c>
    </row>
    <row r="333" spans="1:67" ht="27" hidden="1" customHeight="1" x14ac:dyDescent="0.25">
      <c r="A333" s="54" t="s">
        <v>496</v>
      </c>
      <c r="B333" s="54" t="s">
        <v>499</v>
      </c>
      <c r="C333" s="31">
        <v>4301011943</v>
      </c>
      <c r="D333" s="417">
        <v>4680115884830</v>
      </c>
      <c r="E333" s="415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109</v>
      </c>
      <c r="L333" s="33" t="s">
        <v>118</v>
      </c>
      <c r="M333" s="33"/>
      <c r="N333" s="32">
        <v>60</v>
      </c>
      <c r="O333" s="701" t="s">
        <v>498</v>
      </c>
      <c r="P333" s="414"/>
      <c r="Q333" s="414"/>
      <c r="R333" s="414"/>
      <c r="S333" s="415"/>
      <c r="T333" s="34"/>
      <c r="U333" s="34"/>
      <c r="V333" s="35" t="s">
        <v>66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500</v>
      </c>
      <c r="B334" s="54" t="s">
        <v>501</v>
      </c>
      <c r="C334" s="31">
        <v>4301011869</v>
      </c>
      <c r="D334" s="417">
        <v>4680115884847</v>
      </c>
      <c r="E334" s="415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109</v>
      </c>
      <c r="L334" s="33" t="s">
        <v>65</v>
      </c>
      <c r="M334" s="33"/>
      <c r="N334" s="32">
        <v>60</v>
      </c>
      <c r="O334" s="785" t="s">
        <v>502</v>
      </c>
      <c r="P334" s="414"/>
      <c r="Q334" s="414"/>
      <c r="R334" s="414"/>
      <c r="S334" s="415"/>
      <c r="T334" s="34"/>
      <c r="U334" s="34"/>
      <c r="V334" s="35" t="s">
        <v>66</v>
      </c>
      <c r="W334" s="403">
        <v>900</v>
      </c>
      <c r="X334" s="404">
        <f t="shared" si="70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6" t="s">
        <v>1</v>
      </c>
      <c r="BL334" s="64">
        <f t="shared" si="71"/>
        <v>928.8</v>
      </c>
      <c r="BM334" s="64">
        <f t="shared" si="72"/>
        <v>928.8</v>
      </c>
      <c r="BN334" s="64">
        <f t="shared" si="73"/>
        <v>1.25</v>
      </c>
      <c r="BO334" s="64">
        <f t="shared" si="74"/>
        <v>1.25</v>
      </c>
    </row>
    <row r="335" spans="1:67" ht="27" hidden="1" customHeight="1" x14ac:dyDescent="0.25">
      <c r="A335" s="54" t="s">
        <v>500</v>
      </c>
      <c r="B335" s="54" t="s">
        <v>503</v>
      </c>
      <c r="C335" s="31">
        <v>4301011946</v>
      </c>
      <c r="D335" s="417">
        <v>4680115884847</v>
      </c>
      <c r="E335" s="415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109</v>
      </c>
      <c r="L335" s="33" t="s">
        <v>118</v>
      </c>
      <c r="M335" s="33"/>
      <c r="N335" s="32">
        <v>60</v>
      </c>
      <c r="O335" s="523" t="s">
        <v>502</v>
      </c>
      <c r="P335" s="414"/>
      <c r="Q335" s="414"/>
      <c r="R335" s="414"/>
      <c r="S335" s="415"/>
      <c r="T335" s="34"/>
      <c r="U335" s="34"/>
      <c r="V335" s="35" t="s">
        <v>66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504</v>
      </c>
      <c r="B336" s="54" t="s">
        <v>505</v>
      </c>
      <c r="C336" s="31">
        <v>4301011870</v>
      </c>
      <c r="D336" s="417">
        <v>4680115884854</v>
      </c>
      <c r="E336" s="415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109</v>
      </c>
      <c r="L336" s="33" t="s">
        <v>65</v>
      </c>
      <c r="M336" s="33"/>
      <c r="N336" s="32">
        <v>60</v>
      </c>
      <c r="O336" s="652" t="s">
        <v>506</v>
      </c>
      <c r="P336" s="414"/>
      <c r="Q336" s="414"/>
      <c r="R336" s="414"/>
      <c r="S336" s="415"/>
      <c r="T336" s="34"/>
      <c r="U336" s="34"/>
      <c r="V336" s="35" t="s">
        <v>66</v>
      </c>
      <c r="W336" s="403">
        <v>1100</v>
      </c>
      <c r="X336" s="404">
        <f t="shared" si="70"/>
        <v>1110</v>
      </c>
      <c r="Y336" s="36">
        <f>IFERROR(IF(X336=0,"",ROUNDUP(X336/H336,0)*0.02175),"")</f>
        <v>1.6094999999999999</v>
      </c>
      <c r="Z336" s="56"/>
      <c r="AA336" s="57"/>
      <c r="AE336" s="64"/>
      <c r="BB336" s="258" t="s">
        <v>1</v>
      </c>
      <c r="BL336" s="64">
        <f t="shared" si="71"/>
        <v>1135.2</v>
      </c>
      <c r="BM336" s="64">
        <f t="shared" si="72"/>
        <v>1145.52</v>
      </c>
      <c r="BN336" s="64">
        <f t="shared" si="73"/>
        <v>1.5277777777777777</v>
      </c>
      <c r="BO336" s="64">
        <f t="shared" si="74"/>
        <v>1.5416666666666665</v>
      </c>
    </row>
    <row r="337" spans="1:67" ht="27" hidden="1" customHeight="1" x14ac:dyDescent="0.25">
      <c r="A337" s="54" t="s">
        <v>504</v>
      </c>
      <c r="B337" s="54" t="s">
        <v>507</v>
      </c>
      <c r="C337" s="31">
        <v>4301011947</v>
      </c>
      <c r="D337" s="417">
        <v>4680115884854</v>
      </c>
      <c r="E337" s="415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109</v>
      </c>
      <c r="L337" s="33" t="s">
        <v>118</v>
      </c>
      <c r="M337" s="33"/>
      <c r="N337" s="32">
        <v>60</v>
      </c>
      <c r="O337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4"/>
      <c r="Q337" s="414"/>
      <c r="R337" s="414"/>
      <c r="S337" s="415"/>
      <c r="T337" s="34"/>
      <c r="U337" s="34"/>
      <c r="V337" s="35" t="s">
        <v>66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508</v>
      </c>
      <c r="B338" s="54" t="s">
        <v>509</v>
      </c>
      <c r="C338" s="31">
        <v>4301011871</v>
      </c>
      <c r="D338" s="417">
        <v>4680115884908</v>
      </c>
      <c r="E338" s="415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413" t="s">
        <v>510</v>
      </c>
      <c r="P338" s="414"/>
      <c r="Q338" s="414"/>
      <c r="R338" s="414"/>
      <c r="S338" s="415"/>
      <c r="T338" s="34" t="s">
        <v>83</v>
      </c>
      <c r="U338" s="34"/>
      <c r="V338" s="35" t="s">
        <v>66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511</v>
      </c>
      <c r="B339" s="54" t="s">
        <v>512</v>
      </c>
      <c r="C339" s="31">
        <v>4301011866</v>
      </c>
      <c r="D339" s="417">
        <v>4680115884878</v>
      </c>
      <c r="E339" s="415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91" t="s">
        <v>513</v>
      </c>
      <c r="P339" s="414"/>
      <c r="Q339" s="414"/>
      <c r="R339" s="414"/>
      <c r="S339" s="415"/>
      <c r="T339" s="34"/>
      <c r="U339" s="34"/>
      <c r="V339" s="35" t="s">
        <v>66</v>
      </c>
      <c r="W339" s="403">
        <v>50</v>
      </c>
      <c r="X339" s="404">
        <f t="shared" si="70"/>
        <v>50</v>
      </c>
      <c r="Y339" s="36">
        <f>IFERROR(IF(X339=0,"",ROUNDUP(X339/H339,0)*0.00937),"")</f>
        <v>9.3700000000000006E-2</v>
      </c>
      <c r="Z339" s="56"/>
      <c r="AA339" s="57"/>
      <c r="AE339" s="64"/>
      <c r="BB339" s="261" t="s">
        <v>1</v>
      </c>
      <c r="BL339" s="64">
        <f t="shared" si="71"/>
        <v>52.1</v>
      </c>
      <c r="BM339" s="64">
        <f t="shared" si="72"/>
        <v>52.1</v>
      </c>
      <c r="BN339" s="64">
        <f t="shared" si="73"/>
        <v>8.3333333333333329E-2</v>
      </c>
      <c r="BO339" s="64">
        <f t="shared" si="74"/>
        <v>8.3333333333333329E-2</v>
      </c>
    </row>
    <row r="340" spans="1:67" ht="27" hidden="1" customHeight="1" x14ac:dyDescent="0.25">
      <c r="A340" s="54" t="s">
        <v>514</v>
      </c>
      <c r="B340" s="54" t="s">
        <v>515</v>
      </c>
      <c r="C340" s="31">
        <v>4301011952</v>
      </c>
      <c r="D340" s="417">
        <v>4680115884922</v>
      </c>
      <c r="E340" s="415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29" t="s">
        <v>516</v>
      </c>
      <c r="P340" s="414"/>
      <c r="Q340" s="414"/>
      <c r="R340" s="414"/>
      <c r="S340" s="415"/>
      <c r="T340" s="34"/>
      <c r="U340" s="34"/>
      <c r="V340" s="35" t="s">
        <v>66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517</v>
      </c>
      <c r="B341" s="54" t="s">
        <v>518</v>
      </c>
      <c r="C341" s="31">
        <v>4301011433</v>
      </c>
      <c r="D341" s="417">
        <v>4680115882638</v>
      </c>
      <c r="E341" s="415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64</v>
      </c>
      <c r="L341" s="33" t="s">
        <v>110</v>
      </c>
      <c r="M341" s="33"/>
      <c r="N341" s="32">
        <v>90</v>
      </c>
      <c r="O341" s="4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4"/>
      <c r="Q341" s="414"/>
      <c r="R341" s="414"/>
      <c r="S341" s="415"/>
      <c r="T341" s="34"/>
      <c r="U341" s="34"/>
      <c r="V341" s="35" t="s">
        <v>66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38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39"/>
      <c r="O342" s="418" t="s">
        <v>70</v>
      </c>
      <c r="P342" s="419"/>
      <c r="Q342" s="419"/>
      <c r="R342" s="419"/>
      <c r="S342" s="419"/>
      <c r="T342" s="419"/>
      <c r="U342" s="420"/>
      <c r="V342" s="37" t="s">
        <v>71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273.33333333333331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274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5.8356999999999992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39"/>
      <c r="O343" s="418" t="s">
        <v>70</v>
      </c>
      <c r="P343" s="419"/>
      <c r="Q343" s="419"/>
      <c r="R343" s="419"/>
      <c r="S343" s="419"/>
      <c r="T343" s="419"/>
      <c r="U343" s="420"/>
      <c r="V343" s="37" t="s">
        <v>66</v>
      </c>
      <c r="W343" s="405">
        <f>IFERROR(SUM(W330:W341),"0")</f>
        <v>4000</v>
      </c>
      <c r="X343" s="405">
        <f>IFERROR(SUM(X330:X341),"0")</f>
        <v>4010</v>
      </c>
      <c r="Y343" s="37"/>
      <c r="Z343" s="406"/>
      <c r="AA343" s="406"/>
    </row>
    <row r="344" spans="1:67" ht="14.25" hidden="1" customHeight="1" x14ac:dyDescent="0.25">
      <c r="A344" s="416" t="s">
        <v>106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519</v>
      </c>
      <c r="B345" s="54" t="s">
        <v>520</v>
      </c>
      <c r="C345" s="31">
        <v>4301020178</v>
      </c>
      <c r="D345" s="417">
        <v>4607091383980</v>
      </c>
      <c r="E345" s="415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109</v>
      </c>
      <c r="L345" s="33" t="s">
        <v>110</v>
      </c>
      <c r="M345" s="33"/>
      <c r="N345" s="32">
        <v>50</v>
      </c>
      <c r="O345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4"/>
      <c r="Q345" s="414"/>
      <c r="R345" s="414"/>
      <c r="S345" s="415"/>
      <c r="T345" s="34"/>
      <c r="U345" s="34"/>
      <c r="V345" s="35" t="s">
        <v>66</v>
      </c>
      <c r="W345" s="403">
        <v>1600</v>
      </c>
      <c r="X345" s="404">
        <f>IFERROR(IF(W345="",0,CEILING((W345/$H345),1)*$H345),"")</f>
        <v>1605</v>
      </c>
      <c r="Y345" s="36">
        <f>IFERROR(IF(X345=0,"",ROUNDUP(X345/H345,0)*0.02175),"")</f>
        <v>2.3272499999999998</v>
      </c>
      <c r="Z345" s="56"/>
      <c r="AA345" s="57"/>
      <c r="AE345" s="64"/>
      <c r="BB345" s="264" t="s">
        <v>1</v>
      </c>
      <c r="BL345" s="64">
        <f>IFERROR(W345*I345/H345,"0")</f>
        <v>1651.2</v>
      </c>
      <c r="BM345" s="64">
        <f>IFERROR(X345*I345/H345,"0")</f>
        <v>1656.3600000000001</v>
      </c>
      <c r="BN345" s="64">
        <f>IFERROR(1/J345*(W345/H345),"0")</f>
        <v>2.2222222222222223</v>
      </c>
      <c r="BO345" s="64">
        <f>IFERROR(1/J345*(X345/H345),"0")</f>
        <v>2.2291666666666665</v>
      </c>
    </row>
    <row r="346" spans="1:67" ht="16.5" hidden="1" customHeight="1" x14ac:dyDescent="0.25">
      <c r="A346" s="54" t="s">
        <v>521</v>
      </c>
      <c r="B346" s="54" t="s">
        <v>522</v>
      </c>
      <c r="C346" s="31">
        <v>4301020270</v>
      </c>
      <c r="D346" s="417">
        <v>4680115883314</v>
      </c>
      <c r="E346" s="415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109</v>
      </c>
      <c r="L346" s="33" t="s">
        <v>129</v>
      </c>
      <c r="M346" s="33"/>
      <c r="N346" s="32">
        <v>50</v>
      </c>
      <c r="O346" s="5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4"/>
      <c r="Q346" s="414"/>
      <c r="R346" s="414"/>
      <c r="S346" s="415"/>
      <c r="T346" s="34"/>
      <c r="U346" s="34"/>
      <c r="V346" s="35" t="s">
        <v>66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4301020179</v>
      </c>
      <c r="D347" s="417">
        <v>4607091384178</v>
      </c>
      <c r="E347" s="415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64</v>
      </c>
      <c r="L347" s="33" t="s">
        <v>110</v>
      </c>
      <c r="M347" s="33"/>
      <c r="N347" s="32">
        <v>50</v>
      </c>
      <c r="O347" s="7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4"/>
      <c r="Q347" s="414"/>
      <c r="R347" s="414"/>
      <c r="S347" s="415"/>
      <c r="T347" s="34"/>
      <c r="U347" s="34"/>
      <c r="V347" s="35" t="s">
        <v>66</v>
      </c>
      <c r="W347" s="403">
        <v>16</v>
      </c>
      <c r="X347" s="404">
        <f>IFERROR(IF(W347="",0,CEILING((W347/$H347),1)*$H347),"")</f>
        <v>16</v>
      </c>
      <c r="Y347" s="36">
        <f>IFERROR(IF(X347=0,"",ROUNDUP(X347/H347,0)*0.00937),"")</f>
        <v>3.7479999999999999E-2</v>
      </c>
      <c r="Z347" s="56"/>
      <c r="AA347" s="57"/>
      <c r="AE347" s="64"/>
      <c r="BB347" s="266" t="s">
        <v>1</v>
      </c>
      <c r="BL347" s="64">
        <f>IFERROR(W347*I347/H347,"0")</f>
        <v>16.96</v>
      </c>
      <c r="BM347" s="64">
        <f>IFERROR(X347*I347/H347,"0")</f>
        <v>16.96</v>
      </c>
      <c r="BN347" s="64">
        <f>IFERROR(1/J347*(W347/H347),"0")</f>
        <v>3.3333333333333333E-2</v>
      </c>
      <c r="BO347" s="64">
        <f>IFERROR(1/J347*(X347/H347),"0")</f>
        <v>3.3333333333333333E-2</v>
      </c>
    </row>
    <row r="348" spans="1:67" ht="27" hidden="1" customHeight="1" x14ac:dyDescent="0.25">
      <c r="A348" s="54" t="s">
        <v>525</v>
      </c>
      <c r="B348" s="54" t="s">
        <v>526</v>
      </c>
      <c r="C348" s="31">
        <v>4301020254</v>
      </c>
      <c r="D348" s="417">
        <v>4680115881914</v>
      </c>
      <c r="E348" s="415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64</v>
      </c>
      <c r="L348" s="33" t="s">
        <v>110</v>
      </c>
      <c r="M348" s="33"/>
      <c r="N348" s="32">
        <v>90</v>
      </c>
      <c r="O348" s="4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4"/>
      <c r="Q348" s="414"/>
      <c r="R348" s="414"/>
      <c r="S348" s="415"/>
      <c r="T348" s="34"/>
      <c r="U348" s="34"/>
      <c r="V348" s="35" t="s">
        <v>66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38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39"/>
      <c r="O349" s="418" t="s">
        <v>70</v>
      </c>
      <c r="P349" s="419"/>
      <c r="Q349" s="419"/>
      <c r="R349" s="419"/>
      <c r="S349" s="419"/>
      <c r="T349" s="419"/>
      <c r="U349" s="420"/>
      <c r="V349" s="37" t="s">
        <v>71</v>
      </c>
      <c r="W349" s="405">
        <f>IFERROR(W345/H345,"0")+IFERROR(W346/H346,"0")+IFERROR(W347/H347,"0")+IFERROR(W348/H348,"0")</f>
        <v>110.66666666666667</v>
      </c>
      <c r="X349" s="405">
        <f>IFERROR(X345/H345,"0")+IFERROR(X346/H346,"0")+IFERROR(X347/H347,"0")+IFERROR(X348/H348,"0")</f>
        <v>111</v>
      </c>
      <c r="Y349" s="405">
        <f>IFERROR(IF(Y345="",0,Y345),"0")+IFERROR(IF(Y346="",0,Y346),"0")+IFERROR(IF(Y347="",0,Y347),"0")+IFERROR(IF(Y348="",0,Y348),"0")</f>
        <v>2.3647299999999998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39"/>
      <c r="O350" s="418" t="s">
        <v>70</v>
      </c>
      <c r="P350" s="419"/>
      <c r="Q350" s="419"/>
      <c r="R350" s="419"/>
      <c r="S350" s="419"/>
      <c r="T350" s="419"/>
      <c r="U350" s="420"/>
      <c r="V350" s="37" t="s">
        <v>66</v>
      </c>
      <c r="W350" s="405">
        <f>IFERROR(SUM(W345:W348),"0")</f>
        <v>1616</v>
      </c>
      <c r="X350" s="405">
        <f>IFERROR(SUM(X345:X348),"0")</f>
        <v>1621</v>
      </c>
      <c r="Y350" s="37"/>
      <c r="Z350" s="406"/>
      <c r="AA350" s="406"/>
    </row>
    <row r="351" spans="1:67" ht="14.25" hidden="1" customHeight="1" x14ac:dyDescent="0.25">
      <c r="A351" s="416" t="s">
        <v>72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527</v>
      </c>
      <c r="B352" s="54" t="s">
        <v>528</v>
      </c>
      <c r="C352" s="31">
        <v>4301051639</v>
      </c>
      <c r="D352" s="417">
        <v>4607091383928</v>
      </c>
      <c r="E352" s="415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109</v>
      </c>
      <c r="L352" s="33" t="s">
        <v>65</v>
      </c>
      <c r="M352" s="33"/>
      <c r="N352" s="32">
        <v>40</v>
      </c>
      <c r="O352" s="627" t="s">
        <v>529</v>
      </c>
      <c r="P352" s="414"/>
      <c r="Q352" s="414"/>
      <c r="R352" s="414"/>
      <c r="S352" s="415"/>
      <c r="T352" s="34"/>
      <c r="U352" s="34"/>
      <c r="V352" s="35" t="s">
        <v>66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527</v>
      </c>
      <c r="B353" s="54" t="s">
        <v>530</v>
      </c>
      <c r="C353" s="31">
        <v>4301051560</v>
      </c>
      <c r="D353" s="417">
        <v>4607091383928</v>
      </c>
      <c r="E353" s="415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109</v>
      </c>
      <c r="L353" s="33" t="s">
        <v>129</v>
      </c>
      <c r="M353" s="33"/>
      <c r="N353" s="32">
        <v>40</v>
      </c>
      <c r="O353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4"/>
      <c r="Q353" s="414"/>
      <c r="R353" s="414"/>
      <c r="S353" s="415"/>
      <c r="T353" s="34"/>
      <c r="U353" s="34"/>
      <c r="V353" s="35" t="s">
        <v>66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531</v>
      </c>
      <c r="B354" s="54" t="s">
        <v>532</v>
      </c>
      <c r="C354" s="31">
        <v>4301051636</v>
      </c>
      <c r="D354" s="417">
        <v>4607091384260</v>
      </c>
      <c r="E354" s="415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109</v>
      </c>
      <c r="L354" s="33" t="s">
        <v>65</v>
      </c>
      <c r="M354" s="33"/>
      <c r="N354" s="32">
        <v>40</v>
      </c>
      <c r="O354" s="487" t="s">
        <v>533</v>
      </c>
      <c r="P354" s="414"/>
      <c r="Q354" s="414"/>
      <c r="R354" s="414"/>
      <c r="S354" s="415"/>
      <c r="T354" s="34"/>
      <c r="U354" s="34"/>
      <c r="V354" s="35" t="s">
        <v>66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38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39"/>
      <c r="O355" s="418" t="s">
        <v>70</v>
      </c>
      <c r="P355" s="419"/>
      <c r="Q355" s="419"/>
      <c r="R355" s="419"/>
      <c r="S355" s="419"/>
      <c r="T355" s="419"/>
      <c r="U355" s="420"/>
      <c r="V355" s="37" t="s">
        <v>71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39"/>
      <c r="O356" s="418" t="s">
        <v>70</v>
      </c>
      <c r="P356" s="419"/>
      <c r="Q356" s="419"/>
      <c r="R356" s="419"/>
      <c r="S356" s="419"/>
      <c r="T356" s="419"/>
      <c r="U356" s="420"/>
      <c r="V356" s="37" t="s">
        <v>66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16" t="s">
        <v>219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534</v>
      </c>
      <c r="B358" s="54" t="s">
        <v>535</v>
      </c>
      <c r="C358" s="31">
        <v>4301060345</v>
      </c>
      <c r="D358" s="417">
        <v>4607091384673</v>
      </c>
      <c r="E358" s="415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722" t="s">
        <v>536</v>
      </c>
      <c r="P358" s="414"/>
      <c r="Q358" s="414"/>
      <c r="R358" s="414"/>
      <c r="S358" s="415"/>
      <c r="T358" s="34"/>
      <c r="U358" s="34"/>
      <c r="V358" s="35" t="s">
        <v>66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534</v>
      </c>
      <c r="B359" s="54" t="s">
        <v>537</v>
      </c>
      <c r="C359" s="31">
        <v>4301060314</v>
      </c>
      <c r="D359" s="417">
        <v>4607091384673</v>
      </c>
      <c r="E359" s="415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109</v>
      </c>
      <c r="L359" s="33" t="s">
        <v>65</v>
      </c>
      <c r="M359" s="33"/>
      <c r="N359" s="32">
        <v>30</v>
      </c>
      <c r="O359" s="6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4"/>
      <c r="Q359" s="414"/>
      <c r="R359" s="414"/>
      <c r="S359" s="415"/>
      <c r="T359" s="34"/>
      <c r="U359" s="34"/>
      <c r="V359" s="35" t="s">
        <v>66</v>
      </c>
      <c r="W359" s="403">
        <v>140</v>
      </c>
      <c r="X359" s="404">
        <f>IFERROR(IF(W359="",0,CEILING((W359/$H359),1)*$H359),"")</f>
        <v>140.4</v>
      </c>
      <c r="Y359" s="36">
        <f>IFERROR(IF(X359=0,"",ROUNDUP(X359/H359,0)*0.02175),"")</f>
        <v>0.39149999999999996</v>
      </c>
      <c r="Z359" s="56"/>
      <c r="AA359" s="57"/>
      <c r="AE359" s="64"/>
      <c r="BB359" s="272" t="s">
        <v>1</v>
      </c>
      <c r="BL359" s="64">
        <f>IFERROR(W359*I359/H359,"0")</f>
        <v>150.12307692307692</v>
      </c>
      <c r="BM359" s="64">
        <f>IFERROR(X359*I359/H359,"0")</f>
        <v>150.55200000000002</v>
      </c>
      <c r="BN359" s="64">
        <f>IFERROR(1/J359*(W359/H359),"0")</f>
        <v>0.32051282051282048</v>
      </c>
      <c r="BO359" s="64">
        <f>IFERROR(1/J359*(X359/H359),"0")</f>
        <v>0.3214285714285714</v>
      </c>
    </row>
    <row r="360" spans="1:67" x14ac:dyDescent="0.2">
      <c r="A360" s="438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39"/>
      <c r="O360" s="418" t="s">
        <v>70</v>
      </c>
      <c r="P360" s="419"/>
      <c r="Q360" s="419"/>
      <c r="R360" s="419"/>
      <c r="S360" s="419"/>
      <c r="T360" s="419"/>
      <c r="U360" s="420"/>
      <c r="V360" s="37" t="s">
        <v>71</v>
      </c>
      <c r="W360" s="405">
        <f>IFERROR(W358/H358,"0")+IFERROR(W359/H359,"0")</f>
        <v>17.948717948717949</v>
      </c>
      <c r="X360" s="405">
        <f>IFERROR(X358/H358,"0")+IFERROR(X359/H359,"0")</f>
        <v>18</v>
      </c>
      <c r="Y360" s="405">
        <f>IFERROR(IF(Y358="",0,Y358),"0")+IFERROR(IF(Y359="",0,Y359),"0")</f>
        <v>0.39149999999999996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39"/>
      <c r="O361" s="418" t="s">
        <v>70</v>
      </c>
      <c r="P361" s="419"/>
      <c r="Q361" s="419"/>
      <c r="R361" s="419"/>
      <c r="S361" s="419"/>
      <c r="T361" s="419"/>
      <c r="U361" s="420"/>
      <c r="V361" s="37" t="s">
        <v>66</v>
      </c>
      <c r="W361" s="405">
        <f>IFERROR(SUM(W358:W359),"0")</f>
        <v>140</v>
      </c>
      <c r="X361" s="405">
        <f>IFERROR(SUM(X358:X359),"0")</f>
        <v>140.4</v>
      </c>
      <c r="Y361" s="37"/>
      <c r="Z361" s="406"/>
      <c r="AA361" s="406"/>
    </row>
    <row r="362" spans="1:67" ht="16.5" hidden="1" customHeight="1" x14ac:dyDescent="0.25">
      <c r="A362" s="411" t="s">
        <v>538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114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539</v>
      </c>
      <c r="B364" s="54" t="s">
        <v>540</v>
      </c>
      <c r="C364" s="31">
        <v>4301011324</v>
      </c>
      <c r="D364" s="417">
        <v>4607091384185</v>
      </c>
      <c r="E364" s="415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4"/>
      <c r="Q364" s="414"/>
      <c r="R364" s="414"/>
      <c r="S364" s="415"/>
      <c r="T364" s="34"/>
      <c r="U364" s="34"/>
      <c r="V364" s="35" t="s">
        <v>66</v>
      </c>
      <c r="W364" s="403">
        <v>50</v>
      </c>
      <c r="X364" s="404">
        <f>IFERROR(IF(W364="",0,CEILING((W364/$H364),1)*$H364),"")</f>
        <v>60</v>
      </c>
      <c r="Y364" s="36">
        <f>IFERROR(IF(X364=0,"",ROUNDUP(X364/H364,0)*0.02175),"")</f>
        <v>0.10874999999999999</v>
      </c>
      <c r="Z364" s="56"/>
      <c r="AA364" s="57"/>
      <c r="AE364" s="64"/>
      <c r="BB364" s="273" t="s">
        <v>1</v>
      </c>
      <c r="BL364" s="64">
        <f>IFERROR(W364*I364/H364,"0")</f>
        <v>52</v>
      </c>
      <c r="BM364" s="64">
        <f>IFERROR(X364*I364/H364,"0")</f>
        <v>62.400000000000006</v>
      </c>
      <c r="BN364" s="64">
        <f>IFERROR(1/J364*(W364/H364),"0")</f>
        <v>7.4404761904761904E-2</v>
      </c>
      <c r="BO364" s="64">
        <f>IFERROR(1/J364*(X364/H364),"0")</f>
        <v>8.9285714285714274E-2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4301011483</v>
      </c>
      <c r="D365" s="417">
        <v>4680115881907</v>
      </c>
      <c r="E365" s="415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109</v>
      </c>
      <c r="L365" s="33" t="s">
        <v>65</v>
      </c>
      <c r="M365" s="33"/>
      <c r="N365" s="32">
        <v>60</v>
      </c>
      <c r="O365" s="7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4"/>
      <c r="Q365" s="414"/>
      <c r="R365" s="414"/>
      <c r="S365" s="415"/>
      <c r="T365" s="34"/>
      <c r="U365" s="34"/>
      <c r="V365" s="35" t="s">
        <v>66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543</v>
      </c>
      <c r="B366" s="54" t="s">
        <v>544</v>
      </c>
      <c r="C366" s="31">
        <v>4301011655</v>
      </c>
      <c r="D366" s="417">
        <v>4680115883925</v>
      </c>
      <c r="E366" s="415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109</v>
      </c>
      <c r="L366" s="33" t="s">
        <v>65</v>
      </c>
      <c r="M366" s="33"/>
      <c r="N366" s="32">
        <v>60</v>
      </c>
      <c r="O366" s="7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4"/>
      <c r="Q366" s="414"/>
      <c r="R366" s="414"/>
      <c r="S366" s="415"/>
      <c r="T366" s="34"/>
      <c r="U366" s="34"/>
      <c r="V366" s="35" t="s">
        <v>66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545</v>
      </c>
      <c r="B367" s="54" t="s">
        <v>546</v>
      </c>
      <c r="C367" s="31">
        <v>4301011303</v>
      </c>
      <c r="D367" s="417">
        <v>4607091384680</v>
      </c>
      <c r="E367" s="415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5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4"/>
      <c r="Q367" s="414"/>
      <c r="R367" s="414"/>
      <c r="S367" s="415"/>
      <c r="T367" s="34"/>
      <c r="U367" s="34"/>
      <c r="V367" s="35" t="s">
        <v>66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38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39"/>
      <c r="O368" s="418" t="s">
        <v>70</v>
      </c>
      <c r="P368" s="419"/>
      <c r="Q368" s="419"/>
      <c r="R368" s="419"/>
      <c r="S368" s="419"/>
      <c r="T368" s="419"/>
      <c r="U368" s="420"/>
      <c r="V368" s="37" t="s">
        <v>71</v>
      </c>
      <c r="W368" s="405">
        <f>IFERROR(W364/H364,"0")+IFERROR(W365/H365,"0")+IFERROR(W366/H366,"0")+IFERROR(W367/H367,"0")</f>
        <v>4.166666666666667</v>
      </c>
      <c r="X368" s="405">
        <f>IFERROR(X364/H364,"0")+IFERROR(X365/H365,"0")+IFERROR(X366/H366,"0")+IFERROR(X367/H367,"0")</f>
        <v>5</v>
      </c>
      <c r="Y368" s="405">
        <f>IFERROR(IF(Y364="",0,Y364),"0")+IFERROR(IF(Y365="",0,Y365),"0")+IFERROR(IF(Y366="",0,Y366),"0")+IFERROR(IF(Y367="",0,Y367),"0")</f>
        <v>0.10874999999999999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39"/>
      <c r="O369" s="418" t="s">
        <v>70</v>
      </c>
      <c r="P369" s="419"/>
      <c r="Q369" s="419"/>
      <c r="R369" s="419"/>
      <c r="S369" s="419"/>
      <c r="T369" s="419"/>
      <c r="U369" s="420"/>
      <c r="V369" s="37" t="s">
        <v>66</v>
      </c>
      <c r="W369" s="405">
        <f>IFERROR(SUM(W364:W367),"0")</f>
        <v>50</v>
      </c>
      <c r="X369" s="405">
        <f>IFERROR(SUM(X364:X367),"0")</f>
        <v>60</v>
      </c>
      <c r="Y369" s="37"/>
      <c r="Z369" s="406"/>
      <c r="AA369" s="406"/>
    </row>
    <row r="370" spans="1:67" ht="14.25" hidden="1" customHeight="1" x14ac:dyDescent="0.25">
      <c r="A370" s="416" t="s">
        <v>61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hidden="1" customHeight="1" x14ac:dyDescent="0.25">
      <c r="A371" s="54" t="s">
        <v>547</v>
      </c>
      <c r="B371" s="54" t="s">
        <v>548</v>
      </c>
      <c r="C371" s="31">
        <v>4301031303</v>
      </c>
      <c r="D371" s="417">
        <v>4607091384802</v>
      </c>
      <c r="E371" s="415"/>
      <c r="F371" s="402">
        <v>0.73</v>
      </c>
      <c r="G371" s="32">
        <v>6</v>
      </c>
      <c r="H371" s="402">
        <v>4.38</v>
      </c>
      <c r="I371" s="402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723" t="s">
        <v>549</v>
      </c>
      <c r="P371" s="414"/>
      <c r="Q371" s="414"/>
      <c r="R371" s="414"/>
      <c r="S371" s="415"/>
      <c r="T371" s="34"/>
      <c r="U371" s="34"/>
      <c r="V371" s="35" t="s">
        <v>66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550</v>
      </c>
      <c r="C372" s="31">
        <v>4301031139</v>
      </c>
      <c r="D372" s="417">
        <v>4607091384802</v>
      </c>
      <c r="E372" s="415"/>
      <c r="F372" s="402">
        <v>0.73</v>
      </c>
      <c r="G372" s="32">
        <v>6</v>
      </c>
      <c r="H372" s="402">
        <v>4.38</v>
      </c>
      <c r="I372" s="402">
        <v>4.58</v>
      </c>
      <c r="J372" s="32">
        <v>156</v>
      </c>
      <c r="K372" s="32" t="s">
        <v>64</v>
      </c>
      <c r="L372" s="33" t="s">
        <v>65</v>
      </c>
      <c r="M372" s="33"/>
      <c r="N372" s="32">
        <v>35</v>
      </c>
      <c r="O372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2" s="414"/>
      <c r="Q372" s="414"/>
      <c r="R372" s="414"/>
      <c r="S372" s="415"/>
      <c r="T372" s="34"/>
      <c r="U372" s="34"/>
      <c r="V372" s="35" t="s">
        <v>66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551</v>
      </c>
      <c r="B373" s="54" t="s">
        <v>552</v>
      </c>
      <c r="C373" s="31">
        <v>4301031304</v>
      </c>
      <c r="D373" s="417">
        <v>4607091384826</v>
      </c>
      <c r="E373" s="415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69</v>
      </c>
      <c r="L373" s="33" t="s">
        <v>65</v>
      </c>
      <c r="M373" s="33"/>
      <c r="N373" s="32">
        <v>35</v>
      </c>
      <c r="O373" s="524" t="s">
        <v>553</v>
      </c>
      <c r="P373" s="414"/>
      <c r="Q373" s="414"/>
      <c r="R373" s="414"/>
      <c r="S373" s="415"/>
      <c r="T373" s="34"/>
      <c r="U373" s="34"/>
      <c r="V373" s="35" t="s">
        <v>66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38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39"/>
      <c r="O374" s="418" t="s">
        <v>70</v>
      </c>
      <c r="P374" s="419"/>
      <c r="Q374" s="419"/>
      <c r="R374" s="419"/>
      <c r="S374" s="419"/>
      <c r="T374" s="419"/>
      <c r="U374" s="420"/>
      <c r="V374" s="37" t="s">
        <v>71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hidden="1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39"/>
      <c r="O375" s="418" t="s">
        <v>70</v>
      </c>
      <c r="P375" s="419"/>
      <c r="Q375" s="419"/>
      <c r="R375" s="419"/>
      <c r="S375" s="419"/>
      <c r="T375" s="419"/>
      <c r="U375" s="420"/>
      <c r="V375" s="37" t="s">
        <v>66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hidden="1" customHeight="1" x14ac:dyDescent="0.25">
      <c r="A376" s="416" t="s">
        <v>72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554</v>
      </c>
      <c r="B377" s="54" t="s">
        <v>555</v>
      </c>
      <c r="C377" s="31">
        <v>4301051635</v>
      </c>
      <c r="D377" s="417">
        <v>4607091384246</v>
      </c>
      <c r="E377" s="415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572" t="s">
        <v>556</v>
      </c>
      <c r="P377" s="414"/>
      <c r="Q377" s="414"/>
      <c r="R377" s="414"/>
      <c r="S377" s="415"/>
      <c r="T377" s="34"/>
      <c r="U377" s="34"/>
      <c r="V377" s="35" t="s">
        <v>66</v>
      </c>
      <c r="W377" s="403">
        <v>30</v>
      </c>
      <c r="X377" s="404">
        <f>IFERROR(IF(W377="",0,CEILING((W377/$H377),1)*$H377),"")</f>
        <v>31.2</v>
      </c>
      <c r="Y377" s="36">
        <f>IFERROR(IF(X377=0,"",ROUNDUP(X377/H377,0)*0.02175),"")</f>
        <v>8.6999999999999994E-2</v>
      </c>
      <c r="Z377" s="56"/>
      <c r="AA377" s="57"/>
      <c r="AE377" s="64"/>
      <c r="BB377" s="280" t="s">
        <v>1</v>
      </c>
      <c r="BL377" s="64">
        <f>IFERROR(W377*I377/H377,"0")</f>
        <v>32.169230769230772</v>
      </c>
      <c r="BM377" s="64">
        <f>IFERROR(X377*I377/H377,"0")</f>
        <v>33.456000000000003</v>
      </c>
      <c r="BN377" s="64">
        <f>IFERROR(1/J377*(W377/H377),"0")</f>
        <v>6.8681318681318673E-2</v>
      </c>
      <c r="BO377" s="64">
        <f>IFERROR(1/J377*(X377/H377),"0")</f>
        <v>7.1428571428571425E-2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417">
        <v>4680115881976</v>
      </c>
      <c r="E378" s="415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109</v>
      </c>
      <c r="L378" s="33" t="s">
        <v>65</v>
      </c>
      <c r="M378" s="33"/>
      <c r="N378" s="32">
        <v>40</v>
      </c>
      <c r="O378" s="7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4"/>
      <c r="Q378" s="414"/>
      <c r="R378" s="414"/>
      <c r="S378" s="415"/>
      <c r="T378" s="34"/>
      <c r="U378" s="34"/>
      <c r="V378" s="35" t="s">
        <v>66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4301051634</v>
      </c>
      <c r="D379" s="417">
        <v>4607091384253</v>
      </c>
      <c r="E379" s="415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67" t="s">
        <v>561</v>
      </c>
      <c r="P379" s="414"/>
      <c r="Q379" s="414"/>
      <c r="R379" s="414"/>
      <c r="S379" s="415"/>
      <c r="T379" s="34"/>
      <c r="U379" s="34"/>
      <c r="V379" s="35" t="s">
        <v>66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559</v>
      </c>
      <c r="B380" s="54" t="s">
        <v>562</v>
      </c>
      <c r="C380" s="31">
        <v>4301051297</v>
      </c>
      <c r="D380" s="417">
        <v>4607091384253</v>
      </c>
      <c r="E380" s="415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5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0" s="414"/>
      <c r="Q380" s="414"/>
      <c r="R380" s="414"/>
      <c r="S380" s="415"/>
      <c r="T380" s="34"/>
      <c r="U380" s="34"/>
      <c r="V380" s="35" t="s">
        <v>66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563</v>
      </c>
      <c r="B381" s="54" t="s">
        <v>564</v>
      </c>
      <c r="C381" s="31">
        <v>4301051444</v>
      </c>
      <c r="D381" s="417">
        <v>4680115881969</v>
      </c>
      <c r="E381" s="415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4"/>
      <c r="Q381" s="414"/>
      <c r="R381" s="414"/>
      <c r="S381" s="415"/>
      <c r="T381" s="34"/>
      <c r="U381" s="34"/>
      <c r="V381" s="35" t="s">
        <v>66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38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39"/>
      <c r="O382" s="418" t="s">
        <v>70</v>
      </c>
      <c r="P382" s="419"/>
      <c r="Q382" s="419"/>
      <c r="R382" s="419"/>
      <c r="S382" s="419"/>
      <c r="T382" s="419"/>
      <c r="U382" s="420"/>
      <c r="V382" s="37" t="s">
        <v>71</v>
      </c>
      <c r="W382" s="405">
        <f>IFERROR(W377/H377,"0")+IFERROR(W378/H378,"0")+IFERROR(W379/H379,"0")+IFERROR(W380/H380,"0")+IFERROR(W381/H381,"0")</f>
        <v>3.8461538461538463</v>
      </c>
      <c r="X382" s="405">
        <f>IFERROR(X377/H377,"0")+IFERROR(X378/H378,"0")+IFERROR(X379/H379,"0")+IFERROR(X380/H380,"0")+IFERROR(X381/H381,"0")</f>
        <v>4</v>
      </c>
      <c r="Y382" s="405">
        <f>IFERROR(IF(Y377="",0,Y377),"0")+IFERROR(IF(Y378="",0,Y378),"0")+IFERROR(IF(Y379="",0,Y379),"0")+IFERROR(IF(Y380="",0,Y380),"0")+IFERROR(IF(Y381="",0,Y381),"0")</f>
        <v>8.6999999999999994E-2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39"/>
      <c r="O383" s="418" t="s">
        <v>70</v>
      </c>
      <c r="P383" s="419"/>
      <c r="Q383" s="419"/>
      <c r="R383" s="419"/>
      <c r="S383" s="419"/>
      <c r="T383" s="419"/>
      <c r="U383" s="420"/>
      <c r="V383" s="37" t="s">
        <v>66</v>
      </c>
      <c r="W383" s="405">
        <f>IFERROR(SUM(W377:W381),"0")</f>
        <v>30</v>
      </c>
      <c r="X383" s="405">
        <f>IFERROR(SUM(X377:X381),"0")</f>
        <v>31.2</v>
      </c>
      <c r="Y383" s="37"/>
      <c r="Z383" s="406"/>
      <c r="AA383" s="406"/>
    </row>
    <row r="384" spans="1:67" ht="14.25" hidden="1" customHeight="1" x14ac:dyDescent="0.25">
      <c r="A384" s="416" t="s">
        <v>219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565</v>
      </c>
      <c r="B385" s="54" t="s">
        <v>566</v>
      </c>
      <c r="C385" s="31">
        <v>4301060377</v>
      </c>
      <c r="D385" s="417">
        <v>4607091389357</v>
      </c>
      <c r="E385" s="415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817" t="s">
        <v>567</v>
      </c>
      <c r="P385" s="414"/>
      <c r="Q385" s="414"/>
      <c r="R385" s="414"/>
      <c r="S385" s="415"/>
      <c r="T385" s="34"/>
      <c r="U385" s="34"/>
      <c r="V385" s="35" t="s">
        <v>66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565</v>
      </c>
      <c r="B386" s="54" t="s">
        <v>568</v>
      </c>
      <c r="C386" s="31">
        <v>4301060322</v>
      </c>
      <c r="D386" s="417">
        <v>4607091389357</v>
      </c>
      <c r="E386" s="415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109</v>
      </c>
      <c r="L386" s="33" t="s">
        <v>65</v>
      </c>
      <c r="M386" s="33"/>
      <c r="N386" s="32">
        <v>40</v>
      </c>
      <c r="O386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4"/>
      <c r="Q386" s="414"/>
      <c r="R386" s="414"/>
      <c r="S386" s="415"/>
      <c r="T386" s="34"/>
      <c r="U386" s="34"/>
      <c r="V386" s="35" t="s">
        <v>66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38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39"/>
      <c r="O387" s="418" t="s">
        <v>70</v>
      </c>
      <c r="P387" s="419"/>
      <c r="Q387" s="419"/>
      <c r="R387" s="419"/>
      <c r="S387" s="419"/>
      <c r="T387" s="419"/>
      <c r="U387" s="420"/>
      <c r="V387" s="37" t="s">
        <v>71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39"/>
      <c r="O388" s="418" t="s">
        <v>70</v>
      </c>
      <c r="P388" s="419"/>
      <c r="Q388" s="419"/>
      <c r="R388" s="419"/>
      <c r="S388" s="419"/>
      <c r="T388" s="419"/>
      <c r="U388" s="420"/>
      <c r="V388" s="37" t="s">
        <v>66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66" t="s">
        <v>569</v>
      </c>
      <c r="B389" s="467"/>
      <c r="C389" s="467"/>
      <c r="D389" s="467"/>
      <c r="E389" s="467"/>
      <c r="F389" s="467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/>
      <c r="Q389" s="467"/>
      <c r="R389" s="467"/>
      <c r="S389" s="467"/>
      <c r="T389" s="467"/>
      <c r="U389" s="467"/>
      <c r="V389" s="467"/>
      <c r="W389" s="467"/>
      <c r="X389" s="467"/>
      <c r="Y389" s="467"/>
      <c r="Z389" s="48"/>
      <c r="AA389" s="48"/>
    </row>
    <row r="390" spans="1:67" ht="16.5" hidden="1" customHeight="1" x14ac:dyDescent="0.25">
      <c r="A390" s="411" t="s">
        <v>570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114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571</v>
      </c>
      <c r="B392" s="54" t="s">
        <v>572</v>
      </c>
      <c r="C392" s="31">
        <v>4301011428</v>
      </c>
      <c r="D392" s="417">
        <v>4607091389708</v>
      </c>
      <c r="E392" s="415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4"/>
      <c r="Q392" s="414"/>
      <c r="R392" s="414"/>
      <c r="S392" s="415"/>
      <c r="T392" s="34"/>
      <c r="U392" s="34"/>
      <c r="V392" s="35" t="s">
        <v>66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573</v>
      </c>
      <c r="B393" s="54" t="s">
        <v>574</v>
      </c>
      <c r="C393" s="31">
        <v>4301011427</v>
      </c>
      <c r="D393" s="417">
        <v>4607091389692</v>
      </c>
      <c r="E393" s="415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64</v>
      </c>
      <c r="L393" s="33" t="s">
        <v>110</v>
      </c>
      <c r="M393" s="33"/>
      <c r="N393" s="32">
        <v>50</v>
      </c>
      <c r="O393" s="6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4"/>
      <c r="Q393" s="414"/>
      <c r="R393" s="414"/>
      <c r="S393" s="415"/>
      <c r="T393" s="34"/>
      <c r="U393" s="34"/>
      <c r="V393" s="35" t="s">
        <v>66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38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39"/>
      <c r="O394" s="418" t="s">
        <v>70</v>
      </c>
      <c r="P394" s="419"/>
      <c r="Q394" s="419"/>
      <c r="R394" s="419"/>
      <c r="S394" s="419"/>
      <c r="T394" s="419"/>
      <c r="U394" s="420"/>
      <c r="V394" s="37" t="s">
        <v>71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39"/>
      <c r="O395" s="418" t="s">
        <v>70</v>
      </c>
      <c r="P395" s="419"/>
      <c r="Q395" s="419"/>
      <c r="R395" s="419"/>
      <c r="S395" s="419"/>
      <c r="T395" s="419"/>
      <c r="U395" s="420"/>
      <c r="V395" s="37" t="s">
        <v>66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61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575</v>
      </c>
      <c r="B397" s="54" t="s">
        <v>576</v>
      </c>
      <c r="C397" s="31">
        <v>4301031322</v>
      </c>
      <c r="D397" s="417">
        <v>4607091389753</v>
      </c>
      <c r="E397" s="415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712" t="s">
        <v>577</v>
      </c>
      <c r="P397" s="414"/>
      <c r="Q397" s="414"/>
      <c r="R397" s="414"/>
      <c r="S397" s="415"/>
      <c r="T397" s="34"/>
      <c r="U397" s="34"/>
      <c r="V397" s="35" t="s">
        <v>66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hidden="1" customHeight="1" x14ac:dyDescent="0.25">
      <c r="A398" s="54" t="s">
        <v>575</v>
      </c>
      <c r="B398" s="54" t="s">
        <v>578</v>
      </c>
      <c r="C398" s="31">
        <v>4301031177</v>
      </c>
      <c r="D398" s="417">
        <v>4607091389753</v>
      </c>
      <c r="E398" s="415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4"/>
      <c r="Q398" s="414"/>
      <c r="R398" s="414"/>
      <c r="S398" s="415"/>
      <c r="T398" s="34"/>
      <c r="U398" s="34"/>
      <c r="V398" s="35" t="s">
        <v>66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4301031323</v>
      </c>
      <c r="D399" s="417">
        <v>4607091389760</v>
      </c>
      <c r="E399" s="415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509" t="s">
        <v>581</v>
      </c>
      <c r="P399" s="414"/>
      <c r="Q399" s="414"/>
      <c r="R399" s="414"/>
      <c r="S399" s="415"/>
      <c r="T399" s="34"/>
      <c r="U399" s="34"/>
      <c r="V399" s="35" t="s">
        <v>66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579</v>
      </c>
      <c r="B400" s="54" t="s">
        <v>582</v>
      </c>
      <c r="C400" s="31">
        <v>4301031174</v>
      </c>
      <c r="D400" s="417">
        <v>4607091389760</v>
      </c>
      <c r="E400" s="415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7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4"/>
      <c r="Q400" s="414"/>
      <c r="R400" s="414"/>
      <c r="S400" s="415"/>
      <c r="T400" s="34"/>
      <c r="U400" s="34"/>
      <c r="V400" s="35" t="s">
        <v>66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583</v>
      </c>
      <c r="B401" s="54" t="s">
        <v>584</v>
      </c>
      <c r="C401" s="31">
        <v>4301031325</v>
      </c>
      <c r="D401" s="417">
        <v>4607091389746</v>
      </c>
      <c r="E401" s="415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689" t="s">
        <v>585</v>
      </c>
      <c r="P401" s="414"/>
      <c r="Q401" s="414"/>
      <c r="R401" s="414"/>
      <c r="S401" s="415"/>
      <c r="T401" s="34"/>
      <c r="U401" s="34"/>
      <c r="V401" s="35" t="s">
        <v>66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583</v>
      </c>
      <c r="B402" s="54" t="s">
        <v>586</v>
      </c>
      <c r="C402" s="31">
        <v>4301031175</v>
      </c>
      <c r="D402" s="417">
        <v>4607091389746</v>
      </c>
      <c r="E402" s="415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7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4"/>
      <c r="Q402" s="414"/>
      <c r="R402" s="414"/>
      <c r="S402" s="415"/>
      <c r="T402" s="34"/>
      <c r="U402" s="34"/>
      <c r="V402" s="35" t="s">
        <v>66</v>
      </c>
      <c r="W402" s="403">
        <v>100</v>
      </c>
      <c r="X402" s="404">
        <f t="shared" si="75"/>
        <v>100.80000000000001</v>
      </c>
      <c r="Y402" s="36">
        <f t="shared" si="76"/>
        <v>0.18071999999999999</v>
      </c>
      <c r="Z402" s="56"/>
      <c r="AA402" s="57"/>
      <c r="AE402" s="64"/>
      <c r="BB402" s="294" t="s">
        <v>1</v>
      </c>
      <c r="BL402" s="64">
        <f t="shared" si="77"/>
        <v>105.47619047619047</v>
      </c>
      <c r="BM402" s="64">
        <f t="shared" si="78"/>
        <v>106.32000000000001</v>
      </c>
      <c r="BN402" s="64">
        <f t="shared" si="79"/>
        <v>0.15262515262515264</v>
      </c>
      <c r="BO402" s="64">
        <f t="shared" si="80"/>
        <v>0.15384615384615385</v>
      </c>
    </row>
    <row r="403" spans="1:67" ht="37.5" customHeight="1" x14ac:dyDescent="0.25">
      <c r="A403" s="54" t="s">
        <v>587</v>
      </c>
      <c r="B403" s="54" t="s">
        <v>588</v>
      </c>
      <c r="C403" s="31">
        <v>4301031236</v>
      </c>
      <c r="D403" s="417">
        <v>4680115882928</v>
      </c>
      <c r="E403" s="415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64</v>
      </c>
      <c r="L403" s="33" t="s">
        <v>65</v>
      </c>
      <c r="M403" s="33"/>
      <c r="N403" s="32">
        <v>35</v>
      </c>
      <c r="O403" s="7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4"/>
      <c r="Q403" s="414"/>
      <c r="R403" s="414"/>
      <c r="S403" s="415"/>
      <c r="T403" s="34"/>
      <c r="U403" s="34"/>
      <c r="V403" s="35" t="s">
        <v>66</v>
      </c>
      <c r="W403" s="403">
        <v>140</v>
      </c>
      <c r="X403" s="404">
        <f t="shared" si="75"/>
        <v>141.12</v>
      </c>
      <c r="Y403" s="36">
        <f t="shared" si="76"/>
        <v>0.63251999999999997</v>
      </c>
      <c r="Z403" s="56"/>
      <c r="AA403" s="57"/>
      <c r="AE403" s="64"/>
      <c r="BB403" s="295" t="s">
        <v>1</v>
      </c>
      <c r="BL403" s="64">
        <f t="shared" si="77"/>
        <v>216.66666666666669</v>
      </c>
      <c r="BM403" s="64">
        <f t="shared" si="78"/>
        <v>218.40000000000003</v>
      </c>
      <c r="BN403" s="64">
        <f t="shared" si="79"/>
        <v>0.53418803418803418</v>
      </c>
      <c r="BO403" s="64">
        <f t="shared" si="80"/>
        <v>0.53846153846153844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4301031335</v>
      </c>
      <c r="D404" s="417">
        <v>4680115883147</v>
      </c>
      <c r="E404" s="415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48" t="s">
        <v>591</v>
      </c>
      <c r="P404" s="414"/>
      <c r="Q404" s="414"/>
      <c r="R404" s="414"/>
      <c r="S404" s="415"/>
      <c r="T404" s="34"/>
      <c r="U404" s="34"/>
      <c r="V404" s="35" t="s">
        <v>66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589</v>
      </c>
      <c r="B405" s="54" t="s">
        <v>592</v>
      </c>
      <c r="C405" s="31">
        <v>4301031257</v>
      </c>
      <c r="D405" s="417">
        <v>4680115883147</v>
      </c>
      <c r="E405" s="415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4"/>
      <c r="Q405" s="414"/>
      <c r="R405" s="414"/>
      <c r="S405" s="415"/>
      <c r="T405" s="34"/>
      <c r="U405" s="34"/>
      <c r="V405" s="35" t="s">
        <v>66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4301031330</v>
      </c>
      <c r="D406" s="417">
        <v>4607091384338</v>
      </c>
      <c r="E406" s="415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43" t="s">
        <v>595</v>
      </c>
      <c r="P406" s="414"/>
      <c r="Q406" s="414"/>
      <c r="R406" s="414"/>
      <c r="S406" s="415"/>
      <c r="T406" s="34"/>
      <c r="U406" s="34"/>
      <c r="V406" s="35" t="s">
        <v>66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593</v>
      </c>
      <c r="B407" s="54" t="s">
        <v>596</v>
      </c>
      <c r="C407" s="31">
        <v>4301031178</v>
      </c>
      <c r="D407" s="417">
        <v>4607091384338</v>
      </c>
      <c r="E407" s="415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4"/>
      <c r="Q407" s="414"/>
      <c r="R407" s="414"/>
      <c r="S407" s="415"/>
      <c r="T407" s="34"/>
      <c r="U407" s="34"/>
      <c r="V407" s="35" t="s">
        <v>66</v>
      </c>
      <c r="W407" s="403">
        <v>157.5</v>
      </c>
      <c r="X407" s="404">
        <f t="shared" si="75"/>
        <v>157.5</v>
      </c>
      <c r="Y407" s="36">
        <f t="shared" si="81"/>
        <v>0.3765</v>
      </c>
      <c r="Z407" s="56"/>
      <c r="AA407" s="57"/>
      <c r="AE407" s="64"/>
      <c r="BB407" s="299" t="s">
        <v>1</v>
      </c>
      <c r="BL407" s="64">
        <f t="shared" si="77"/>
        <v>167.25</v>
      </c>
      <c r="BM407" s="64">
        <f t="shared" si="78"/>
        <v>167.25</v>
      </c>
      <c r="BN407" s="64">
        <f t="shared" si="79"/>
        <v>0.32051282051282054</v>
      </c>
      <c r="BO407" s="64">
        <f t="shared" si="80"/>
        <v>0.32051282051282054</v>
      </c>
    </row>
    <row r="408" spans="1:67" ht="37.5" hidden="1" customHeight="1" x14ac:dyDescent="0.25">
      <c r="A408" s="54" t="s">
        <v>597</v>
      </c>
      <c r="B408" s="54" t="s">
        <v>598</v>
      </c>
      <c r="C408" s="31">
        <v>4301031336</v>
      </c>
      <c r="D408" s="417">
        <v>4680115883154</v>
      </c>
      <c r="E408" s="415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786" t="s">
        <v>599</v>
      </c>
      <c r="P408" s="414"/>
      <c r="Q408" s="414"/>
      <c r="R408" s="414"/>
      <c r="S408" s="415"/>
      <c r="T408" s="34"/>
      <c r="U408" s="34"/>
      <c r="V408" s="35" t="s">
        <v>66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597</v>
      </c>
      <c r="B409" s="54" t="s">
        <v>600</v>
      </c>
      <c r="C409" s="31">
        <v>4301031254</v>
      </c>
      <c r="D409" s="417">
        <v>4680115883154</v>
      </c>
      <c r="E409" s="415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4"/>
      <c r="Q409" s="414"/>
      <c r="R409" s="414"/>
      <c r="S409" s="415"/>
      <c r="T409" s="34"/>
      <c r="U409" s="34"/>
      <c r="V409" s="35" t="s">
        <v>66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601</v>
      </c>
      <c r="B410" s="54" t="s">
        <v>602</v>
      </c>
      <c r="C410" s="31">
        <v>4301031331</v>
      </c>
      <c r="D410" s="417">
        <v>4607091389524</v>
      </c>
      <c r="E410" s="415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81" t="s">
        <v>603</v>
      </c>
      <c r="P410" s="414"/>
      <c r="Q410" s="414"/>
      <c r="R410" s="414"/>
      <c r="S410" s="415"/>
      <c r="T410" s="34"/>
      <c r="U410" s="34"/>
      <c r="V410" s="35" t="s">
        <v>66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601</v>
      </c>
      <c r="B411" s="54" t="s">
        <v>604</v>
      </c>
      <c r="C411" s="31">
        <v>4301031171</v>
      </c>
      <c r="D411" s="417">
        <v>4607091389524</v>
      </c>
      <c r="E411" s="415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4"/>
      <c r="Q411" s="414"/>
      <c r="R411" s="414"/>
      <c r="S411" s="415"/>
      <c r="T411" s="34"/>
      <c r="U411" s="34"/>
      <c r="V411" s="35" t="s">
        <v>66</v>
      </c>
      <c r="W411" s="403">
        <v>42</v>
      </c>
      <c r="X411" s="404">
        <f t="shared" si="75"/>
        <v>42</v>
      </c>
      <c r="Y411" s="36">
        <f t="shared" si="81"/>
        <v>0.1004</v>
      </c>
      <c r="Z411" s="56"/>
      <c r="AA411" s="57"/>
      <c r="AE411" s="64"/>
      <c r="BB411" s="303" t="s">
        <v>1</v>
      </c>
      <c r="BL411" s="64">
        <f t="shared" si="77"/>
        <v>44.599999999999994</v>
      </c>
      <c r="BM411" s="64">
        <f t="shared" si="78"/>
        <v>44.599999999999994</v>
      </c>
      <c r="BN411" s="64">
        <f t="shared" si="79"/>
        <v>8.5470085470085472E-2</v>
      </c>
      <c r="BO411" s="64">
        <f t="shared" si="80"/>
        <v>8.5470085470085472E-2</v>
      </c>
    </row>
    <row r="412" spans="1:67" ht="27" hidden="1" customHeight="1" x14ac:dyDescent="0.25">
      <c r="A412" s="54" t="s">
        <v>605</v>
      </c>
      <c r="B412" s="54" t="s">
        <v>606</v>
      </c>
      <c r="C412" s="31">
        <v>4301031337</v>
      </c>
      <c r="D412" s="417">
        <v>4680115883161</v>
      </c>
      <c r="E412" s="415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492" t="s">
        <v>607</v>
      </c>
      <c r="P412" s="414"/>
      <c r="Q412" s="414"/>
      <c r="R412" s="414"/>
      <c r="S412" s="415"/>
      <c r="T412" s="34"/>
      <c r="U412" s="34"/>
      <c r="V412" s="35" t="s">
        <v>66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605</v>
      </c>
      <c r="B413" s="54" t="s">
        <v>608</v>
      </c>
      <c r="C413" s="31">
        <v>4301031258</v>
      </c>
      <c r="D413" s="417">
        <v>4680115883161</v>
      </c>
      <c r="E413" s="415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7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4"/>
      <c r="Q413" s="414"/>
      <c r="R413" s="414"/>
      <c r="S413" s="415"/>
      <c r="T413" s="34"/>
      <c r="U413" s="34"/>
      <c r="V413" s="35" t="s">
        <v>66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609</v>
      </c>
      <c r="B414" s="54" t="s">
        <v>610</v>
      </c>
      <c r="C414" s="31">
        <v>4301031332</v>
      </c>
      <c r="D414" s="417">
        <v>4607091384345</v>
      </c>
      <c r="E414" s="415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530" t="s">
        <v>611</v>
      </c>
      <c r="P414" s="414"/>
      <c r="Q414" s="414"/>
      <c r="R414" s="414"/>
      <c r="S414" s="415"/>
      <c r="T414" s="34"/>
      <c r="U414" s="34"/>
      <c r="V414" s="35" t="s">
        <v>66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609</v>
      </c>
      <c r="B415" s="54" t="s">
        <v>612</v>
      </c>
      <c r="C415" s="31">
        <v>4301031170</v>
      </c>
      <c r="D415" s="417">
        <v>4607091384345</v>
      </c>
      <c r="E415" s="415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4"/>
      <c r="Q415" s="414"/>
      <c r="R415" s="414"/>
      <c r="S415" s="415"/>
      <c r="T415" s="34"/>
      <c r="U415" s="34"/>
      <c r="V415" s="35" t="s">
        <v>66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613</v>
      </c>
      <c r="B416" s="54" t="s">
        <v>614</v>
      </c>
      <c r="C416" s="31">
        <v>4301031328</v>
      </c>
      <c r="D416" s="417">
        <v>4680115883178</v>
      </c>
      <c r="E416" s="415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693" t="s">
        <v>615</v>
      </c>
      <c r="P416" s="414"/>
      <c r="Q416" s="414"/>
      <c r="R416" s="414"/>
      <c r="S416" s="415"/>
      <c r="T416" s="34"/>
      <c r="U416" s="34"/>
      <c r="V416" s="35" t="s">
        <v>66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613</v>
      </c>
      <c r="B417" s="54" t="s">
        <v>616</v>
      </c>
      <c r="C417" s="31">
        <v>4301031256</v>
      </c>
      <c r="D417" s="417">
        <v>4680115883178</v>
      </c>
      <c r="E417" s="415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4"/>
      <c r="Q417" s="414"/>
      <c r="R417" s="414"/>
      <c r="S417" s="415"/>
      <c r="T417" s="34"/>
      <c r="U417" s="34"/>
      <c r="V417" s="35" t="s">
        <v>66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617</v>
      </c>
      <c r="B418" s="54" t="s">
        <v>618</v>
      </c>
      <c r="C418" s="31">
        <v>4301031333</v>
      </c>
      <c r="D418" s="417">
        <v>4607091389531</v>
      </c>
      <c r="E418" s="415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465" t="s">
        <v>619</v>
      </c>
      <c r="P418" s="414"/>
      <c r="Q418" s="414"/>
      <c r="R418" s="414"/>
      <c r="S418" s="415"/>
      <c r="T418" s="34"/>
      <c r="U418" s="34"/>
      <c r="V418" s="35" t="s">
        <v>66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617</v>
      </c>
      <c r="B419" s="54" t="s">
        <v>620</v>
      </c>
      <c r="C419" s="31">
        <v>4301031172</v>
      </c>
      <c r="D419" s="417">
        <v>4607091389531</v>
      </c>
      <c r="E419" s="415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4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4"/>
      <c r="Q419" s="414"/>
      <c r="R419" s="414"/>
      <c r="S419" s="415"/>
      <c r="T419" s="34"/>
      <c r="U419" s="34"/>
      <c r="V419" s="35" t="s">
        <v>66</v>
      </c>
      <c r="W419" s="403">
        <v>87.5</v>
      </c>
      <c r="X419" s="404">
        <f t="shared" si="75"/>
        <v>88.2</v>
      </c>
      <c r="Y419" s="36">
        <f t="shared" si="81"/>
        <v>0.21084</v>
      </c>
      <c r="Z419" s="56"/>
      <c r="AA419" s="57"/>
      <c r="AE419" s="64"/>
      <c r="BB419" s="311" t="s">
        <v>1</v>
      </c>
      <c r="BL419" s="64">
        <f t="shared" si="77"/>
        <v>92.916666666666657</v>
      </c>
      <c r="BM419" s="64">
        <f t="shared" si="78"/>
        <v>93.66</v>
      </c>
      <c r="BN419" s="64">
        <f t="shared" si="79"/>
        <v>0.17806267806267806</v>
      </c>
      <c r="BO419" s="64">
        <f t="shared" si="80"/>
        <v>0.17948717948717952</v>
      </c>
    </row>
    <row r="420" spans="1:67" ht="27" hidden="1" customHeight="1" x14ac:dyDescent="0.25">
      <c r="A420" s="54" t="s">
        <v>621</v>
      </c>
      <c r="B420" s="54" t="s">
        <v>622</v>
      </c>
      <c r="C420" s="31">
        <v>4301031338</v>
      </c>
      <c r="D420" s="417">
        <v>4680115883185</v>
      </c>
      <c r="E420" s="415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440" t="s">
        <v>623</v>
      </c>
      <c r="P420" s="414"/>
      <c r="Q420" s="414"/>
      <c r="R420" s="414"/>
      <c r="S420" s="415"/>
      <c r="T420" s="34"/>
      <c r="U420" s="34"/>
      <c r="V420" s="35" t="s">
        <v>66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621</v>
      </c>
      <c r="B421" s="54" t="s">
        <v>624</v>
      </c>
      <c r="C421" s="31">
        <v>4301031255</v>
      </c>
      <c r="D421" s="417">
        <v>4680115883185</v>
      </c>
      <c r="E421" s="415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4"/>
      <c r="Q421" s="414"/>
      <c r="R421" s="414"/>
      <c r="S421" s="415"/>
      <c r="T421" s="34"/>
      <c r="U421" s="34"/>
      <c r="V421" s="35" t="s">
        <v>66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38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39"/>
      <c r="O422" s="418" t="s">
        <v>70</v>
      </c>
      <c r="P422" s="419"/>
      <c r="Q422" s="419"/>
      <c r="R422" s="419"/>
      <c r="S422" s="419"/>
      <c r="T422" s="419"/>
      <c r="U422" s="420"/>
      <c r="V422" s="37" t="s">
        <v>71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243.80952380952382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245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1.50098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39"/>
      <c r="O423" s="418" t="s">
        <v>70</v>
      </c>
      <c r="P423" s="419"/>
      <c r="Q423" s="419"/>
      <c r="R423" s="419"/>
      <c r="S423" s="419"/>
      <c r="T423" s="419"/>
      <c r="U423" s="420"/>
      <c r="V423" s="37" t="s">
        <v>66</v>
      </c>
      <c r="W423" s="405">
        <f>IFERROR(SUM(W397:W421),"0")</f>
        <v>527</v>
      </c>
      <c r="X423" s="405">
        <f>IFERROR(SUM(X397:X421),"0")</f>
        <v>529.62</v>
      </c>
      <c r="Y423" s="37"/>
      <c r="Z423" s="406"/>
      <c r="AA423" s="406"/>
    </row>
    <row r="424" spans="1:67" ht="14.25" hidden="1" customHeight="1" x14ac:dyDescent="0.25">
      <c r="A424" s="416" t="s">
        <v>72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625</v>
      </c>
      <c r="B425" s="54" t="s">
        <v>626</v>
      </c>
      <c r="C425" s="31">
        <v>4301051258</v>
      </c>
      <c r="D425" s="417">
        <v>4607091389685</v>
      </c>
      <c r="E425" s="415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109</v>
      </c>
      <c r="L425" s="33" t="s">
        <v>129</v>
      </c>
      <c r="M425" s="33"/>
      <c r="N425" s="32">
        <v>45</v>
      </c>
      <c r="O42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4"/>
      <c r="Q425" s="414"/>
      <c r="R425" s="414"/>
      <c r="S425" s="415"/>
      <c r="T425" s="34"/>
      <c r="U425" s="34"/>
      <c r="V425" s="35" t="s">
        <v>66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4301051431</v>
      </c>
      <c r="D426" s="417">
        <v>4607091389654</v>
      </c>
      <c r="E426" s="415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64</v>
      </c>
      <c r="L426" s="33" t="s">
        <v>129</v>
      </c>
      <c r="M426" s="33"/>
      <c r="N426" s="32">
        <v>45</v>
      </c>
      <c r="O426" s="7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4"/>
      <c r="Q426" s="414"/>
      <c r="R426" s="414"/>
      <c r="S426" s="415"/>
      <c r="T426" s="34"/>
      <c r="U426" s="34"/>
      <c r="V426" s="35" t="s">
        <v>66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629</v>
      </c>
      <c r="B427" s="54" t="s">
        <v>630</v>
      </c>
      <c r="C427" s="31">
        <v>4301051284</v>
      </c>
      <c r="D427" s="417">
        <v>4607091384352</v>
      </c>
      <c r="E427" s="415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64</v>
      </c>
      <c r="L427" s="33" t="s">
        <v>129</v>
      </c>
      <c r="M427" s="33"/>
      <c r="N427" s="32">
        <v>45</v>
      </c>
      <c r="O427" s="6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4"/>
      <c r="Q427" s="414"/>
      <c r="R427" s="414"/>
      <c r="S427" s="415"/>
      <c r="T427" s="34"/>
      <c r="U427" s="34"/>
      <c r="V427" s="35" t="s">
        <v>66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38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39"/>
      <c r="O428" s="418" t="s">
        <v>70</v>
      </c>
      <c r="P428" s="419"/>
      <c r="Q428" s="419"/>
      <c r="R428" s="419"/>
      <c r="S428" s="419"/>
      <c r="T428" s="419"/>
      <c r="U428" s="420"/>
      <c r="V428" s="37" t="s">
        <v>71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39"/>
      <c r="O429" s="418" t="s">
        <v>70</v>
      </c>
      <c r="P429" s="419"/>
      <c r="Q429" s="419"/>
      <c r="R429" s="419"/>
      <c r="S429" s="419"/>
      <c r="T429" s="419"/>
      <c r="U429" s="420"/>
      <c r="V429" s="37" t="s">
        <v>66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219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631</v>
      </c>
      <c r="B431" s="54" t="s">
        <v>632</v>
      </c>
      <c r="C431" s="31">
        <v>4301060352</v>
      </c>
      <c r="D431" s="417">
        <v>4680115881648</v>
      </c>
      <c r="E431" s="415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109</v>
      </c>
      <c r="L431" s="33" t="s">
        <v>65</v>
      </c>
      <c r="M431" s="33"/>
      <c r="N431" s="32">
        <v>35</v>
      </c>
      <c r="O431" s="7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4"/>
      <c r="Q431" s="414"/>
      <c r="R431" s="414"/>
      <c r="S431" s="415"/>
      <c r="T431" s="34"/>
      <c r="U431" s="34"/>
      <c r="V431" s="35" t="s">
        <v>66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38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39"/>
      <c r="O432" s="418" t="s">
        <v>70</v>
      </c>
      <c r="P432" s="419"/>
      <c r="Q432" s="419"/>
      <c r="R432" s="419"/>
      <c r="S432" s="419"/>
      <c r="T432" s="419"/>
      <c r="U432" s="420"/>
      <c r="V432" s="37" t="s">
        <v>71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39"/>
      <c r="O433" s="418" t="s">
        <v>70</v>
      </c>
      <c r="P433" s="419"/>
      <c r="Q433" s="419"/>
      <c r="R433" s="419"/>
      <c r="S433" s="419"/>
      <c r="T433" s="419"/>
      <c r="U433" s="420"/>
      <c r="V433" s="37" t="s">
        <v>66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92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633</v>
      </c>
      <c r="B435" s="54" t="s">
        <v>634</v>
      </c>
      <c r="C435" s="31">
        <v>4301032045</v>
      </c>
      <c r="D435" s="417">
        <v>4680115884335</v>
      </c>
      <c r="E435" s="415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635</v>
      </c>
      <c r="L435" s="33" t="s">
        <v>636</v>
      </c>
      <c r="M435" s="33"/>
      <c r="N435" s="32">
        <v>60</v>
      </c>
      <c r="O435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4"/>
      <c r="Q435" s="414"/>
      <c r="R435" s="414"/>
      <c r="S435" s="415"/>
      <c r="T435" s="34"/>
      <c r="U435" s="34"/>
      <c r="V435" s="35" t="s">
        <v>66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637</v>
      </c>
      <c r="B436" s="54" t="s">
        <v>638</v>
      </c>
      <c r="C436" s="31">
        <v>4301032047</v>
      </c>
      <c r="D436" s="417">
        <v>4680115884342</v>
      </c>
      <c r="E436" s="415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635</v>
      </c>
      <c r="L436" s="33" t="s">
        <v>636</v>
      </c>
      <c r="M436" s="33"/>
      <c r="N436" s="32">
        <v>60</v>
      </c>
      <c r="O436" s="8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4"/>
      <c r="Q436" s="414"/>
      <c r="R436" s="414"/>
      <c r="S436" s="415"/>
      <c r="T436" s="34"/>
      <c r="U436" s="34"/>
      <c r="V436" s="35" t="s">
        <v>66</v>
      </c>
      <c r="W436" s="403">
        <v>9</v>
      </c>
      <c r="X436" s="404">
        <f>IFERROR(IF(W436="",0,CEILING((W436/$H436),1)*$H436),"")</f>
        <v>9.6</v>
      </c>
      <c r="Y436" s="36">
        <f>IFERROR(IF(X436=0,"",ROUNDUP(X436/H436,0)*0.00627),"")</f>
        <v>5.0160000000000003E-2</v>
      </c>
      <c r="Z436" s="56"/>
      <c r="AA436" s="57"/>
      <c r="AE436" s="64"/>
      <c r="BB436" s="319" t="s">
        <v>1</v>
      </c>
      <c r="BL436" s="64">
        <f>IFERROR(W436*I436/H436,"0")</f>
        <v>13.5</v>
      </c>
      <c r="BM436" s="64">
        <f>IFERROR(X436*I436/H436,"0")</f>
        <v>14.400000000000002</v>
      </c>
      <c r="BN436" s="64">
        <f>IFERROR(1/J436*(W436/H436),"0")</f>
        <v>3.7499999999999999E-2</v>
      </c>
      <c r="BO436" s="64">
        <f>IFERROR(1/J436*(X436/H436),"0")</f>
        <v>0.04</v>
      </c>
    </row>
    <row r="437" spans="1:67" ht="27" hidden="1" customHeight="1" x14ac:dyDescent="0.25">
      <c r="A437" s="54" t="s">
        <v>639</v>
      </c>
      <c r="B437" s="54" t="s">
        <v>640</v>
      </c>
      <c r="C437" s="31">
        <v>4301170011</v>
      </c>
      <c r="D437" s="417">
        <v>4680115884113</v>
      </c>
      <c r="E437" s="415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635</v>
      </c>
      <c r="L437" s="33" t="s">
        <v>636</v>
      </c>
      <c r="M437" s="33"/>
      <c r="N437" s="32">
        <v>150</v>
      </c>
      <c r="O437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4"/>
      <c r="Q437" s="414"/>
      <c r="R437" s="414"/>
      <c r="S437" s="415"/>
      <c r="T437" s="34"/>
      <c r="U437" s="34"/>
      <c r="V437" s="35" t="s">
        <v>66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38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39"/>
      <c r="O438" s="418" t="s">
        <v>70</v>
      </c>
      <c r="P438" s="419"/>
      <c r="Q438" s="419"/>
      <c r="R438" s="419"/>
      <c r="S438" s="419"/>
      <c r="T438" s="419"/>
      <c r="U438" s="420"/>
      <c r="V438" s="37" t="s">
        <v>71</v>
      </c>
      <c r="W438" s="405">
        <f>IFERROR(W435/H435,"0")+IFERROR(W436/H436,"0")+IFERROR(W437/H437,"0")</f>
        <v>17.5</v>
      </c>
      <c r="X438" s="405">
        <f>IFERROR(X435/H435,"0")+IFERROR(X436/H436,"0")+IFERROR(X437/H437,"0")</f>
        <v>18</v>
      </c>
      <c r="Y438" s="405">
        <f>IFERROR(IF(Y435="",0,Y435),"0")+IFERROR(IF(Y436="",0,Y436),"0")+IFERROR(IF(Y437="",0,Y437),"0")</f>
        <v>0.11286000000000002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39"/>
      <c r="O439" s="418" t="s">
        <v>70</v>
      </c>
      <c r="P439" s="419"/>
      <c r="Q439" s="419"/>
      <c r="R439" s="419"/>
      <c r="S439" s="419"/>
      <c r="T439" s="419"/>
      <c r="U439" s="420"/>
      <c r="V439" s="37" t="s">
        <v>66</v>
      </c>
      <c r="W439" s="405">
        <f>IFERROR(SUM(W435:W437),"0")</f>
        <v>21</v>
      </c>
      <c r="X439" s="405">
        <f>IFERROR(SUM(X435:X437),"0")</f>
        <v>21.6</v>
      </c>
      <c r="Y439" s="37"/>
      <c r="Z439" s="406"/>
      <c r="AA439" s="406"/>
    </row>
    <row r="440" spans="1:67" ht="16.5" hidden="1" customHeight="1" x14ac:dyDescent="0.25">
      <c r="A440" s="411" t="s">
        <v>641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106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642</v>
      </c>
      <c r="B442" s="54" t="s">
        <v>643</v>
      </c>
      <c r="C442" s="31">
        <v>4301020214</v>
      </c>
      <c r="D442" s="417">
        <v>4607091389388</v>
      </c>
      <c r="E442" s="415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109</v>
      </c>
      <c r="L442" s="33" t="s">
        <v>110</v>
      </c>
      <c r="M442" s="33"/>
      <c r="N442" s="32">
        <v>35</v>
      </c>
      <c r="O442" s="7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4"/>
      <c r="Q442" s="414"/>
      <c r="R442" s="414"/>
      <c r="S442" s="415"/>
      <c r="T442" s="34"/>
      <c r="U442" s="34"/>
      <c r="V442" s="35" t="s">
        <v>66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644</v>
      </c>
      <c r="B443" s="54" t="s">
        <v>645</v>
      </c>
      <c r="C443" s="31">
        <v>4301020185</v>
      </c>
      <c r="D443" s="417">
        <v>4607091389364</v>
      </c>
      <c r="E443" s="415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64</v>
      </c>
      <c r="L443" s="33" t="s">
        <v>129</v>
      </c>
      <c r="M443" s="33"/>
      <c r="N443" s="32">
        <v>35</v>
      </c>
      <c r="O443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4"/>
      <c r="Q443" s="414"/>
      <c r="R443" s="414"/>
      <c r="S443" s="415"/>
      <c r="T443" s="34"/>
      <c r="U443" s="34"/>
      <c r="V443" s="35" t="s">
        <v>66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39"/>
      <c r="O444" s="418" t="s">
        <v>70</v>
      </c>
      <c r="P444" s="419"/>
      <c r="Q444" s="419"/>
      <c r="R444" s="419"/>
      <c r="S444" s="419"/>
      <c r="T444" s="419"/>
      <c r="U444" s="420"/>
      <c r="V444" s="37" t="s">
        <v>71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39"/>
      <c r="O445" s="418" t="s">
        <v>70</v>
      </c>
      <c r="P445" s="419"/>
      <c r="Q445" s="419"/>
      <c r="R445" s="419"/>
      <c r="S445" s="419"/>
      <c r="T445" s="419"/>
      <c r="U445" s="420"/>
      <c r="V445" s="37" t="s">
        <v>66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61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hidden="1" customHeight="1" x14ac:dyDescent="0.25">
      <c r="A447" s="54" t="s">
        <v>646</v>
      </c>
      <c r="B447" s="54" t="s">
        <v>647</v>
      </c>
      <c r="C447" s="31">
        <v>4301031324</v>
      </c>
      <c r="D447" s="417">
        <v>4607091389739</v>
      </c>
      <c r="E447" s="415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51" t="s">
        <v>648</v>
      </c>
      <c r="P447" s="414"/>
      <c r="Q447" s="414"/>
      <c r="R447" s="414"/>
      <c r="S447" s="415"/>
      <c r="T447" s="34"/>
      <c r="U447" s="34"/>
      <c r="V447" s="35" t="s">
        <v>66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hidden="1" customHeight="1" x14ac:dyDescent="0.25">
      <c r="A448" s="54" t="s">
        <v>646</v>
      </c>
      <c r="B448" s="54" t="s">
        <v>649</v>
      </c>
      <c r="C448" s="31">
        <v>4301031212</v>
      </c>
      <c r="D448" s="417">
        <v>4607091389739</v>
      </c>
      <c r="E448" s="415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64</v>
      </c>
      <c r="L448" s="33" t="s">
        <v>110</v>
      </c>
      <c r="M448" s="33"/>
      <c r="N448" s="32">
        <v>45</v>
      </c>
      <c r="O448" s="5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4"/>
      <c r="Q448" s="414"/>
      <c r="R448" s="414"/>
      <c r="S448" s="415"/>
      <c r="T448" s="34"/>
      <c r="U448" s="34"/>
      <c r="V448" s="35" t="s">
        <v>66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4301031176</v>
      </c>
      <c r="D449" s="417">
        <v>4607091389425</v>
      </c>
      <c r="E449" s="415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69</v>
      </c>
      <c r="L449" s="33" t="s">
        <v>65</v>
      </c>
      <c r="M449" s="33"/>
      <c r="N449" s="32">
        <v>45</v>
      </c>
      <c r="O449" s="7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4"/>
      <c r="Q449" s="414"/>
      <c r="R449" s="414"/>
      <c r="S449" s="415"/>
      <c r="T449" s="34"/>
      <c r="U449" s="34"/>
      <c r="V449" s="35" t="s">
        <v>66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4301031215</v>
      </c>
      <c r="D450" s="417">
        <v>4680115882911</v>
      </c>
      <c r="E450" s="415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6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4"/>
      <c r="Q450" s="414"/>
      <c r="R450" s="414"/>
      <c r="S450" s="415"/>
      <c r="T450" s="34"/>
      <c r="U450" s="34"/>
      <c r="V450" s="35" t="s">
        <v>66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654</v>
      </c>
      <c r="B451" s="54" t="s">
        <v>655</v>
      </c>
      <c r="C451" s="31">
        <v>4301031334</v>
      </c>
      <c r="D451" s="417">
        <v>4680115880771</v>
      </c>
      <c r="E451" s="415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706" t="s">
        <v>656</v>
      </c>
      <c r="P451" s="414"/>
      <c r="Q451" s="414"/>
      <c r="R451" s="414"/>
      <c r="S451" s="415"/>
      <c r="T451" s="34"/>
      <c r="U451" s="34"/>
      <c r="V451" s="35" t="s">
        <v>66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654</v>
      </c>
      <c r="B452" s="54" t="s">
        <v>657</v>
      </c>
      <c r="C452" s="31">
        <v>4301031167</v>
      </c>
      <c r="D452" s="417">
        <v>4680115880771</v>
      </c>
      <c r="E452" s="415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4"/>
      <c r="Q452" s="414"/>
      <c r="R452" s="414"/>
      <c r="S452" s="415"/>
      <c r="T452" s="34"/>
      <c r="U452" s="34"/>
      <c r="V452" s="35" t="s">
        <v>66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658</v>
      </c>
      <c r="B453" s="54" t="s">
        <v>659</v>
      </c>
      <c r="C453" s="31">
        <v>4301031327</v>
      </c>
      <c r="D453" s="417">
        <v>4607091389500</v>
      </c>
      <c r="E453" s="415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710" t="s">
        <v>660</v>
      </c>
      <c r="P453" s="414"/>
      <c r="Q453" s="414"/>
      <c r="R453" s="414"/>
      <c r="S453" s="415"/>
      <c r="T453" s="34"/>
      <c r="U453" s="34"/>
      <c r="V453" s="35" t="s">
        <v>66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658</v>
      </c>
      <c r="B454" s="54" t="s">
        <v>661</v>
      </c>
      <c r="C454" s="31">
        <v>4301031173</v>
      </c>
      <c r="D454" s="417">
        <v>4607091389500</v>
      </c>
      <c r="E454" s="415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7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4"/>
      <c r="Q454" s="414"/>
      <c r="R454" s="414"/>
      <c r="S454" s="415"/>
      <c r="T454" s="34"/>
      <c r="U454" s="34"/>
      <c r="V454" s="35" t="s">
        <v>66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662</v>
      </c>
      <c r="B455" s="54" t="s">
        <v>663</v>
      </c>
      <c r="C455" s="31">
        <v>4301031103</v>
      </c>
      <c r="D455" s="417">
        <v>4680115881983</v>
      </c>
      <c r="E455" s="415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8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4"/>
      <c r="Q455" s="414"/>
      <c r="R455" s="414"/>
      <c r="S455" s="415"/>
      <c r="T455" s="34"/>
      <c r="U455" s="34"/>
      <c r="V455" s="35" t="s">
        <v>66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idden="1" x14ac:dyDescent="0.2">
      <c r="A456" s="438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39"/>
      <c r="O456" s="418" t="s">
        <v>70</v>
      </c>
      <c r="P456" s="419"/>
      <c r="Q456" s="419"/>
      <c r="R456" s="419"/>
      <c r="S456" s="419"/>
      <c r="T456" s="419"/>
      <c r="U456" s="420"/>
      <c r="V456" s="37" t="s">
        <v>71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hidden="1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39"/>
      <c r="O457" s="418" t="s">
        <v>70</v>
      </c>
      <c r="P457" s="419"/>
      <c r="Q457" s="419"/>
      <c r="R457" s="419"/>
      <c r="S457" s="419"/>
      <c r="T457" s="419"/>
      <c r="U457" s="420"/>
      <c r="V457" s="37" t="s">
        <v>66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hidden="1" customHeight="1" x14ac:dyDescent="0.25">
      <c r="A458" s="416" t="s">
        <v>92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664</v>
      </c>
      <c r="B459" s="54" t="s">
        <v>665</v>
      </c>
      <c r="C459" s="31">
        <v>4301032046</v>
      </c>
      <c r="D459" s="417">
        <v>4680115884359</v>
      </c>
      <c r="E459" s="415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635</v>
      </c>
      <c r="L459" s="33" t="s">
        <v>636</v>
      </c>
      <c r="M459" s="33"/>
      <c r="N459" s="32">
        <v>60</v>
      </c>
      <c r="O459" s="5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4"/>
      <c r="Q459" s="414"/>
      <c r="R459" s="414"/>
      <c r="S459" s="415"/>
      <c r="T459" s="34"/>
      <c r="U459" s="34"/>
      <c r="V459" s="35" t="s">
        <v>66</v>
      </c>
      <c r="W459" s="403">
        <v>9</v>
      </c>
      <c r="X459" s="404">
        <f>IFERROR(IF(W459="",0,CEILING((W459/$H459),1)*$H459),"")</f>
        <v>9.6</v>
      </c>
      <c r="Y459" s="36">
        <f>IFERROR(IF(X459=0,"",ROUNDUP(X459/H459,0)*0.00627),"")</f>
        <v>5.0160000000000003E-2</v>
      </c>
      <c r="Z459" s="56"/>
      <c r="AA459" s="57"/>
      <c r="AE459" s="64"/>
      <c r="BB459" s="332" t="s">
        <v>1</v>
      </c>
      <c r="BL459" s="64">
        <f>IFERROR(W459*I459/H459,"0")</f>
        <v>13.5</v>
      </c>
      <c r="BM459" s="64">
        <f>IFERROR(X459*I459/H459,"0")</f>
        <v>14.400000000000002</v>
      </c>
      <c r="BN459" s="64">
        <f>IFERROR(1/J459*(W459/H459),"0")</f>
        <v>3.7499999999999999E-2</v>
      </c>
      <c r="BO459" s="64">
        <f>IFERROR(1/J459*(X459/H459),"0")</f>
        <v>0.04</v>
      </c>
    </row>
    <row r="460" spans="1:67" ht="27" hidden="1" customHeight="1" x14ac:dyDescent="0.25">
      <c r="A460" s="54" t="s">
        <v>666</v>
      </c>
      <c r="B460" s="54" t="s">
        <v>667</v>
      </c>
      <c r="C460" s="31">
        <v>4301040358</v>
      </c>
      <c r="D460" s="417">
        <v>4680115884571</v>
      </c>
      <c r="E460" s="415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635</v>
      </c>
      <c r="L460" s="33" t="s">
        <v>636</v>
      </c>
      <c r="M460" s="33"/>
      <c r="N460" s="32">
        <v>60</v>
      </c>
      <c r="O460" s="5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4"/>
      <c r="Q460" s="414"/>
      <c r="R460" s="414"/>
      <c r="S460" s="415"/>
      <c r="T460" s="34"/>
      <c r="U460" s="34"/>
      <c r="V460" s="35" t="s">
        <v>66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38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39"/>
      <c r="O461" s="418" t="s">
        <v>70</v>
      </c>
      <c r="P461" s="419"/>
      <c r="Q461" s="419"/>
      <c r="R461" s="419"/>
      <c r="S461" s="419"/>
      <c r="T461" s="419"/>
      <c r="U461" s="420"/>
      <c r="V461" s="37" t="s">
        <v>71</v>
      </c>
      <c r="W461" s="405">
        <f>IFERROR(W459/H459,"0")+IFERROR(W460/H460,"0")</f>
        <v>7.5</v>
      </c>
      <c r="X461" s="405">
        <f>IFERROR(X459/H459,"0")+IFERROR(X460/H460,"0")</f>
        <v>8</v>
      </c>
      <c r="Y461" s="405">
        <f>IFERROR(IF(Y459="",0,Y459),"0")+IFERROR(IF(Y460="",0,Y460),"0")</f>
        <v>5.0160000000000003E-2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39"/>
      <c r="O462" s="418" t="s">
        <v>70</v>
      </c>
      <c r="P462" s="419"/>
      <c r="Q462" s="419"/>
      <c r="R462" s="419"/>
      <c r="S462" s="419"/>
      <c r="T462" s="419"/>
      <c r="U462" s="420"/>
      <c r="V462" s="37" t="s">
        <v>66</v>
      </c>
      <c r="W462" s="405">
        <f>IFERROR(SUM(W459:W460),"0")</f>
        <v>9</v>
      </c>
      <c r="X462" s="405">
        <f>IFERROR(SUM(X459:X460),"0")</f>
        <v>9.6</v>
      </c>
      <c r="Y462" s="37"/>
      <c r="Z462" s="406"/>
      <c r="AA462" s="406"/>
    </row>
    <row r="463" spans="1:67" ht="14.25" hidden="1" customHeight="1" x14ac:dyDescent="0.25">
      <c r="A463" s="416" t="s">
        <v>101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668</v>
      </c>
      <c r="B464" s="54" t="s">
        <v>669</v>
      </c>
      <c r="C464" s="31">
        <v>4301170010</v>
      </c>
      <c r="D464" s="417">
        <v>4680115884090</v>
      </c>
      <c r="E464" s="415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635</v>
      </c>
      <c r="L464" s="33" t="s">
        <v>636</v>
      </c>
      <c r="M464" s="33"/>
      <c r="N464" s="32">
        <v>150</v>
      </c>
      <c r="O464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4"/>
      <c r="Q464" s="414"/>
      <c r="R464" s="414"/>
      <c r="S464" s="415"/>
      <c r="T464" s="34"/>
      <c r="U464" s="34"/>
      <c r="V464" s="35" t="s">
        <v>66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38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39"/>
      <c r="O465" s="418" t="s">
        <v>70</v>
      </c>
      <c r="P465" s="419"/>
      <c r="Q465" s="419"/>
      <c r="R465" s="419"/>
      <c r="S465" s="419"/>
      <c r="T465" s="419"/>
      <c r="U465" s="420"/>
      <c r="V465" s="37" t="s">
        <v>71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39"/>
      <c r="O466" s="418" t="s">
        <v>70</v>
      </c>
      <c r="P466" s="419"/>
      <c r="Q466" s="419"/>
      <c r="R466" s="419"/>
      <c r="S466" s="419"/>
      <c r="T466" s="419"/>
      <c r="U466" s="420"/>
      <c r="V466" s="37" t="s">
        <v>66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670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671</v>
      </c>
      <c r="B468" s="54" t="s">
        <v>672</v>
      </c>
      <c r="C468" s="31">
        <v>4301040357</v>
      </c>
      <c r="D468" s="417">
        <v>4680115884564</v>
      </c>
      <c r="E468" s="415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635</v>
      </c>
      <c r="L468" s="33" t="s">
        <v>636</v>
      </c>
      <c r="M468" s="33"/>
      <c r="N468" s="32">
        <v>60</v>
      </c>
      <c r="O468" s="7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4"/>
      <c r="Q468" s="414"/>
      <c r="R468" s="414"/>
      <c r="S468" s="415"/>
      <c r="T468" s="34"/>
      <c r="U468" s="34"/>
      <c r="V468" s="35" t="s">
        <v>66</v>
      </c>
      <c r="W468" s="403">
        <v>7.5</v>
      </c>
      <c r="X468" s="404">
        <f>IFERROR(IF(W468="",0,CEILING((W468/$H468),1)*$H468),"")</f>
        <v>9</v>
      </c>
      <c r="Y468" s="36">
        <f>IFERROR(IF(X468=0,"",ROUNDUP(X468/H468,0)*0.00627),"")</f>
        <v>1.881E-2</v>
      </c>
      <c r="Z468" s="56"/>
      <c r="AA468" s="57"/>
      <c r="AE468" s="64"/>
      <c r="BB468" s="335" t="s">
        <v>1</v>
      </c>
      <c r="BL468" s="64">
        <f>IFERROR(W468*I468/H468,"0")</f>
        <v>9</v>
      </c>
      <c r="BM468" s="64">
        <f>IFERROR(X468*I468/H468,"0")</f>
        <v>10.799999999999999</v>
      </c>
      <c r="BN468" s="64">
        <f>IFERROR(1/J468*(W468/H468),"0")</f>
        <v>1.2500000000000001E-2</v>
      </c>
      <c r="BO468" s="64">
        <f>IFERROR(1/J468*(X468/H468),"0")</f>
        <v>1.4999999999999999E-2</v>
      </c>
    </row>
    <row r="469" spans="1:67" x14ac:dyDescent="0.2">
      <c r="A469" s="438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39"/>
      <c r="O469" s="418" t="s">
        <v>70</v>
      </c>
      <c r="P469" s="419"/>
      <c r="Q469" s="419"/>
      <c r="R469" s="419"/>
      <c r="S469" s="419"/>
      <c r="T469" s="419"/>
      <c r="U469" s="420"/>
      <c r="V469" s="37" t="s">
        <v>71</v>
      </c>
      <c r="W469" s="405">
        <f>IFERROR(W468/H468,"0")</f>
        <v>2.5</v>
      </c>
      <c r="X469" s="405">
        <f>IFERROR(X468/H468,"0")</f>
        <v>3</v>
      </c>
      <c r="Y469" s="405">
        <f>IFERROR(IF(Y468="",0,Y468),"0")</f>
        <v>1.881E-2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39"/>
      <c r="O470" s="418" t="s">
        <v>70</v>
      </c>
      <c r="P470" s="419"/>
      <c r="Q470" s="419"/>
      <c r="R470" s="419"/>
      <c r="S470" s="419"/>
      <c r="T470" s="419"/>
      <c r="U470" s="420"/>
      <c r="V470" s="37" t="s">
        <v>66</v>
      </c>
      <c r="W470" s="405">
        <f>IFERROR(SUM(W468:W468),"0")</f>
        <v>7.5</v>
      </c>
      <c r="X470" s="405">
        <f>IFERROR(SUM(X468:X468),"0")</f>
        <v>9</v>
      </c>
      <c r="Y470" s="37"/>
      <c r="Z470" s="406"/>
      <c r="AA470" s="406"/>
    </row>
    <row r="471" spans="1:67" ht="16.5" hidden="1" customHeight="1" x14ac:dyDescent="0.25">
      <c r="A471" s="411" t="s">
        <v>673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61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674</v>
      </c>
      <c r="B473" s="54" t="s">
        <v>675</v>
      </c>
      <c r="C473" s="31">
        <v>4301031294</v>
      </c>
      <c r="D473" s="417">
        <v>4680115885189</v>
      </c>
      <c r="E473" s="415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7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4"/>
      <c r="Q473" s="414"/>
      <c r="R473" s="414"/>
      <c r="S473" s="415"/>
      <c r="T473" s="34"/>
      <c r="U473" s="34"/>
      <c r="V473" s="35" t="s">
        <v>66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4301031293</v>
      </c>
      <c r="D474" s="417">
        <v>4680115885172</v>
      </c>
      <c r="E474" s="415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5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4"/>
      <c r="Q474" s="414"/>
      <c r="R474" s="414"/>
      <c r="S474" s="415"/>
      <c r="T474" s="34"/>
      <c r="U474" s="34"/>
      <c r="V474" s="35" t="s">
        <v>66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678</v>
      </c>
      <c r="B475" s="54" t="s">
        <v>679</v>
      </c>
      <c r="C475" s="31">
        <v>4301031291</v>
      </c>
      <c r="D475" s="417">
        <v>4680115885110</v>
      </c>
      <c r="E475" s="415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69</v>
      </c>
      <c r="L475" s="33" t="s">
        <v>65</v>
      </c>
      <c r="M475" s="33"/>
      <c r="N475" s="32">
        <v>35</v>
      </c>
      <c r="O475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4"/>
      <c r="Q475" s="414"/>
      <c r="R475" s="414"/>
      <c r="S475" s="415"/>
      <c r="T475" s="34"/>
      <c r="U475" s="34"/>
      <c r="V475" s="35" t="s">
        <v>66</v>
      </c>
      <c r="W475" s="403">
        <v>40</v>
      </c>
      <c r="X475" s="404">
        <f>IFERROR(IF(W475="",0,CEILING((W475/$H475),1)*$H475),"")</f>
        <v>40.799999999999997</v>
      </c>
      <c r="Y475" s="36">
        <f>IFERROR(IF(X475=0,"",ROUNDUP(X475/H475,0)*0.00502),"")</f>
        <v>0.17068</v>
      </c>
      <c r="Z475" s="56"/>
      <c r="AA475" s="57"/>
      <c r="AE475" s="64"/>
      <c r="BB475" s="338" t="s">
        <v>1</v>
      </c>
      <c r="BL475" s="64">
        <f>IFERROR(W475*I475/H475,"0")</f>
        <v>67.333333333333329</v>
      </c>
      <c r="BM475" s="64">
        <f>IFERROR(X475*I475/H475,"0")</f>
        <v>68.680000000000007</v>
      </c>
      <c r="BN475" s="64">
        <f>IFERROR(1/J475*(W475/H475),"0")</f>
        <v>0.14245014245014248</v>
      </c>
      <c r="BO475" s="64">
        <f>IFERROR(1/J475*(X475/H475),"0")</f>
        <v>0.14529914529914531</v>
      </c>
    </row>
    <row r="476" spans="1:67" x14ac:dyDescent="0.2">
      <c r="A476" s="438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39"/>
      <c r="O476" s="418" t="s">
        <v>70</v>
      </c>
      <c r="P476" s="419"/>
      <c r="Q476" s="419"/>
      <c r="R476" s="419"/>
      <c r="S476" s="419"/>
      <c r="T476" s="419"/>
      <c r="U476" s="420"/>
      <c r="V476" s="37" t="s">
        <v>71</v>
      </c>
      <c r="W476" s="405">
        <f>IFERROR(W473/H473,"0")+IFERROR(W474/H474,"0")+IFERROR(W475/H475,"0")</f>
        <v>33.333333333333336</v>
      </c>
      <c r="X476" s="405">
        <f>IFERROR(X473/H473,"0")+IFERROR(X474/H474,"0")+IFERROR(X475/H475,"0")</f>
        <v>34</v>
      </c>
      <c r="Y476" s="405">
        <f>IFERROR(IF(Y473="",0,Y473),"0")+IFERROR(IF(Y474="",0,Y474),"0")+IFERROR(IF(Y475="",0,Y475),"0")</f>
        <v>0.17068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39"/>
      <c r="O477" s="418" t="s">
        <v>70</v>
      </c>
      <c r="P477" s="419"/>
      <c r="Q477" s="419"/>
      <c r="R477" s="419"/>
      <c r="S477" s="419"/>
      <c r="T477" s="419"/>
      <c r="U477" s="420"/>
      <c r="V477" s="37" t="s">
        <v>66</v>
      </c>
      <c r="W477" s="405">
        <f>IFERROR(SUM(W473:W475),"0")</f>
        <v>40</v>
      </c>
      <c r="X477" s="405">
        <f>IFERROR(SUM(X473:X475),"0")</f>
        <v>40.799999999999997</v>
      </c>
      <c r="Y477" s="37"/>
      <c r="Z477" s="406"/>
      <c r="AA477" s="406"/>
    </row>
    <row r="478" spans="1:67" ht="16.5" hidden="1" customHeight="1" x14ac:dyDescent="0.25">
      <c r="A478" s="411" t="s">
        <v>680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681</v>
      </c>
      <c r="B480" s="54" t="s">
        <v>682</v>
      </c>
      <c r="C480" s="31">
        <v>4301031365</v>
      </c>
      <c r="D480" s="417">
        <v>4680115885738</v>
      </c>
      <c r="E480" s="415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109</v>
      </c>
      <c r="L480" s="33" t="s">
        <v>65</v>
      </c>
      <c r="M480" s="33"/>
      <c r="N480" s="32">
        <v>40</v>
      </c>
      <c r="O480" s="499" t="s">
        <v>683</v>
      </c>
      <c r="P480" s="414"/>
      <c r="Q480" s="414"/>
      <c r="R480" s="414"/>
      <c r="S480" s="415"/>
      <c r="T480" s="34"/>
      <c r="U480" s="34"/>
      <c r="V480" s="35" t="s">
        <v>66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189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684</v>
      </c>
      <c r="B481" s="54" t="s">
        <v>685</v>
      </c>
      <c r="C481" s="31">
        <v>4301031261</v>
      </c>
      <c r="D481" s="417">
        <v>4680115885103</v>
      </c>
      <c r="E481" s="415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64</v>
      </c>
      <c r="L481" s="33" t="s">
        <v>65</v>
      </c>
      <c r="M481" s="33"/>
      <c r="N481" s="32">
        <v>40</v>
      </c>
      <c r="O48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4"/>
      <c r="Q481" s="414"/>
      <c r="R481" s="414"/>
      <c r="S481" s="415"/>
      <c r="T481" s="34"/>
      <c r="U481" s="34"/>
      <c r="V481" s="35" t="s">
        <v>66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38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39"/>
      <c r="O482" s="418" t="s">
        <v>70</v>
      </c>
      <c r="P482" s="419"/>
      <c r="Q482" s="419"/>
      <c r="R482" s="419"/>
      <c r="S482" s="419"/>
      <c r="T482" s="419"/>
      <c r="U482" s="420"/>
      <c r="V482" s="37" t="s">
        <v>71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39"/>
      <c r="O483" s="418" t="s">
        <v>70</v>
      </c>
      <c r="P483" s="419"/>
      <c r="Q483" s="419"/>
      <c r="R483" s="419"/>
      <c r="S483" s="419"/>
      <c r="T483" s="419"/>
      <c r="U483" s="420"/>
      <c r="V483" s="37" t="s">
        <v>66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219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686</v>
      </c>
      <c r="B485" s="54" t="s">
        <v>687</v>
      </c>
      <c r="C485" s="31">
        <v>4301060412</v>
      </c>
      <c r="D485" s="417">
        <v>4680115885509</v>
      </c>
      <c r="E485" s="415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64</v>
      </c>
      <c r="L485" s="33" t="s">
        <v>65</v>
      </c>
      <c r="M485" s="33"/>
      <c r="N485" s="32">
        <v>35</v>
      </c>
      <c r="O485" s="629" t="s">
        <v>688</v>
      </c>
      <c r="P485" s="414"/>
      <c r="Q485" s="414"/>
      <c r="R485" s="414"/>
      <c r="S485" s="415"/>
      <c r="T485" s="34"/>
      <c r="U485" s="34"/>
      <c r="V485" s="35" t="s">
        <v>66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189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38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39"/>
      <c r="O486" s="418" t="s">
        <v>70</v>
      </c>
      <c r="P486" s="419"/>
      <c r="Q486" s="419"/>
      <c r="R486" s="419"/>
      <c r="S486" s="419"/>
      <c r="T486" s="419"/>
      <c r="U486" s="420"/>
      <c r="V486" s="37" t="s">
        <v>71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39"/>
      <c r="O487" s="418" t="s">
        <v>70</v>
      </c>
      <c r="P487" s="419"/>
      <c r="Q487" s="419"/>
      <c r="R487" s="419"/>
      <c r="S487" s="419"/>
      <c r="T487" s="419"/>
      <c r="U487" s="420"/>
      <c r="V487" s="37" t="s">
        <v>66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66" t="s">
        <v>689</v>
      </c>
      <c r="B488" s="467"/>
      <c r="C488" s="467"/>
      <c r="D488" s="467"/>
      <c r="E488" s="467"/>
      <c r="F488" s="467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/>
      <c r="Q488" s="467"/>
      <c r="R488" s="467"/>
      <c r="S488" s="467"/>
      <c r="T488" s="467"/>
      <c r="U488" s="467"/>
      <c r="V488" s="467"/>
      <c r="W488" s="467"/>
      <c r="X488" s="467"/>
      <c r="Y488" s="467"/>
      <c r="Z488" s="48"/>
      <c r="AA488" s="48"/>
    </row>
    <row r="489" spans="1:67" ht="16.5" hidden="1" customHeight="1" x14ac:dyDescent="0.25">
      <c r="A489" s="411" t="s">
        <v>689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114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690</v>
      </c>
      <c r="B491" s="54" t="s">
        <v>691</v>
      </c>
      <c r="C491" s="31">
        <v>4301011795</v>
      </c>
      <c r="D491" s="417">
        <v>4607091389067</v>
      </c>
      <c r="E491" s="415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4"/>
      <c r="Q491" s="414"/>
      <c r="R491" s="414"/>
      <c r="S491" s="415"/>
      <c r="T491" s="34"/>
      <c r="U491" s="34"/>
      <c r="V491" s="35" t="s">
        <v>66</v>
      </c>
      <c r="W491" s="403">
        <v>60</v>
      </c>
      <c r="X491" s="404">
        <f t="shared" ref="X491:X502" si="88">IFERROR(IF(W491="",0,CEILING((W491/$H491),1)*$H491),"")</f>
        <v>63.36</v>
      </c>
      <c r="Y491" s="36">
        <f t="shared" ref="Y491:Y497" si="89"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ref="BL491:BL502" si="90">IFERROR(W491*I491/H491,"0")</f>
        <v>64.090909090909079</v>
      </c>
      <c r="BM491" s="64">
        <f t="shared" ref="BM491:BM502" si="91">IFERROR(X491*I491/H491,"0")</f>
        <v>67.679999999999993</v>
      </c>
      <c r="BN491" s="64">
        <f t="shared" ref="BN491:BN502" si="92">IFERROR(1/J491*(W491/H491),"0")</f>
        <v>0.10926573426573427</v>
      </c>
      <c r="BO491" s="64">
        <f t="shared" ref="BO491:BO502" si="93">IFERROR(1/J491*(X491/H491),"0")</f>
        <v>0.11538461538461539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4301011779</v>
      </c>
      <c r="D492" s="417">
        <v>4607091383522</v>
      </c>
      <c r="E492" s="415"/>
      <c r="F492" s="402">
        <v>0.88</v>
      </c>
      <c r="G492" s="32">
        <v>6</v>
      </c>
      <c r="H492" s="402">
        <v>5.28</v>
      </c>
      <c r="I492" s="402">
        <v>5.64</v>
      </c>
      <c r="J492" s="32">
        <v>104</v>
      </c>
      <c r="K492" s="32" t="s">
        <v>109</v>
      </c>
      <c r="L492" s="33" t="s">
        <v>110</v>
      </c>
      <c r="M492" s="33"/>
      <c r="N492" s="32">
        <v>60</v>
      </c>
      <c r="O492" s="68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4"/>
      <c r="Q492" s="414"/>
      <c r="R492" s="414"/>
      <c r="S492" s="415"/>
      <c r="T492" s="34"/>
      <c r="U492" s="34"/>
      <c r="V492" s="35" t="s">
        <v>66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694</v>
      </c>
      <c r="B493" s="54" t="s">
        <v>695</v>
      </c>
      <c r="C493" s="31">
        <v>4301011376</v>
      </c>
      <c r="D493" s="417">
        <v>4680115885226</v>
      </c>
      <c r="E493" s="415"/>
      <c r="F493" s="402">
        <v>0.85</v>
      </c>
      <c r="G493" s="32">
        <v>6</v>
      </c>
      <c r="H493" s="402">
        <v>5.0999999999999996</v>
      </c>
      <c r="I493" s="402">
        <v>5.46</v>
      </c>
      <c r="J493" s="32">
        <v>104</v>
      </c>
      <c r="K493" s="32" t="s">
        <v>109</v>
      </c>
      <c r="L493" s="33" t="s">
        <v>129</v>
      </c>
      <c r="M493" s="33"/>
      <c r="N493" s="32">
        <v>60</v>
      </c>
      <c r="O493" s="4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4"/>
      <c r="Q493" s="414"/>
      <c r="R493" s="414"/>
      <c r="S493" s="415"/>
      <c r="T493" s="34"/>
      <c r="U493" s="34"/>
      <c r="V493" s="35" t="s">
        <v>66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696</v>
      </c>
      <c r="B494" s="54" t="s">
        <v>697</v>
      </c>
      <c r="C494" s="31">
        <v>4301011961</v>
      </c>
      <c r="D494" s="417">
        <v>4680115885271</v>
      </c>
      <c r="E494" s="415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71" t="s">
        <v>698</v>
      </c>
      <c r="P494" s="414"/>
      <c r="Q494" s="414"/>
      <c r="R494" s="414"/>
      <c r="S494" s="415"/>
      <c r="T494" s="34"/>
      <c r="U494" s="34"/>
      <c r="V494" s="35" t="s">
        <v>66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699</v>
      </c>
      <c r="B495" s="54" t="s">
        <v>700</v>
      </c>
      <c r="C495" s="31">
        <v>4301011774</v>
      </c>
      <c r="D495" s="417">
        <v>4680115884502</v>
      </c>
      <c r="E495" s="415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4"/>
      <c r="Q495" s="414"/>
      <c r="R495" s="414"/>
      <c r="S495" s="415"/>
      <c r="T495" s="34"/>
      <c r="U495" s="34"/>
      <c r="V495" s="35" t="s">
        <v>66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701</v>
      </c>
      <c r="B496" s="54" t="s">
        <v>702</v>
      </c>
      <c r="C496" s="31">
        <v>4301011771</v>
      </c>
      <c r="D496" s="417">
        <v>4607091389104</v>
      </c>
      <c r="E496" s="415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109</v>
      </c>
      <c r="L496" s="33" t="s">
        <v>110</v>
      </c>
      <c r="M496" s="33"/>
      <c r="N496" s="32">
        <v>60</v>
      </c>
      <c r="O49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4"/>
      <c r="Q496" s="414"/>
      <c r="R496" s="414"/>
      <c r="S496" s="415"/>
      <c r="T496" s="34"/>
      <c r="U496" s="34"/>
      <c r="V496" s="35" t="s">
        <v>66</v>
      </c>
      <c r="W496" s="403">
        <v>180</v>
      </c>
      <c r="X496" s="404">
        <f t="shared" si="88"/>
        <v>184.8</v>
      </c>
      <c r="Y496" s="36">
        <f t="shared" si="89"/>
        <v>0.41860000000000003</v>
      </c>
      <c r="Z496" s="56"/>
      <c r="AA496" s="57"/>
      <c r="AE496" s="64"/>
      <c r="BB496" s="347" t="s">
        <v>1</v>
      </c>
      <c r="BL496" s="64">
        <f t="shared" si="90"/>
        <v>192.27272727272725</v>
      </c>
      <c r="BM496" s="64">
        <f t="shared" si="91"/>
        <v>197.39999999999998</v>
      </c>
      <c r="BN496" s="64">
        <f t="shared" si="92"/>
        <v>0.32779720279720276</v>
      </c>
      <c r="BO496" s="64">
        <f t="shared" si="93"/>
        <v>0.33653846153846156</v>
      </c>
    </row>
    <row r="497" spans="1:67" ht="16.5" hidden="1" customHeight="1" x14ac:dyDescent="0.25">
      <c r="A497" s="54" t="s">
        <v>703</v>
      </c>
      <c r="B497" s="54" t="s">
        <v>704</v>
      </c>
      <c r="C497" s="31">
        <v>4301011799</v>
      </c>
      <c r="D497" s="417">
        <v>4680115884519</v>
      </c>
      <c r="E497" s="415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109</v>
      </c>
      <c r="L497" s="33" t="s">
        <v>129</v>
      </c>
      <c r="M497" s="33"/>
      <c r="N497" s="32">
        <v>60</v>
      </c>
      <c r="O497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4"/>
      <c r="Q497" s="414"/>
      <c r="R497" s="414"/>
      <c r="S497" s="415"/>
      <c r="T497" s="34"/>
      <c r="U497" s="34"/>
      <c r="V497" s="35" t="s">
        <v>66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4301011778</v>
      </c>
      <c r="D498" s="417">
        <v>4680115880603</v>
      </c>
      <c r="E498" s="415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4"/>
      <c r="Q498" s="414"/>
      <c r="R498" s="414"/>
      <c r="S498" s="415"/>
      <c r="T498" s="34"/>
      <c r="U498" s="34"/>
      <c r="V498" s="35" t="s">
        <v>66</v>
      </c>
      <c r="W498" s="403">
        <v>102</v>
      </c>
      <c r="X498" s="404">
        <f t="shared" si="88"/>
        <v>104.4</v>
      </c>
      <c r="Y498" s="36">
        <f>IFERROR(IF(X498=0,"",ROUNDUP(X498/H498,0)*0.00937),"")</f>
        <v>0.27172999999999997</v>
      </c>
      <c r="Z498" s="56"/>
      <c r="AA498" s="57"/>
      <c r="AE498" s="64"/>
      <c r="BB498" s="349" t="s">
        <v>1</v>
      </c>
      <c r="BL498" s="64">
        <f t="shared" si="90"/>
        <v>108.8</v>
      </c>
      <c r="BM498" s="64">
        <f t="shared" si="91"/>
        <v>111.36</v>
      </c>
      <c r="BN498" s="64">
        <f t="shared" si="92"/>
        <v>0.2361111111111111</v>
      </c>
      <c r="BO498" s="64">
        <f t="shared" si="93"/>
        <v>0.24166666666666667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4301011775</v>
      </c>
      <c r="D499" s="417">
        <v>4607091389999</v>
      </c>
      <c r="E499" s="415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8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4"/>
      <c r="Q499" s="414"/>
      <c r="R499" s="414"/>
      <c r="S499" s="415"/>
      <c r="T499" s="34"/>
      <c r="U499" s="34"/>
      <c r="V499" s="35" t="s">
        <v>66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709</v>
      </c>
      <c r="B500" s="54" t="s">
        <v>710</v>
      </c>
      <c r="C500" s="31">
        <v>4301011959</v>
      </c>
      <c r="D500" s="417">
        <v>4680115882782</v>
      </c>
      <c r="E500" s="415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64</v>
      </c>
      <c r="L500" s="33" t="s">
        <v>110</v>
      </c>
      <c r="M500" s="33"/>
      <c r="N500" s="32">
        <v>60</v>
      </c>
      <c r="O500" s="644" t="s">
        <v>711</v>
      </c>
      <c r="P500" s="414"/>
      <c r="Q500" s="414"/>
      <c r="R500" s="414"/>
      <c r="S500" s="415"/>
      <c r="T500" s="34"/>
      <c r="U500" s="34"/>
      <c r="V500" s="35" t="s">
        <v>66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4301011190</v>
      </c>
      <c r="D501" s="417">
        <v>4607091389098</v>
      </c>
      <c r="E501" s="415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64</v>
      </c>
      <c r="L501" s="33" t="s">
        <v>129</v>
      </c>
      <c r="M501" s="33"/>
      <c r="N501" s="32">
        <v>50</v>
      </c>
      <c r="O501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4"/>
      <c r="Q501" s="414"/>
      <c r="R501" s="414"/>
      <c r="S501" s="415"/>
      <c r="T501" s="34"/>
      <c r="U501" s="34"/>
      <c r="V501" s="35" t="s">
        <v>66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714</v>
      </c>
      <c r="B502" s="54" t="s">
        <v>715</v>
      </c>
      <c r="C502" s="31">
        <v>4301011784</v>
      </c>
      <c r="D502" s="417">
        <v>4607091389982</v>
      </c>
      <c r="E502" s="415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64</v>
      </c>
      <c r="L502" s="33" t="s">
        <v>110</v>
      </c>
      <c r="M502" s="33"/>
      <c r="N502" s="32">
        <v>60</v>
      </c>
      <c r="O502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4"/>
      <c r="Q502" s="414"/>
      <c r="R502" s="414"/>
      <c r="S502" s="415"/>
      <c r="T502" s="34"/>
      <c r="U502" s="34"/>
      <c r="V502" s="35" t="s">
        <v>66</v>
      </c>
      <c r="W502" s="403">
        <v>108</v>
      </c>
      <c r="X502" s="404">
        <f t="shared" si="88"/>
        <v>108</v>
      </c>
      <c r="Y502" s="36">
        <f>IFERROR(IF(X502=0,"",ROUNDUP(X502/H502,0)*0.00937),"")</f>
        <v>0.28110000000000002</v>
      </c>
      <c r="Z502" s="56"/>
      <c r="AA502" s="57"/>
      <c r="AE502" s="64"/>
      <c r="BB502" s="353" t="s">
        <v>1</v>
      </c>
      <c r="BL502" s="64">
        <f t="shared" si="90"/>
        <v>115.19999999999999</v>
      </c>
      <c r="BM502" s="64">
        <f t="shared" si="91"/>
        <v>115.19999999999999</v>
      </c>
      <c r="BN502" s="64">
        <f t="shared" si="92"/>
        <v>0.25</v>
      </c>
      <c r="BO502" s="64">
        <f t="shared" si="93"/>
        <v>0.25</v>
      </c>
    </row>
    <row r="503" spans="1:67" x14ac:dyDescent="0.2">
      <c r="A503" s="438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39"/>
      <c r="O503" s="418" t="s">
        <v>70</v>
      </c>
      <c r="P503" s="419"/>
      <c r="Q503" s="419"/>
      <c r="R503" s="419"/>
      <c r="S503" s="419"/>
      <c r="T503" s="419"/>
      <c r="U503" s="420"/>
      <c r="V503" s="37" t="s">
        <v>71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103.78787878787878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106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1.1149499999999999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39"/>
      <c r="O504" s="418" t="s">
        <v>70</v>
      </c>
      <c r="P504" s="419"/>
      <c r="Q504" s="419"/>
      <c r="R504" s="419"/>
      <c r="S504" s="419"/>
      <c r="T504" s="419"/>
      <c r="U504" s="420"/>
      <c r="V504" s="37" t="s">
        <v>66</v>
      </c>
      <c r="W504" s="405">
        <f>IFERROR(SUM(W491:W502),"0")</f>
        <v>450</v>
      </c>
      <c r="X504" s="405">
        <f>IFERROR(SUM(X491:X502),"0")</f>
        <v>460.56000000000006</v>
      </c>
      <c r="Y504" s="37"/>
      <c r="Z504" s="406"/>
      <c r="AA504" s="406"/>
    </row>
    <row r="505" spans="1:67" ht="14.25" hidden="1" customHeight="1" x14ac:dyDescent="0.25">
      <c r="A505" s="416" t="s">
        <v>106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716</v>
      </c>
      <c r="B506" s="54" t="s">
        <v>717</v>
      </c>
      <c r="C506" s="31">
        <v>4301020222</v>
      </c>
      <c r="D506" s="417">
        <v>4607091388930</v>
      </c>
      <c r="E506" s="415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109</v>
      </c>
      <c r="L506" s="33" t="s">
        <v>110</v>
      </c>
      <c r="M506" s="33"/>
      <c r="N506" s="32">
        <v>55</v>
      </c>
      <c r="O506" s="5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4"/>
      <c r="Q506" s="414"/>
      <c r="R506" s="414"/>
      <c r="S506" s="415"/>
      <c r="T506" s="34"/>
      <c r="U506" s="34"/>
      <c r="V506" s="35" t="s">
        <v>66</v>
      </c>
      <c r="W506" s="403">
        <v>160</v>
      </c>
      <c r="X506" s="404">
        <f>IFERROR(IF(W506="",0,CEILING((W506/$H506),1)*$H506),"")</f>
        <v>163.68</v>
      </c>
      <c r="Y506" s="36">
        <f>IFERROR(IF(X506=0,"",ROUNDUP(X506/H506,0)*0.01196),"")</f>
        <v>0.37075999999999998</v>
      </c>
      <c r="Z506" s="56"/>
      <c r="AA506" s="57"/>
      <c r="AE506" s="64"/>
      <c r="BB506" s="354" t="s">
        <v>1</v>
      </c>
      <c r="BL506" s="64">
        <f>IFERROR(W506*I506/H506,"0")</f>
        <v>170.90909090909091</v>
      </c>
      <c r="BM506" s="64">
        <f>IFERROR(X506*I506/H506,"0")</f>
        <v>174.84</v>
      </c>
      <c r="BN506" s="64">
        <f>IFERROR(1/J506*(W506/H506),"0")</f>
        <v>0.29137529137529139</v>
      </c>
      <c r="BO506" s="64">
        <f>IFERROR(1/J506*(X506/H506),"0")</f>
        <v>0.29807692307692307</v>
      </c>
    </row>
    <row r="507" spans="1:67" ht="16.5" hidden="1" customHeight="1" x14ac:dyDescent="0.25">
      <c r="A507" s="54" t="s">
        <v>718</v>
      </c>
      <c r="B507" s="54" t="s">
        <v>719</v>
      </c>
      <c r="C507" s="31">
        <v>4301020206</v>
      </c>
      <c r="D507" s="417">
        <v>4680115880054</v>
      </c>
      <c r="E507" s="415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64</v>
      </c>
      <c r="L507" s="33" t="s">
        <v>110</v>
      </c>
      <c r="M507" s="33"/>
      <c r="N507" s="32">
        <v>55</v>
      </c>
      <c r="O507" s="7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4"/>
      <c r="Q507" s="414"/>
      <c r="R507" s="414"/>
      <c r="S507" s="415"/>
      <c r="T507" s="34"/>
      <c r="U507" s="34"/>
      <c r="V507" s="35" t="s">
        <v>66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38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39"/>
      <c r="O508" s="418" t="s">
        <v>70</v>
      </c>
      <c r="P508" s="419"/>
      <c r="Q508" s="419"/>
      <c r="R508" s="419"/>
      <c r="S508" s="419"/>
      <c r="T508" s="419"/>
      <c r="U508" s="420"/>
      <c r="V508" s="37" t="s">
        <v>71</v>
      </c>
      <c r="W508" s="405">
        <f>IFERROR(W506/H506,"0")+IFERROR(W507/H507,"0")</f>
        <v>30.303030303030301</v>
      </c>
      <c r="X508" s="405">
        <f>IFERROR(X506/H506,"0")+IFERROR(X507/H507,"0")</f>
        <v>31</v>
      </c>
      <c r="Y508" s="405">
        <f>IFERROR(IF(Y506="",0,Y506),"0")+IFERROR(IF(Y507="",0,Y507),"0")</f>
        <v>0.37075999999999998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39"/>
      <c r="O509" s="418" t="s">
        <v>70</v>
      </c>
      <c r="P509" s="419"/>
      <c r="Q509" s="419"/>
      <c r="R509" s="419"/>
      <c r="S509" s="419"/>
      <c r="T509" s="419"/>
      <c r="U509" s="420"/>
      <c r="V509" s="37" t="s">
        <v>66</v>
      </c>
      <c r="W509" s="405">
        <f>IFERROR(SUM(W506:W507),"0")</f>
        <v>160</v>
      </c>
      <c r="X509" s="405">
        <f>IFERROR(SUM(X506:X507),"0")</f>
        <v>163.68</v>
      </c>
      <c r="Y509" s="37"/>
      <c r="Z509" s="406"/>
      <c r="AA509" s="406"/>
    </row>
    <row r="510" spans="1:67" ht="14.25" hidden="1" customHeight="1" x14ac:dyDescent="0.25">
      <c r="A510" s="416" t="s">
        <v>61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720</v>
      </c>
      <c r="B511" s="54" t="s">
        <v>721</v>
      </c>
      <c r="C511" s="31">
        <v>4301031252</v>
      </c>
      <c r="D511" s="417">
        <v>4680115883116</v>
      </c>
      <c r="E511" s="415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109</v>
      </c>
      <c r="L511" s="33" t="s">
        <v>110</v>
      </c>
      <c r="M511" s="33"/>
      <c r="N511" s="32">
        <v>60</v>
      </c>
      <c r="O511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4"/>
      <c r="Q511" s="414"/>
      <c r="R511" s="414"/>
      <c r="S511" s="415"/>
      <c r="T511" s="34"/>
      <c r="U511" s="34"/>
      <c r="V511" s="35" t="s">
        <v>66</v>
      </c>
      <c r="W511" s="403">
        <v>100</v>
      </c>
      <c r="X511" s="404">
        <f t="shared" ref="X511:X516" si="94">IFERROR(IF(W511="",0,CEILING((W511/$H511),1)*$H511),"")</f>
        <v>100.32000000000001</v>
      </c>
      <c r="Y511" s="36">
        <f>IFERROR(IF(X511=0,"",ROUNDUP(X511/H511,0)*0.01196),"")</f>
        <v>0.22724</v>
      </c>
      <c r="Z511" s="56"/>
      <c r="AA511" s="57"/>
      <c r="AE511" s="64"/>
      <c r="BB511" s="356" t="s">
        <v>1</v>
      </c>
      <c r="BL511" s="64">
        <f t="shared" ref="BL511:BL516" si="95">IFERROR(W511*I511/H511,"0")</f>
        <v>106.81818181818181</v>
      </c>
      <c r="BM511" s="64">
        <f t="shared" ref="BM511:BM516" si="96">IFERROR(X511*I511/H511,"0")</f>
        <v>107.16</v>
      </c>
      <c r="BN511" s="64">
        <f t="shared" ref="BN511:BN516" si="97">IFERROR(1/J511*(W511/H511),"0")</f>
        <v>0.18210955710955709</v>
      </c>
      <c r="BO511" s="64">
        <f t="shared" ref="BO511:BO516" si="98">IFERROR(1/J511*(X511/H511),"0")</f>
        <v>0.18269230769230771</v>
      </c>
    </row>
    <row r="512" spans="1:67" ht="27" customHeight="1" x14ac:dyDescent="0.25">
      <c r="A512" s="54" t="s">
        <v>722</v>
      </c>
      <c r="B512" s="54" t="s">
        <v>723</v>
      </c>
      <c r="C512" s="31">
        <v>4301031248</v>
      </c>
      <c r="D512" s="417">
        <v>4680115883093</v>
      </c>
      <c r="E512" s="415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4"/>
      <c r="Q512" s="414"/>
      <c r="R512" s="414"/>
      <c r="S512" s="415"/>
      <c r="T512" s="34"/>
      <c r="U512" s="34"/>
      <c r="V512" s="35" t="s">
        <v>66</v>
      </c>
      <c r="W512" s="403">
        <v>50</v>
      </c>
      <c r="X512" s="404">
        <f t="shared" si="94"/>
        <v>52.800000000000004</v>
      </c>
      <c r="Y512" s="36">
        <f>IFERROR(IF(X512=0,"",ROUNDUP(X512/H512,0)*0.01196),"")</f>
        <v>0.1196</v>
      </c>
      <c r="Z512" s="56"/>
      <c r="AA512" s="57"/>
      <c r="AE512" s="64"/>
      <c r="BB512" s="357" t="s">
        <v>1</v>
      </c>
      <c r="BL512" s="64">
        <f t="shared" si="95"/>
        <v>53.409090909090907</v>
      </c>
      <c r="BM512" s="64">
        <f t="shared" si="96"/>
        <v>56.400000000000006</v>
      </c>
      <c r="BN512" s="64">
        <f t="shared" si="97"/>
        <v>9.1054778554778545E-2</v>
      </c>
      <c r="BO512" s="64">
        <f t="shared" si="98"/>
        <v>9.6153846153846159E-2</v>
      </c>
    </row>
    <row r="513" spans="1:67" ht="27" customHeight="1" x14ac:dyDescent="0.25">
      <c r="A513" s="54" t="s">
        <v>724</v>
      </c>
      <c r="B513" s="54" t="s">
        <v>725</v>
      </c>
      <c r="C513" s="31">
        <v>4301031250</v>
      </c>
      <c r="D513" s="417">
        <v>4680115883109</v>
      </c>
      <c r="E513" s="415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109</v>
      </c>
      <c r="L513" s="33" t="s">
        <v>65</v>
      </c>
      <c r="M513" s="33"/>
      <c r="N513" s="32">
        <v>60</v>
      </c>
      <c r="O513" s="6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4"/>
      <c r="Q513" s="414"/>
      <c r="R513" s="414"/>
      <c r="S513" s="415"/>
      <c r="T513" s="34"/>
      <c r="U513" s="34"/>
      <c r="V513" s="35" t="s">
        <v>66</v>
      </c>
      <c r="W513" s="403">
        <v>140</v>
      </c>
      <c r="X513" s="404">
        <f t="shared" si="94"/>
        <v>142.56</v>
      </c>
      <c r="Y513" s="36">
        <f>IFERROR(IF(X513=0,"",ROUNDUP(X513/H513,0)*0.01196),"")</f>
        <v>0.32291999999999998</v>
      </c>
      <c r="Z513" s="56"/>
      <c r="AA513" s="57"/>
      <c r="AE513" s="64"/>
      <c r="BB513" s="358" t="s">
        <v>1</v>
      </c>
      <c r="BL513" s="64">
        <f t="shared" si="95"/>
        <v>149.54545454545453</v>
      </c>
      <c r="BM513" s="64">
        <f t="shared" si="96"/>
        <v>152.27999999999997</v>
      </c>
      <c r="BN513" s="64">
        <f t="shared" si="97"/>
        <v>0.25495337995337997</v>
      </c>
      <c r="BO513" s="64">
        <f t="shared" si="98"/>
        <v>0.25961538461538464</v>
      </c>
    </row>
    <row r="514" spans="1:67" ht="27" customHeight="1" x14ac:dyDescent="0.25">
      <c r="A514" s="54" t="s">
        <v>726</v>
      </c>
      <c r="B514" s="54" t="s">
        <v>727</v>
      </c>
      <c r="C514" s="31">
        <v>4301031249</v>
      </c>
      <c r="D514" s="417">
        <v>4680115882072</v>
      </c>
      <c r="E514" s="415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64</v>
      </c>
      <c r="L514" s="33" t="s">
        <v>110</v>
      </c>
      <c r="M514" s="33"/>
      <c r="N514" s="32">
        <v>60</v>
      </c>
      <c r="O514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4"/>
      <c r="Q514" s="414"/>
      <c r="R514" s="414"/>
      <c r="S514" s="415"/>
      <c r="T514" s="34"/>
      <c r="U514" s="34"/>
      <c r="V514" s="35" t="s">
        <v>66</v>
      </c>
      <c r="W514" s="403">
        <v>12</v>
      </c>
      <c r="X514" s="404">
        <f t="shared" si="94"/>
        <v>14.4</v>
      </c>
      <c r="Y514" s="36">
        <f>IFERROR(IF(X514=0,"",ROUNDUP(X514/H514,0)*0.00937),"")</f>
        <v>3.7479999999999999E-2</v>
      </c>
      <c r="Z514" s="56"/>
      <c r="AA514" s="57"/>
      <c r="AE514" s="64"/>
      <c r="BB514" s="359" t="s">
        <v>1</v>
      </c>
      <c r="BL514" s="64">
        <f t="shared" si="95"/>
        <v>12.799999999999999</v>
      </c>
      <c r="BM514" s="64">
        <f t="shared" si="96"/>
        <v>15.36</v>
      </c>
      <c r="BN514" s="64">
        <f t="shared" si="97"/>
        <v>2.7777777777777776E-2</v>
      </c>
      <c r="BO514" s="64">
        <f t="shared" si="98"/>
        <v>3.3333333333333333E-2</v>
      </c>
    </row>
    <row r="515" spans="1:67" ht="27" customHeight="1" x14ac:dyDescent="0.25">
      <c r="A515" s="54" t="s">
        <v>728</v>
      </c>
      <c r="B515" s="54" t="s">
        <v>729</v>
      </c>
      <c r="C515" s="31">
        <v>4301031251</v>
      </c>
      <c r="D515" s="417">
        <v>4680115882102</v>
      </c>
      <c r="E515" s="415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4"/>
      <c r="Q515" s="414"/>
      <c r="R515" s="414"/>
      <c r="S515" s="415"/>
      <c r="T515" s="34"/>
      <c r="U515" s="34"/>
      <c r="V515" s="35" t="s">
        <v>66</v>
      </c>
      <c r="W515" s="403">
        <v>12</v>
      </c>
      <c r="X515" s="404">
        <f t="shared" si="94"/>
        <v>14.4</v>
      </c>
      <c r="Y515" s="36">
        <f>IFERROR(IF(X515=0,"",ROUNDUP(X515/H515,0)*0.00937),"")</f>
        <v>3.7479999999999999E-2</v>
      </c>
      <c r="Z515" s="56"/>
      <c r="AA515" s="57"/>
      <c r="AE515" s="64"/>
      <c r="BB515" s="360" t="s">
        <v>1</v>
      </c>
      <c r="BL515" s="64">
        <f t="shared" si="95"/>
        <v>12.7</v>
      </c>
      <c r="BM515" s="64">
        <f t="shared" si="96"/>
        <v>15.24</v>
      </c>
      <c r="BN515" s="64">
        <f t="shared" si="97"/>
        <v>2.7777777777777776E-2</v>
      </c>
      <c r="BO515" s="64">
        <f t="shared" si="98"/>
        <v>3.3333333333333333E-2</v>
      </c>
    </row>
    <row r="516" spans="1:67" ht="27" customHeight="1" x14ac:dyDescent="0.25">
      <c r="A516" s="54" t="s">
        <v>730</v>
      </c>
      <c r="B516" s="54" t="s">
        <v>731</v>
      </c>
      <c r="C516" s="31">
        <v>4301031253</v>
      </c>
      <c r="D516" s="417">
        <v>4680115882096</v>
      </c>
      <c r="E516" s="415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5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4"/>
      <c r="Q516" s="414"/>
      <c r="R516" s="414"/>
      <c r="S516" s="415"/>
      <c r="T516" s="34"/>
      <c r="U516" s="34"/>
      <c r="V516" s="35" t="s">
        <v>66</v>
      </c>
      <c r="W516" s="403">
        <v>60</v>
      </c>
      <c r="X516" s="404">
        <f t="shared" si="94"/>
        <v>61.2</v>
      </c>
      <c r="Y516" s="36">
        <f>IFERROR(IF(X516=0,"",ROUNDUP(X516/H516,0)*0.00937),"")</f>
        <v>0.15928999999999999</v>
      </c>
      <c r="Z516" s="56"/>
      <c r="AA516" s="57"/>
      <c r="AE516" s="64"/>
      <c r="BB516" s="361" t="s">
        <v>1</v>
      </c>
      <c r="BL516" s="64">
        <f t="shared" si="95"/>
        <v>63.5</v>
      </c>
      <c r="BM516" s="64">
        <f t="shared" si="96"/>
        <v>64.77000000000001</v>
      </c>
      <c r="BN516" s="64">
        <f t="shared" si="97"/>
        <v>0.1388888888888889</v>
      </c>
      <c r="BO516" s="64">
        <f t="shared" si="98"/>
        <v>0.14166666666666666</v>
      </c>
    </row>
    <row r="517" spans="1:67" x14ac:dyDescent="0.2">
      <c r="A517" s="438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39"/>
      <c r="O517" s="418" t="s">
        <v>70</v>
      </c>
      <c r="P517" s="419"/>
      <c r="Q517" s="419"/>
      <c r="R517" s="419"/>
      <c r="S517" s="419"/>
      <c r="T517" s="419"/>
      <c r="U517" s="420"/>
      <c r="V517" s="37" t="s">
        <v>71</v>
      </c>
      <c r="W517" s="405">
        <f>IFERROR(W511/H511,"0")+IFERROR(W512/H512,"0")+IFERROR(W513/H513,"0")+IFERROR(W514/H514,"0")+IFERROR(W515/H515,"0")+IFERROR(W516/H516,"0")</f>
        <v>78.257575757575765</v>
      </c>
      <c r="X517" s="405">
        <f>IFERROR(X511/H511,"0")+IFERROR(X512/H512,"0")+IFERROR(X513/H513,"0")+IFERROR(X514/H514,"0")+IFERROR(X515/H515,"0")+IFERROR(X516/H516,"0")</f>
        <v>81</v>
      </c>
      <c r="Y517" s="405">
        <f>IFERROR(IF(Y511="",0,Y511),"0")+IFERROR(IF(Y512="",0,Y512),"0")+IFERROR(IF(Y513="",0,Y513),"0")+IFERROR(IF(Y514="",0,Y514),"0")+IFERROR(IF(Y515="",0,Y515),"0")+IFERROR(IF(Y516="",0,Y516),"0")</f>
        <v>0.90400999999999976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39"/>
      <c r="O518" s="418" t="s">
        <v>70</v>
      </c>
      <c r="P518" s="419"/>
      <c r="Q518" s="419"/>
      <c r="R518" s="419"/>
      <c r="S518" s="419"/>
      <c r="T518" s="419"/>
      <c r="U518" s="420"/>
      <c r="V518" s="37" t="s">
        <v>66</v>
      </c>
      <c r="W518" s="405">
        <f>IFERROR(SUM(W511:W516),"0")</f>
        <v>374</v>
      </c>
      <c r="X518" s="405">
        <f>IFERROR(SUM(X511:X516),"0")</f>
        <v>385.67999999999995</v>
      </c>
      <c r="Y518" s="37"/>
      <c r="Z518" s="406"/>
      <c r="AA518" s="406"/>
    </row>
    <row r="519" spans="1:67" ht="14.25" hidden="1" customHeight="1" x14ac:dyDescent="0.25">
      <c r="A519" s="416" t="s">
        <v>72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732</v>
      </c>
      <c r="B520" s="54" t="s">
        <v>733</v>
      </c>
      <c r="C520" s="31">
        <v>4301051230</v>
      </c>
      <c r="D520" s="417">
        <v>4607091383409</v>
      </c>
      <c r="E520" s="415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8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4"/>
      <c r="Q520" s="414"/>
      <c r="R520" s="414"/>
      <c r="S520" s="415"/>
      <c r="T520" s="34"/>
      <c r="U520" s="34"/>
      <c r="V520" s="35" t="s">
        <v>66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734</v>
      </c>
      <c r="B521" s="54" t="s">
        <v>735</v>
      </c>
      <c r="C521" s="31">
        <v>4301051231</v>
      </c>
      <c r="D521" s="417">
        <v>4607091383416</v>
      </c>
      <c r="E521" s="415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109</v>
      </c>
      <c r="L521" s="33" t="s">
        <v>65</v>
      </c>
      <c r="M521" s="33"/>
      <c r="N521" s="32">
        <v>45</v>
      </c>
      <c r="O521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4"/>
      <c r="Q521" s="414"/>
      <c r="R521" s="414"/>
      <c r="S521" s="415"/>
      <c r="T521" s="34"/>
      <c r="U521" s="34"/>
      <c r="V521" s="35" t="s">
        <v>66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736</v>
      </c>
      <c r="B522" s="54" t="s">
        <v>737</v>
      </c>
      <c r="C522" s="31">
        <v>4301051058</v>
      </c>
      <c r="D522" s="417">
        <v>4680115883536</v>
      </c>
      <c r="E522" s="415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64</v>
      </c>
      <c r="L522" s="33" t="s">
        <v>65</v>
      </c>
      <c r="M522" s="33"/>
      <c r="N522" s="32">
        <v>45</v>
      </c>
      <c r="O522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4"/>
      <c r="Q522" s="414"/>
      <c r="R522" s="414"/>
      <c r="S522" s="415"/>
      <c r="T522" s="34"/>
      <c r="U522" s="34"/>
      <c r="V522" s="35" t="s">
        <v>66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38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39"/>
      <c r="O523" s="418" t="s">
        <v>70</v>
      </c>
      <c r="P523" s="419"/>
      <c r="Q523" s="419"/>
      <c r="R523" s="419"/>
      <c r="S523" s="419"/>
      <c r="T523" s="419"/>
      <c r="U523" s="420"/>
      <c r="V523" s="37" t="s">
        <v>71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39"/>
      <c r="O524" s="418" t="s">
        <v>70</v>
      </c>
      <c r="P524" s="419"/>
      <c r="Q524" s="419"/>
      <c r="R524" s="419"/>
      <c r="S524" s="419"/>
      <c r="T524" s="419"/>
      <c r="U524" s="420"/>
      <c r="V524" s="37" t="s">
        <v>66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219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738</v>
      </c>
      <c r="B526" s="54" t="s">
        <v>739</v>
      </c>
      <c r="C526" s="31">
        <v>4301060363</v>
      </c>
      <c r="D526" s="417">
        <v>4680115885035</v>
      </c>
      <c r="E526" s="415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109</v>
      </c>
      <c r="L526" s="33" t="s">
        <v>65</v>
      </c>
      <c r="M526" s="33"/>
      <c r="N526" s="32">
        <v>35</v>
      </c>
      <c r="O526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4"/>
      <c r="Q526" s="414"/>
      <c r="R526" s="414"/>
      <c r="S526" s="415"/>
      <c r="T526" s="34"/>
      <c r="U526" s="34"/>
      <c r="V526" s="35" t="s">
        <v>66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38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39"/>
      <c r="O527" s="418" t="s">
        <v>70</v>
      </c>
      <c r="P527" s="419"/>
      <c r="Q527" s="419"/>
      <c r="R527" s="419"/>
      <c r="S527" s="419"/>
      <c r="T527" s="419"/>
      <c r="U527" s="420"/>
      <c r="V527" s="37" t="s">
        <v>71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39"/>
      <c r="O528" s="418" t="s">
        <v>70</v>
      </c>
      <c r="P528" s="419"/>
      <c r="Q528" s="419"/>
      <c r="R528" s="419"/>
      <c r="S528" s="419"/>
      <c r="T528" s="419"/>
      <c r="U528" s="420"/>
      <c r="V528" s="37" t="s">
        <v>66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66" t="s">
        <v>740</v>
      </c>
      <c r="B529" s="467"/>
      <c r="C529" s="467"/>
      <c r="D529" s="467"/>
      <c r="E529" s="467"/>
      <c r="F529" s="467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/>
      <c r="Q529" s="467"/>
      <c r="R529" s="467"/>
      <c r="S529" s="467"/>
      <c r="T529" s="467"/>
      <c r="U529" s="467"/>
      <c r="V529" s="467"/>
      <c r="W529" s="467"/>
      <c r="X529" s="467"/>
      <c r="Y529" s="467"/>
      <c r="Z529" s="48"/>
      <c r="AA529" s="48"/>
    </row>
    <row r="530" spans="1:67" ht="16.5" hidden="1" customHeight="1" x14ac:dyDescent="0.25">
      <c r="A530" s="411" t="s">
        <v>740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114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741</v>
      </c>
      <c r="B532" s="54" t="s">
        <v>742</v>
      </c>
      <c r="C532" s="31">
        <v>4301011763</v>
      </c>
      <c r="D532" s="417">
        <v>4640242181011</v>
      </c>
      <c r="E532" s="415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109</v>
      </c>
      <c r="L532" s="33" t="s">
        <v>129</v>
      </c>
      <c r="M532" s="33"/>
      <c r="N532" s="32">
        <v>55</v>
      </c>
      <c r="O532" s="546" t="s">
        <v>743</v>
      </c>
      <c r="P532" s="414"/>
      <c r="Q532" s="414"/>
      <c r="R532" s="414"/>
      <c r="S532" s="415"/>
      <c r="T532" s="34"/>
      <c r="U532" s="34"/>
      <c r="V532" s="35" t="s">
        <v>66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4301011951</v>
      </c>
      <c r="D533" s="417">
        <v>4640242180045</v>
      </c>
      <c r="E533" s="415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109</v>
      </c>
      <c r="L533" s="33" t="s">
        <v>110</v>
      </c>
      <c r="M533" s="33"/>
      <c r="N533" s="32">
        <v>55</v>
      </c>
      <c r="O533" s="507" t="s">
        <v>746</v>
      </c>
      <c r="P533" s="414"/>
      <c r="Q533" s="414"/>
      <c r="R533" s="414"/>
      <c r="S533" s="415"/>
      <c r="T533" s="34"/>
      <c r="U533" s="34"/>
      <c r="V533" s="35" t="s">
        <v>66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4301011585</v>
      </c>
      <c r="D534" s="417">
        <v>4640242180441</v>
      </c>
      <c r="E534" s="415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109</v>
      </c>
      <c r="L534" s="33" t="s">
        <v>110</v>
      </c>
      <c r="M534" s="33"/>
      <c r="N534" s="32">
        <v>50</v>
      </c>
      <c r="O534" s="513" t="s">
        <v>749</v>
      </c>
      <c r="P534" s="414"/>
      <c r="Q534" s="414"/>
      <c r="R534" s="414"/>
      <c r="S534" s="415"/>
      <c r="T534" s="34"/>
      <c r="U534" s="34"/>
      <c r="V534" s="35" t="s">
        <v>66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750</v>
      </c>
      <c r="B535" s="54" t="s">
        <v>751</v>
      </c>
      <c r="C535" s="31">
        <v>4301011950</v>
      </c>
      <c r="D535" s="417">
        <v>4640242180601</v>
      </c>
      <c r="E535" s="415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109</v>
      </c>
      <c r="L535" s="33" t="s">
        <v>110</v>
      </c>
      <c r="M535" s="33"/>
      <c r="N535" s="32">
        <v>55</v>
      </c>
      <c r="O535" s="554" t="s">
        <v>752</v>
      </c>
      <c r="P535" s="414"/>
      <c r="Q535" s="414"/>
      <c r="R535" s="414"/>
      <c r="S535" s="415"/>
      <c r="T535" s="34"/>
      <c r="U535" s="34"/>
      <c r="V535" s="35" t="s">
        <v>66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753</v>
      </c>
      <c r="B536" s="54" t="s">
        <v>754</v>
      </c>
      <c r="C536" s="31">
        <v>4301011584</v>
      </c>
      <c r="D536" s="417">
        <v>4640242180564</v>
      </c>
      <c r="E536" s="415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109</v>
      </c>
      <c r="L536" s="33" t="s">
        <v>110</v>
      </c>
      <c r="M536" s="33"/>
      <c r="N536" s="32">
        <v>50</v>
      </c>
      <c r="O536" s="475" t="s">
        <v>755</v>
      </c>
      <c r="P536" s="414"/>
      <c r="Q536" s="414"/>
      <c r="R536" s="414"/>
      <c r="S536" s="415"/>
      <c r="T536" s="34"/>
      <c r="U536" s="34"/>
      <c r="V536" s="35" t="s">
        <v>66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756</v>
      </c>
      <c r="B537" s="54" t="s">
        <v>757</v>
      </c>
      <c r="C537" s="31">
        <v>4301011762</v>
      </c>
      <c r="D537" s="417">
        <v>4640242180922</v>
      </c>
      <c r="E537" s="415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109</v>
      </c>
      <c r="L537" s="33" t="s">
        <v>110</v>
      </c>
      <c r="M537" s="33"/>
      <c r="N537" s="32">
        <v>55</v>
      </c>
      <c r="O537" s="527" t="s">
        <v>758</v>
      </c>
      <c r="P537" s="414"/>
      <c r="Q537" s="414"/>
      <c r="R537" s="414"/>
      <c r="S537" s="415"/>
      <c r="T537" s="34"/>
      <c r="U537" s="34"/>
      <c r="V537" s="35" t="s">
        <v>66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759</v>
      </c>
      <c r="B538" s="54" t="s">
        <v>760</v>
      </c>
      <c r="C538" s="31">
        <v>4301011764</v>
      </c>
      <c r="D538" s="417">
        <v>4640242181189</v>
      </c>
      <c r="E538" s="415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64</v>
      </c>
      <c r="L538" s="33" t="s">
        <v>129</v>
      </c>
      <c r="M538" s="33"/>
      <c r="N538" s="32">
        <v>55</v>
      </c>
      <c r="O538" s="657" t="s">
        <v>761</v>
      </c>
      <c r="P538" s="414"/>
      <c r="Q538" s="414"/>
      <c r="R538" s="414"/>
      <c r="S538" s="415"/>
      <c r="T538" s="34"/>
      <c r="U538" s="34"/>
      <c r="V538" s="35" t="s">
        <v>66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762</v>
      </c>
      <c r="B539" s="54" t="s">
        <v>763</v>
      </c>
      <c r="C539" s="31">
        <v>4301011551</v>
      </c>
      <c r="D539" s="417">
        <v>4640242180038</v>
      </c>
      <c r="E539" s="415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64</v>
      </c>
      <c r="L539" s="33" t="s">
        <v>110</v>
      </c>
      <c r="M539" s="33"/>
      <c r="N539" s="32">
        <v>50</v>
      </c>
      <c r="O539" s="754" t="s">
        <v>764</v>
      </c>
      <c r="P539" s="414"/>
      <c r="Q539" s="414"/>
      <c r="R539" s="414"/>
      <c r="S539" s="415"/>
      <c r="T539" s="34"/>
      <c r="U539" s="34"/>
      <c r="V539" s="35" t="s">
        <v>66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765</v>
      </c>
      <c r="B540" s="54" t="s">
        <v>766</v>
      </c>
      <c r="C540" s="31">
        <v>4301011765</v>
      </c>
      <c r="D540" s="417">
        <v>4640242181172</v>
      </c>
      <c r="E540" s="415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64</v>
      </c>
      <c r="L540" s="33" t="s">
        <v>110</v>
      </c>
      <c r="M540" s="33"/>
      <c r="N540" s="32">
        <v>55</v>
      </c>
      <c r="O540" s="660" t="s">
        <v>767</v>
      </c>
      <c r="P540" s="414"/>
      <c r="Q540" s="414"/>
      <c r="R540" s="414"/>
      <c r="S540" s="415"/>
      <c r="T540" s="34"/>
      <c r="U540" s="34"/>
      <c r="V540" s="35" t="s">
        <v>66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idden="1" x14ac:dyDescent="0.2">
      <c r="A541" s="438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39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hidden="1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39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hidden="1" customHeight="1" x14ac:dyDescent="0.25">
      <c r="A543" s="416" t="s">
        <v>106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768</v>
      </c>
      <c r="B544" s="54" t="s">
        <v>769</v>
      </c>
      <c r="C544" s="31">
        <v>4301020260</v>
      </c>
      <c r="D544" s="417">
        <v>4640242180526</v>
      </c>
      <c r="E544" s="415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109</v>
      </c>
      <c r="L544" s="33" t="s">
        <v>110</v>
      </c>
      <c r="M544" s="33"/>
      <c r="N544" s="32">
        <v>50</v>
      </c>
      <c r="O544" s="711" t="s">
        <v>770</v>
      </c>
      <c r="P544" s="414"/>
      <c r="Q544" s="414"/>
      <c r="R544" s="414"/>
      <c r="S544" s="415"/>
      <c r="T544" s="34"/>
      <c r="U544" s="34"/>
      <c r="V544" s="35" t="s">
        <v>66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771</v>
      </c>
      <c r="B545" s="54" t="s">
        <v>772</v>
      </c>
      <c r="C545" s="31">
        <v>4301020269</v>
      </c>
      <c r="D545" s="417">
        <v>4640242180519</v>
      </c>
      <c r="E545" s="415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109</v>
      </c>
      <c r="L545" s="33" t="s">
        <v>129</v>
      </c>
      <c r="M545" s="33"/>
      <c r="N545" s="32">
        <v>50</v>
      </c>
      <c r="O545" s="687" t="s">
        <v>773</v>
      </c>
      <c r="P545" s="414"/>
      <c r="Q545" s="414"/>
      <c r="R545" s="414"/>
      <c r="S545" s="415"/>
      <c r="T545" s="34"/>
      <c r="U545" s="34"/>
      <c r="V545" s="35" t="s">
        <v>66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774</v>
      </c>
      <c r="B546" s="54" t="s">
        <v>775</v>
      </c>
      <c r="C546" s="31">
        <v>4301020309</v>
      </c>
      <c r="D546" s="417">
        <v>4640242180090</v>
      </c>
      <c r="E546" s="415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498" t="s">
        <v>776</v>
      </c>
      <c r="P546" s="414"/>
      <c r="Q546" s="414"/>
      <c r="R546" s="414"/>
      <c r="S546" s="415"/>
      <c r="T546" s="34"/>
      <c r="U546" s="34"/>
      <c r="V546" s="35" t="s">
        <v>66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777</v>
      </c>
      <c r="B547" s="54" t="s">
        <v>778</v>
      </c>
      <c r="C547" s="31">
        <v>4301020314</v>
      </c>
      <c r="D547" s="417">
        <v>4640242180090</v>
      </c>
      <c r="E547" s="415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109</v>
      </c>
      <c r="L547" s="33" t="s">
        <v>110</v>
      </c>
      <c r="M547" s="33"/>
      <c r="N547" s="32">
        <v>50</v>
      </c>
      <c r="O547" s="506" t="s">
        <v>779</v>
      </c>
      <c r="P547" s="414"/>
      <c r="Q547" s="414"/>
      <c r="R547" s="414"/>
      <c r="S547" s="415"/>
      <c r="T547" s="34"/>
      <c r="U547" s="34"/>
      <c r="V547" s="35" t="s">
        <v>66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780</v>
      </c>
      <c r="B548" s="54" t="s">
        <v>781</v>
      </c>
      <c r="C548" s="31">
        <v>4301020295</v>
      </c>
      <c r="D548" s="417">
        <v>4640242181363</v>
      </c>
      <c r="E548" s="415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64</v>
      </c>
      <c r="L548" s="33" t="s">
        <v>110</v>
      </c>
      <c r="M548" s="33"/>
      <c r="N548" s="32">
        <v>50</v>
      </c>
      <c r="O548" s="659" t="s">
        <v>782</v>
      </c>
      <c r="P548" s="414"/>
      <c r="Q548" s="414"/>
      <c r="R548" s="414"/>
      <c r="S548" s="415"/>
      <c r="T548" s="34"/>
      <c r="U548" s="34"/>
      <c r="V548" s="35" t="s">
        <v>66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38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39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39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61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783</v>
      </c>
      <c r="B552" s="54" t="s">
        <v>784</v>
      </c>
      <c r="C552" s="31">
        <v>4301031280</v>
      </c>
      <c r="D552" s="417">
        <v>4640242180816</v>
      </c>
      <c r="E552" s="415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452" t="s">
        <v>785</v>
      </c>
      <c r="P552" s="414"/>
      <c r="Q552" s="414"/>
      <c r="R552" s="414"/>
      <c r="S552" s="415"/>
      <c r="T552" s="34"/>
      <c r="U552" s="34"/>
      <c r="V552" s="35" t="s">
        <v>66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786</v>
      </c>
      <c r="B553" s="54" t="s">
        <v>787</v>
      </c>
      <c r="C553" s="31">
        <v>4301031244</v>
      </c>
      <c r="D553" s="417">
        <v>4640242180595</v>
      </c>
      <c r="E553" s="415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8" t="s">
        <v>788</v>
      </c>
      <c r="P553" s="414"/>
      <c r="Q553" s="414"/>
      <c r="R553" s="414"/>
      <c r="S553" s="415"/>
      <c r="T553" s="34"/>
      <c r="U553" s="34"/>
      <c r="V553" s="35" t="s">
        <v>66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789</v>
      </c>
      <c r="B554" s="54" t="s">
        <v>790</v>
      </c>
      <c r="C554" s="31">
        <v>4301031321</v>
      </c>
      <c r="D554" s="417">
        <v>4640242180076</v>
      </c>
      <c r="E554" s="415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16" t="s">
        <v>791</v>
      </c>
      <c r="P554" s="414"/>
      <c r="Q554" s="414"/>
      <c r="R554" s="414"/>
      <c r="S554" s="415"/>
      <c r="T554" s="34"/>
      <c r="U554" s="34"/>
      <c r="V554" s="35" t="s">
        <v>66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792</v>
      </c>
      <c r="B555" s="54" t="s">
        <v>793</v>
      </c>
      <c r="C555" s="31">
        <v>4301031203</v>
      </c>
      <c r="D555" s="417">
        <v>4640242180908</v>
      </c>
      <c r="E555" s="415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821" t="s">
        <v>794</v>
      </c>
      <c r="P555" s="414"/>
      <c r="Q555" s="414"/>
      <c r="R555" s="414"/>
      <c r="S555" s="415"/>
      <c r="T555" s="34"/>
      <c r="U555" s="34"/>
      <c r="V555" s="35" t="s">
        <v>66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795</v>
      </c>
      <c r="B556" s="54" t="s">
        <v>796</v>
      </c>
      <c r="C556" s="31">
        <v>4301031200</v>
      </c>
      <c r="D556" s="417">
        <v>4640242180489</v>
      </c>
      <c r="E556" s="415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70" t="s">
        <v>797</v>
      </c>
      <c r="P556" s="414"/>
      <c r="Q556" s="414"/>
      <c r="R556" s="414"/>
      <c r="S556" s="415"/>
      <c r="T556" s="34"/>
      <c r="U556" s="34"/>
      <c r="V556" s="35" t="s">
        <v>66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idden="1" x14ac:dyDescent="0.2">
      <c r="A557" s="438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39"/>
      <c r="O557" s="418" t="s">
        <v>70</v>
      </c>
      <c r="P557" s="419"/>
      <c r="Q557" s="419"/>
      <c r="R557" s="419"/>
      <c r="S557" s="419"/>
      <c r="T557" s="419"/>
      <c r="U557" s="420"/>
      <c r="V557" s="37" t="s">
        <v>71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hidden="1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39"/>
      <c r="O558" s="418" t="s">
        <v>70</v>
      </c>
      <c r="P558" s="419"/>
      <c r="Q558" s="419"/>
      <c r="R558" s="419"/>
      <c r="S558" s="419"/>
      <c r="T558" s="419"/>
      <c r="U558" s="420"/>
      <c r="V558" s="37" t="s">
        <v>66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hidden="1" customHeight="1" x14ac:dyDescent="0.25">
      <c r="A559" s="416" t="s">
        <v>72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798</v>
      </c>
      <c r="B560" s="54" t="s">
        <v>799</v>
      </c>
      <c r="C560" s="31">
        <v>4301051746</v>
      </c>
      <c r="D560" s="417">
        <v>4640242180533</v>
      </c>
      <c r="E560" s="415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109</v>
      </c>
      <c r="L560" s="33" t="s">
        <v>129</v>
      </c>
      <c r="M560" s="33"/>
      <c r="N560" s="32">
        <v>40</v>
      </c>
      <c r="O560" s="455" t="s">
        <v>800</v>
      </c>
      <c r="P560" s="414"/>
      <c r="Q560" s="414"/>
      <c r="R560" s="414"/>
      <c r="S560" s="415"/>
      <c r="T560" s="34"/>
      <c r="U560" s="34"/>
      <c r="V560" s="35" t="s">
        <v>66</v>
      </c>
      <c r="W560" s="403">
        <v>200</v>
      </c>
      <c r="X560" s="404">
        <f>IFERROR(IF(W560="",0,CEILING((W560/$H560),1)*$H560),"")</f>
        <v>202.79999999999998</v>
      </c>
      <c r="Y560" s="36">
        <f>IFERROR(IF(X560=0,"",ROUNDUP(X560/H560,0)*0.02175),"")</f>
        <v>0.5655</v>
      </c>
      <c r="Z560" s="56"/>
      <c r="AA560" s="57"/>
      <c r="AE560" s="64"/>
      <c r="BB560" s="385" t="s">
        <v>1</v>
      </c>
      <c r="BL560" s="64">
        <f>IFERROR(W560*I560/H560,"0")</f>
        <v>214.46153846153848</v>
      </c>
      <c r="BM560" s="64">
        <f>IFERROR(X560*I560/H560,"0")</f>
        <v>217.464</v>
      </c>
      <c r="BN560" s="64">
        <f>IFERROR(1/J560*(W560/H560),"0")</f>
        <v>0.45787545787545786</v>
      </c>
      <c r="BO560" s="64">
        <f>IFERROR(1/J560*(X560/H560),"0")</f>
        <v>0.46428571428571425</v>
      </c>
    </row>
    <row r="561" spans="1:67" ht="27" hidden="1" customHeight="1" x14ac:dyDescent="0.25">
      <c r="A561" s="54" t="s">
        <v>801</v>
      </c>
      <c r="B561" s="54" t="s">
        <v>802</v>
      </c>
      <c r="C561" s="31">
        <v>4301051780</v>
      </c>
      <c r="D561" s="417">
        <v>4640242180106</v>
      </c>
      <c r="E561" s="415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109</v>
      </c>
      <c r="L561" s="33" t="s">
        <v>65</v>
      </c>
      <c r="M561" s="33"/>
      <c r="N561" s="32">
        <v>45</v>
      </c>
      <c r="O561" s="501" t="s">
        <v>803</v>
      </c>
      <c r="P561" s="414"/>
      <c r="Q561" s="414"/>
      <c r="R561" s="414"/>
      <c r="S561" s="415"/>
      <c r="T561" s="34"/>
      <c r="U561" s="34"/>
      <c r="V561" s="35" t="s">
        <v>66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804</v>
      </c>
      <c r="B562" s="54" t="s">
        <v>805</v>
      </c>
      <c r="C562" s="31">
        <v>4301051510</v>
      </c>
      <c r="D562" s="417">
        <v>4640242180540</v>
      </c>
      <c r="E562" s="415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109</v>
      </c>
      <c r="L562" s="33" t="s">
        <v>65</v>
      </c>
      <c r="M562" s="33"/>
      <c r="N562" s="32">
        <v>30</v>
      </c>
      <c r="O562" s="468" t="s">
        <v>806</v>
      </c>
      <c r="P562" s="414"/>
      <c r="Q562" s="414"/>
      <c r="R562" s="414"/>
      <c r="S562" s="415"/>
      <c r="T562" s="34"/>
      <c r="U562" s="34"/>
      <c r="V562" s="35" t="s">
        <v>66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807</v>
      </c>
      <c r="B563" s="54" t="s">
        <v>808</v>
      </c>
      <c r="C563" s="31">
        <v>4301051390</v>
      </c>
      <c r="D563" s="417">
        <v>4640242181233</v>
      </c>
      <c r="E563" s="415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69</v>
      </c>
      <c r="L563" s="33" t="s">
        <v>65</v>
      </c>
      <c r="M563" s="33"/>
      <c r="N563" s="32">
        <v>40</v>
      </c>
      <c r="O563" s="666" t="s">
        <v>809</v>
      </c>
      <c r="P563" s="414"/>
      <c r="Q563" s="414"/>
      <c r="R563" s="414"/>
      <c r="S563" s="415"/>
      <c r="T563" s="34"/>
      <c r="U563" s="34"/>
      <c r="V563" s="35" t="s">
        <v>66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810</v>
      </c>
      <c r="B564" s="54" t="s">
        <v>811</v>
      </c>
      <c r="C564" s="31">
        <v>4301051448</v>
      </c>
      <c r="D564" s="417">
        <v>4640242181226</v>
      </c>
      <c r="E564" s="415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69</v>
      </c>
      <c r="L564" s="33" t="s">
        <v>65</v>
      </c>
      <c r="M564" s="33"/>
      <c r="N564" s="32">
        <v>30</v>
      </c>
      <c r="O564" s="628" t="s">
        <v>812</v>
      </c>
      <c r="P564" s="414"/>
      <c r="Q564" s="414"/>
      <c r="R564" s="414"/>
      <c r="S564" s="415"/>
      <c r="T564" s="34"/>
      <c r="U564" s="34"/>
      <c r="V564" s="35" t="s">
        <v>66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38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39"/>
      <c r="O565" s="418" t="s">
        <v>70</v>
      </c>
      <c r="P565" s="419"/>
      <c r="Q565" s="419"/>
      <c r="R565" s="419"/>
      <c r="S565" s="419"/>
      <c r="T565" s="419"/>
      <c r="U565" s="420"/>
      <c r="V565" s="37" t="s">
        <v>71</v>
      </c>
      <c r="W565" s="405">
        <f>IFERROR(W560/H560,"0")+IFERROR(W561/H561,"0")+IFERROR(W562/H562,"0")+IFERROR(W563/H563,"0")+IFERROR(W564/H564,"0")</f>
        <v>25.641025641025642</v>
      </c>
      <c r="X565" s="405">
        <f>IFERROR(X560/H560,"0")+IFERROR(X561/H561,"0")+IFERROR(X562/H562,"0")+IFERROR(X563/H563,"0")+IFERROR(X564/H564,"0")</f>
        <v>26</v>
      </c>
      <c r="Y565" s="405">
        <f>IFERROR(IF(Y560="",0,Y560),"0")+IFERROR(IF(Y561="",0,Y561),"0")+IFERROR(IF(Y562="",0,Y562),"0")+IFERROR(IF(Y563="",0,Y563),"0")+IFERROR(IF(Y564="",0,Y564),"0")</f>
        <v>0.5655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39"/>
      <c r="O566" s="418" t="s">
        <v>70</v>
      </c>
      <c r="P566" s="419"/>
      <c r="Q566" s="419"/>
      <c r="R566" s="419"/>
      <c r="S566" s="419"/>
      <c r="T566" s="419"/>
      <c r="U566" s="420"/>
      <c r="V566" s="37" t="s">
        <v>66</v>
      </c>
      <c r="W566" s="405">
        <f>IFERROR(SUM(W560:W564),"0")</f>
        <v>200</v>
      </c>
      <c r="X566" s="405">
        <f>IFERROR(SUM(X560:X564),"0")</f>
        <v>202.79999999999998</v>
      </c>
      <c r="Y566" s="37"/>
      <c r="Z566" s="406"/>
      <c r="AA566" s="406"/>
    </row>
    <row r="567" spans="1:67" ht="14.25" hidden="1" customHeight="1" x14ac:dyDescent="0.25">
      <c r="A567" s="416" t="s">
        <v>219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813</v>
      </c>
      <c r="B568" s="54" t="s">
        <v>814</v>
      </c>
      <c r="C568" s="31">
        <v>4301060408</v>
      </c>
      <c r="D568" s="417">
        <v>4640242180120</v>
      </c>
      <c r="E568" s="415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820" t="s">
        <v>815</v>
      </c>
      <c r="P568" s="414"/>
      <c r="Q568" s="414"/>
      <c r="R568" s="414"/>
      <c r="S568" s="415"/>
      <c r="T568" s="34"/>
      <c r="U568" s="34"/>
      <c r="V568" s="35" t="s">
        <v>66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813</v>
      </c>
      <c r="B569" s="54" t="s">
        <v>816</v>
      </c>
      <c r="C569" s="31">
        <v>4301060354</v>
      </c>
      <c r="D569" s="417">
        <v>4640242180120</v>
      </c>
      <c r="E569" s="415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595" t="s">
        <v>817</v>
      </c>
      <c r="P569" s="414"/>
      <c r="Q569" s="414"/>
      <c r="R569" s="414"/>
      <c r="S569" s="415"/>
      <c r="T569" s="34"/>
      <c r="U569" s="34"/>
      <c r="V569" s="35" t="s">
        <v>66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818</v>
      </c>
      <c r="B570" s="54" t="s">
        <v>819</v>
      </c>
      <c r="C570" s="31">
        <v>4301060407</v>
      </c>
      <c r="D570" s="417">
        <v>4640242180137</v>
      </c>
      <c r="E570" s="415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797" t="s">
        <v>820</v>
      </c>
      <c r="P570" s="414"/>
      <c r="Q570" s="414"/>
      <c r="R570" s="414"/>
      <c r="S570" s="415"/>
      <c r="T570" s="34"/>
      <c r="U570" s="34"/>
      <c r="V570" s="35" t="s">
        <v>66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818</v>
      </c>
      <c r="B571" s="54" t="s">
        <v>821</v>
      </c>
      <c r="C571" s="31">
        <v>4301060355</v>
      </c>
      <c r="D571" s="417">
        <v>4640242180137</v>
      </c>
      <c r="E571" s="415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109</v>
      </c>
      <c r="L571" s="33" t="s">
        <v>65</v>
      </c>
      <c r="M571" s="33"/>
      <c r="N571" s="32">
        <v>40</v>
      </c>
      <c r="O571" s="757" t="s">
        <v>822</v>
      </c>
      <c r="P571" s="414"/>
      <c r="Q571" s="414"/>
      <c r="R571" s="414"/>
      <c r="S571" s="415"/>
      <c r="T571" s="34"/>
      <c r="U571" s="34"/>
      <c r="V571" s="35" t="s">
        <v>66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38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39"/>
      <c r="O572" s="418" t="s">
        <v>70</v>
      </c>
      <c r="P572" s="419"/>
      <c r="Q572" s="419"/>
      <c r="R572" s="419"/>
      <c r="S572" s="419"/>
      <c r="T572" s="419"/>
      <c r="U572" s="420"/>
      <c r="V572" s="37" t="s">
        <v>71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39"/>
      <c r="O573" s="418" t="s">
        <v>70</v>
      </c>
      <c r="P573" s="419"/>
      <c r="Q573" s="419"/>
      <c r="R573" s="419"/>
      <c r="S573" s="419"/>
      <c r="T573" s="419"/>
      <c r="U573" s="420"/>
      <c r="V573" s="37" t="s">
        <v>66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573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574"/>
      <c r="O574" s="525" t="s">
        <v>823</v>
      </c>
      <c r="P574" s="459"/>
      <c r="Q574" s="459"/>
      <c r="R574" s="459"/>
      <c r="S574" s="459"/>
      <c r="T574" s="459"/>
      <c r="U574" s="460"/>
      <c r="V574" s="37" t="s">
        <v>66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17020.5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17159.95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574"/>
      <c r="O575" s="525" t="s">
        <v>824</v>
      </c>
      <c r="P575" s="459"/>
      <c r="Q575" s="459"/>
      <c r="R575" s="459"/>
      <c r="S575" s="459"/>
      <c r="T575" s="459"/>
      <c r="U575" s="460"/>
      <c r="V575" s="37" t="s">
        <v>66</v>
      </c>
      <c r="W575" s="405">
        <f>IFERROR(SUM(BL22:BL571),"0")</f>
        <v>18212.305825477204</v>
      </c>
      <c r="X575" s="405">
        <f>IFERROR(SUM(BM22:BM571),"0")</f>
        <v>18362.047000000006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574"/>
      <c r="O576" s="525" t="s">
        <v>825</v>
      </c>
      <c r="P576" s="459"/>
      <c r="Q576" s="459"/>
      <c r="R576" s="459"/>
      <c r="S576" s="459"/>
      <c r="T576" s="459"/>
      <c r="U576" s="460"/>
      <c r="V576" s="37" t="s">
        <v>826</v>
      </c>
      <c r="W576" s="38">
        <f>ROUNDUP(SUM(BN22:BN571),0)</f>
        <v>34</v>
      </c>
      <c r="X576" s="38">
        <f>ROUNDUP(SUM(BO22:BO571),0)</f>
        <v>34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574"/>
      <c r="O577" s="525" t="s">
        <v>827</v>
      </c>
      <c r="P577" s="459"/>
      <c r="Q577" s="459"/>
      <c r="R577" s="459"/>
      <c r="S577" s="459"/>
      <c r="T577" s="459"/>
      <c r="U577" s="460"/>
      <c r="V577" s="37" t="s">
        <v>66</v>
      </c>
      <c r="W577" s="405">
        <f>GrossWeightTotal+PalletQtyTotal*25</f>
        <v>19062.305825477204</v>
      </c>
      <c r="X577" s="405">
        <f>GrossWeightTotalR+PalletQtyTotalR*25</f>
        <v>19212.047000000006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574"/>
      <c r="O578" s="525" t="s">
        <v>828</v>
      </c>
      <c r="P578" s="459"/>
      <c r="Q578" s="459"/>
      <c r="R578" s="459"/>
      <c r="S578" s="459"/>
      <c r="T578" s="459"/>
      <c r="U578" s="460"/>
      <c r="V578" s="37" t="s">
        <v>826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3938.4390459476672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3966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574"/>
      <c r="O579" s="525" t="s">
        <v>829</v>
      </c>
      <c r="P579" s="459"/>
      <c r="Q579" s="459"/>
      <c r="R579" s="459"/>
      <c r="S579" s="459"/>
      <c r="T579" s="459"/>
      <c r="U579" s="460"/>
      <c r="V579" s="39" t="s">
        <v>830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38.974379999999996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831</v>
      </c>
      <c r="B581" s="394" t="s">
        <v>60</v>
      </c>
      <c r="C581" s="409" t="s">
        <v>104</v>
      </c>
      <c r="D581" s="456"/>
      <c r="E581" s="456"/>
      <c r="F581" s="457"/>
      <c r="G581" s="409" t="s">
        <v>241</v>
      </c>
      <c r="H581" s="456"/>
      <c r="I581" s="456"/>
      <c r="J581" s="456"/>
      <c r="K581" s="456"/>
      <c r="L581" s="456"/>
      <c r="M581" s="456"/>
      <c r="N581" s="456"/>
      <c r="O581" s="457"/>
      <c r="P581" s="409" t="s">
        <v>488</v>
      </c>
      <c r="Q581" s="457"/>
      <c r="R581" s="409" t="s">
        <v>569</v>
      </c>
      <c r="S581" s="456"/>
      <c r="T581" s="456"/>
      <c r="U581" s="457"/>
      <c r="V581" s="394" t="s">
        <v>689</v>
      </c>
      <c r="W581" s="394" t="s">
        <v>740</v>
      </c>
      <c r="AA581" s="52"/>
      <c r="AD581" s="395"/>
    </row>
    <row r="582" spans="1:30" ht="14.25" customHeight="1" thickTop="1" x14ac:dyDescent="0.2">
      <c r="A582" s="612" t="s">
        <v>832</v>
      </c>
      <c r="B582" s="409" t="s">
        <v>60</v>
      </c>
      <c r="C582" s="409" t="s">
        <v>105</v>
      </c>
      <c r="D582" s="409" t="s">
        <v>113</v>
      </c>
      <c r="E582" s="409" t="s">
        <v>104</v>
      </c>
      <c r="F582" s="409" t="s">
        <v>231</v>
      </c>
      <c r="G582" s="409" t="s">
        <v>242</v>
      </c>
      <c r="H582" s="409" t="s">
        <v>256</v>
      </c>
      <c r="I582" s="409" t="s">
        <v>275</v>
      </c>
      <c r="J582" s="409" t="s">
        <v>348</v>
      </c>
      <c r="K582" s="409" t="s">
        <v>369</v>
      </c>
      <c r="L582" s="409" t="s">
        <v>382</v>
      </c>
      <c r="M582" s="395"/>
      <c r="N582" s="409" t="s">
        <v>458</v>
      </c>
      <c r="O582" s="409" t="s">
        <v>475</v>
      </c>
      <c r="P582" s="409" t="s">
        <v>489</v>
      </c>
      <c r="Q582" s="409" t="s">
        <v>538</v>
      </c>
      <c r="R582" s="409" t="s">
        <v>570</v>
      </c>
      <c r="S582" s="409" t="s">
        <v>641</v>
      </c>
      <c r="T582" s="409" t="s">
        <v>673</v>
      </c>
      <c r="U582" s="409" t="s">
        <v>680</v>
      </c>
      <c r="V582" s="409" t="s">
        <v>689</v>
      </c>
      <c r="W582" s="409" t="s">
        <v>740</v>
      </c>
      <c r="AA582" s="52"/>
      <c r="AD582" s="395"/>
    </row>
    <row r="583" spans="1:30" ht="13.5" customHeight="1" thickBot="1" x14ac:dyDescent="0.25">
      <c r="A583" s="613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395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AA583" s="52"/>
      <c r="AD583" s="395"/>
    </row>
    <row r="584" spans="1:30" ht="18" customHeight="1" thickTop="1" thickBot="1" x14ac:dyDescent="0.25">
      <c r="A584" s="40" t="s">
        <v>833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148.5</v>
      </c>
      <c r="D584" s="46">
        <f>IFERROR(X59*1,"0")+IFERROR(X60*1,"0")+IFERROR(X61*1,"0")+IFERROR(X62*1,"0")</f>
        <v>887.40000000000009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1907.6599999999999</v>
      </c>
      <c r="F584" s="46">
        <f>IFERROR(X136*1,"0")+IFERROR(X137*1,"0")+IFERROR(X138*1,"0")+IFERROR(X139*1,"0")+IFERROR(X140*1,"0")</f>
        <v>760.50000000000011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602.70000000000005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3101.4</v>
      </c>
      <c r="J584" s="46">
        <f>IFERROR(X215*1,"0")+IFERROR(X216*1,"0")+IFERROR(X217*1,"0")+IFERROR(X218*1,"0")+IFERROR(X219*1,"0")+IFERROR(X220*1,"0")+IFERROR(X221*1,"0")+IFERROR(X225*1,"0")+IFERROR(X226*1,"0")+IFERROR(X227*1,"0")</f>
        <v>129</v>
      </c>
      <c r="K584" s="46">
        <f>IFERROR(X232*1,"0")+IFERROR(X233*1,"0")+IFERROR(X234*1,"0")+IFERROR(X235*1,"0")+IFERROR(X236*1,"0")+IFERROR(X237*1,"0")</f>
        <v>292.39999999999998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527.28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1117.1699999999998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5771.4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91.2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551.22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18.600000000000001</v>
      </c>
      <c r="T584" s="46">
        <f>IFERROR(X473*1,"0")+IFERROR(X474*1,"0")+IFERROR(X475*1,"0")</f>
        <v>40.799999999999997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1009.9200000000001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202.79999999999998</v>
      </c>
      <c r="AA584" s="52"/>
      <c r="AD584" s="395"/>
    </row>
  </sheetData>
  <sheetProtection algorithmName="SHA-512" hashValue="yuoGEBJVt84BcvHRUXsLia7iA/RtYlP6X8ctrJUCFwdUdtJAjARFVGnG+Kjo+WBqEwStFPcUkUlrVJrSy4/zsA==" saltValue="g4W60YQ4LgtqrodsYUjmV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5,00"/>
        <filter val="1 100,00"/>
        <filter val="1 179,00"/>
        <filter val="1 600,00"/>
        <filter val="1 616,00"/>
        <filter val="1 950,00"/>
        <filter val="100,00"/>
        <filter val="102,00"/>
        <filter val="103,79"/>
        <filter val="105,00"/>
        <filter val="108,00"/>
        <filter val="11,67"/>
        <filter val="110,67"/>
        <filter val="115,50"/>
        <filter val="116,00"/>
        <filter val="12,00"/>
        <filter val="120,37"/>
        <filter val="140,00"/>
        <filter val="144,00"/>
        <filter val="148,50"/>
        <filter val="157,50"/>
        <filter val="157,78"/>
        <filter val="16,00"/>
        <filter val="160,00"/>
        <filter val="17 020,50"/>
        <filter val="17,00"/>
        <filter val="17,50"/>
        <filter val="17,95"/>
        <filter val="170,00"/>
        <filter val="18 212,31"/>
        <filter val="18,33"/>
        <filter val="180,00"/>
        <filter val="19 062,31"/>
        <filter val="19,60"/>
        <filter val="193,99"/>
        <filter val="2 320,00"/>
        <filter val="2,50"/>
        <filter val="20,00"/>
        <filter val="200,00"/>
        <filter val="205,71"/>
        <filter val="21,00"/>
        <filter val="21,67"/>
        <filter val="210,00"/>
        <filter val="220,00"/>
        <filter val="225,00"/>
        <filter val="24,00"/>
        <filter val="240,00"/>
        <filter val="243,81"/>
        <filter val="25,64"/>
        <filter val="251,02"/>
        <filter val="260,00"/>
        <filter val="273,33"/>
        <filter val="276,19"/>
        <filter val="280,00"/>
        <filter val="282,00"/>
        <filter val="3 938,44"/>
        <filter val="3,85"/>
        <filter val="30,00"/>
        <filter val="30,30"/>
        <filter val="300,00"/>
        <filter val="315,00"/>
        <filter val="32,00"/>
        <filter val="320,00"/>
        <filter val="33,33"/>
        <filter val="34"/>
        <filter val="35,00"/>
        <filter val="36,10"/>
        <filter val="360,00"/>
        <filter val="37,55"/>
        <filter val="374,00"/>
        <filter val="39,00"/>
        <filter val="39,60"/>
        <filter val="4 000,00"/>
        <filter val="4,17"/>
        <filter val="40,00"/>
        <filter val="41,80"/>
        <filter val="42,00"/>
        <filter val="420,00"/>
        <filter val="450,00"/>
        <filter val="48,33"/>
        <filter val="483,33"/>
        <filter val="49,50"/>
        <filter val="495,00"/>
        <filter val="50,00"/>
        <filter val="520,00"/>
        <filter val="527,00"/>
        <filter val="55,00"/>
        <filter val="56,00"/>
        <filter val="58,33"/>
        <filter val="585,00"/>
        <filter val="595,00"/>
        <filter val="6,00"/>
        <filter val="6,25"/>
        <filter val="6,67"/>
        <filter val="60,00"/>
        <filter val="600,00"/>
        <filter val="640,50"/>
        <filter val="650,00"/>
        <filter val="66,00"/>
        <filter val="7,50"/>
        <filter val="70,00"/>
        <filter val="756,00"/>
        <filter val="78,26"/>
        <filter val="80,00"/>
        <filter val="85,00"/>
        <filter val="87,50"/>
        <filter val="885,00"/>
        <filter val="888,22"/>
        <filter val="9,00"/>
        <filter val="900,00"/>
      </filters>
    </filterColumn>
  </autoFilter>
  <mergeCells count="1049">
    <mergeCell ref="O528:U528"/>
    <mergeCell ref="O383:U383"/>
    <mergeCell ref="D161:E161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B17:B18"/>
    <mergeCell ref="O431:S431"/>
    <mergeCell ref="A479:Y479"/>
    <mergeCell ref="A151:N152"/>
    <mergeCell ref="D131:E131"/>
    <mergeCell ref="O449:S449"/>
    <mergeCell ref="D258:E258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834</v>
      </c>
      <c r="H1" s="52"/>
    </row>
    <row r="3" spans="2:8" x14ac:dyDescent="0.2">
      <c r="B3" s="47" t="s">
        <v>835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836</v>
      </c>
      <c r="D6" s="47" t="s">
        <v>837</v>
      </c>
      <c r="E6" s="47"/>
    </row>
    <row r="7" spans="2:8" x14ac:dyDescent="0.2">
      <c r="B7" s="47" t="s">
        <v>838</v>
      </c>
      <c r="C7" s="47" t="s">
        <v>839</v>
      </c>
      <c r="D7" s="47" t="s">
        <v>840</v>
      </c>
      <c r="E7" s="47"/>
    </row>
    <row r="9" spans="2:8" x14ac:dyDescent="0.2">
      <c r="B9" s="47" t="s">
        <v>841</v>
      </c>
      <c r="C9" s="47" t="s">
        <v>836</v>
      </c>
      <c r="D9" s="47"/>
      <c r="E9" s="47"/>
    </row>
    <row r="11" spans="2:8" x14ac:dyDescent="0.2">
      <c r="B11" s="47" t="s">
        <v>841</v>
      </c>
      <c r="C11" s="47" t="s">
        <v>839</v>
      </c>
      <c r="D11" s="47"/>
      <c r="E11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  <row r="21" spans="2:5" x14ac:dyDescent="0.2">
      <c r="B21" s="47" t="s">
        <v>850</v>
      </c>
      <c r="C21" s="47"/>
      <c r="D21" s="47"/>
      <c r="E21" s="47"/>
    </row>
    <row r="22" spans="2:5" x14ac:dyDescent="0.2">
      <c r="B22" s="47" t="s">
        <v>851</v>
      </c>
      <c r="C22" s="47"/>
      <c r="D22" s="47"/>
      <c r="E22" s="47"/>
    </row>
    <row r="23" spans="2:5" x14ac:dyDescent="0.2">
      <c r="B23" s="47" t="s">
        <v>852</v>
      </c>
      <c r="C23" s="47"/>
      <c r="D23" s="47"/>
      <c r="E23" s="47"/>
    </row>
  </sheetData>
  <sheetProtection algorithmName="SHA-512" hashValue="/iit9Ci1ZaDDu6I7re3bwoLQ1/03lmnMs0h8vpBPfZ6qkhf5YJvFSkk9jeE+mKLO5vB7KkxFD/3YBmDscbDYww==" saltValue="uM5KIpxPTbwnuctw7DAW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1359</vt:i4>
      </vt:variant>
    </vt:vector>
  </HeadingPairs>
  <TitlesOfParts>
    <vt:vector size="13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