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08ED1A-BF18-420A-97AD-8AC7C2718A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W571" i="1"/>
  <c r="BN570" i="1"/>
  <c r="BL570" i="1"/>
  <c r="X570" i="1"/>
  <c r="BO570" i="1" s="1"/>
  <c r="BN569" i="1"/>
  <c r="BL569" i="1"/>
  <c r="X569" i="1"/>
  <c r="BO569" i="1" s="1"/>
  <c r="BN568" i="1"/>
  <c r="BL568" i="1"/>
  <c r="X568" i="1"/>
  <c r="BO568" i="1" s="1"/>
  <c r="BN567" i="1"/>
  <c r="BL567" i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W556" i="1"/>
  <c r="BN555" i="1"/>
  <c r="BL555" i="1"/>
  <c r="X555" i="1"/>
  <c r="BO555" i="1" s="1"/>
  <c r="BN554" i="1"/>
  <c r="BL554" i="1"/>
  <c r="X554" i="1"/>
  <c r="BO554" i="1" s="1"/>
  <c r="BN553" i="1"/>
  <c r="BL553" i="1"/>
  <c r="X553" i="1"/>
  <c r="BO553" i="1" s="1"/>
  <c r="BN552" i="1"/>
  <c r="BL552" i="1"/>
  <c r="X552" i="1"/>
  <c r="BO552" i="1" s="1"/>
  <c r="BN551" i="1"/>
  <c r="BL551" i="1"/>
  <c r="X551" i="1"/>
  <c r="X557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W540" i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W583" i="1" s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N520" i="1"/>
  <c r="BL520" i="1"/>
  <c r="X520" i="1"/>
  <c r="O520" i="1"/>
  <c r="BN519" i="1"/>
  <c r="BL519" i="1"/>
  <c r="X519" i="1"/>
  <c r="O519" i="1"/>
  <c r="W517" i="1"/>
  <c r="W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BO510" i="1"/>
  <c r="BN510" i="1"/>
  <c r="BM510" i="1"/>
  <c r="BL510" i="1"/>
  <c r="Y510" i="1"/>
  <c r="X510" i="1"/>
  <c r="O510" i="1"/>
  <c r="W508" i="1"/>
  <c r="X507" i="1"/>
  <c r="W507" i="1"/>
  <c r="BO506" i="1"/>
  <c r="BN506" i="1"/>
  <c r="BM506" i="1"/>
  <c r="BL506" i="1"/>
  <c r="Y506" i="1"/>
  <c r="X506" i="1"/>
  <c r="O506" i="1"/>
  <c r="BN505" i="1"/>
  <c r="BL505" i="1"/>
  <c r="X505" i="1"/>
  <c r="O505" i="1"/>
  <c r="W503" i="1"/>
  <c r="W502" i="1"/>
  <c r="BN501" i="1"/>
  <c r="BL501" i="1"/>
  <c r="X501" i="1"/>
  <c r="O501" i="1"/>
  <c r="BN500" i="1"/>
  <c r="BL500" i="1"/>
  <c r="X500" i="1"/>
  <c r="O500" i="1"/>
  <c r="BN499" i="1"/>
  <c r="BL499" i="1"/>
  <c r="X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N493" i="1"/>
  <c r="BL493" i="1"/>
  <c r="X493" i="1"/>
  <c r="BN492" i="1"/>
  <c r="BL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6" i="1"/>
  <c r="X485" i="1"/>
  <c r="W485" i="1"/>
  <c r="BO484" i="1"/>
  <c r="BN484" i="1"/>
  <c r="BM484" i="1"/>
  <c r="BL484" i="1"/>
  <c r="Y484" i="1"/>
  <c r="Y485" i="1" s="1"/>
  <c r="X484" i="1"/>
  <c r="X486" i="1" s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W476" i="1"/>
  <c r="W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9" i="1"/>
  <c r="W468" i="1"/>
  <c r="BN467" i="1"/>
  <c r="BL467" i="1"/>
  <c r="X467" i="1"/>
  <c r="O467" i="1"/>
  <c r="W465" i="1"/>
  <c r="W464" i="1"/>
  <c r="BN463" i="1"/>
  <c r="BL463" i="1"/>
  <c r="X463" i="1"/>
  <c r="O463" i="1"/>
  <c r="W461" i="1"/>
  <c r="W460" i="1"/>
  <c r="BN459" i="1"/>
  <c r="BL459" i="1"/>
  <c r="X459" i="1"/>
  <c r="O459" i="1"/>
  <c r="BN458" i="1"/>
  <c r="BL458" i="1"/>
  <c r="X458" i="1"/>
  <c r="O458" i="1"/>
  <c r="W456" i="1"/>
  <c r="W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W428" i="1"/>
  <c r="W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BO385" i="1" s="1"/>
  <c r="O385" i="1"/>
  <c r="BN384" i="1"/>
  <c r="BL384" i="1"/>
  <c r="X384" i="1"/>
  <c r="W382" i="1"/>
  <c r="W381" i="1"/>
  <c r="BN380" i="1"/>
  <c r="BL380" i="1"/>
  <c r="X380" i="1"/>
  <c r="BO380" i="1" s="1"/>
  <c r="O380" i="1"/>
  <c r="BN379" i="1"/>
  <c r="BL379" i="1"/>
  <c r="X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W374" i="1"/>
  <c r="X373" i="1"/>
  <c r="W373" i="1"/>
  <c r="BO372" i="1"/>
  <c r="BN372" i="1"/>
  <c r="BM372" i="1"/>
  <c r="BL372" i="1"/>
  <c r="Y372" i="1"/>
  <c r="X372" i="1"/>
  <c r="BO371" i="1"/>
  <c r="BN371" i="1"/>
  <c r="BM371" i="1"/>
  <c r="BL371" i="1"/>
  <c r="Y371" i="1"/>
  <c r="X371" i="1"/>
  <c r="BO370" i="1"/>
  <c r="BN370" i="1"/>
  <c r="BM370" i="1"/>
  <c r="BL370" i="1"/>
  <c r="Y370" i="1"/>
  <c r="Y373" i="1" s="1"/>
  <c r="X370" i="1"/>
  <c r="X374" i="1" s="1"/>
  <c r="O370" i="1"/>
  <c r="W368" i="1"/>
  <c r="W367" i="1"/>
  <c r="BN366" i="1"/>
  <c r="BL366" i="1"/>
  <c r="X366" i="1"/>
  <c r="BO366" i="1" s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O357" i="1"/>
  <c r="W355" i="1"/>
  <c r="W354" i="1"/>
  <c r="BN353" i="1"/>
  <c r="BL353" i="1"/>
  <c r="X353" i="1"/>
  <c r="BN352" i="1"/>
  <c r="BL352" i="1"/>
  <c r="X352" i="1"/>
  <c r="O352" i="1"/>
  <c r="BN351" i="1"/>
  <c r="BL351" i="1"/>
  <c r="X351" i="1"/>
  <c r="X354" i="1" s="1"/>
  <c r="W349" i="1"/>
  <c r="W348" i="1"/>
  <c r="BN347" i="1"/>
  <c r="BL347" i="1"/>
  <c r="X347" i="1"/>
  <c r="O347" i="1"/>
  <c r="BN346" i="1"/>
  <c r="BL346" i="1"/>
  <c r="X346" i="1"/>
  <c r="BO346" i="1" s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BO340" i="1" s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BO304" i="1" s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O287" i="1" s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O254" i="1"/>
  <c r="W252" i="1"/>
  <c r="W251" i="1"/>
  <c r="BN250" i="1"/>
  <c r="BL250" i="1"/>
  <c r="X250" i="1"/>
  <c r="BO250" i="1" s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BN224" i="1"/>
  <c r="BL224" i="1"/>
  <c r="X224" i="1"/>
  <c r="W222" i="1"/>
  <c r="W221" i="1"/>
  <c r="BN220" i="1"/>
  <c r="BL220" i="1"/>
  <c r="X220" i="1"/>
  <c r="BO220" i="1" s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O206" i="1"/>
  <c r="W204" i="1"/>
  <c r="W203" i="1"/>
  <c r="BN202" i="1"/>
  <c r="BL202" i="1"/>
  <c r="X202" i="1"/>
  <c r="O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O194" i="1"/>
  <c r="BN193" i="1"/>
  <c r="BL193" i="1"/>
  <c r="X193" i="1"/>
  <c r="BN192" i="1"/>
  <c r="BL192" i="1"/>
  <c r="X192" i="1"/>
  <c r="O192" i="1"/>
  <c r="BN191" i="1"/>
  <c r="BL191" i="1"/>
  <c r="X191" i="1"/>
  <c r="BN190" i="1"/>
  <c r="BL190" i="1"/>
  <c r="X190" i="1"/>
  <c r="O190" i="1"/>
  <c r="BN189" i="1"/>
  <c r="BL189" i="1"/>
  <c r="X189" i="1"/>
  <c r="O189" i="1"/>
  <c r="BN188" i="1"/>
  <c r="BL188" i="1"/>
  <c r="X188" i="1"/>
  <c r="X203" i="1" s="1"/>
  <c r="O188" i="1"/>
  <c r="W186" i="1"/>
  <c r="W185" i="1"/>
  <c r="BO184" i="1"/>
  <c r="BN184" i="1"/>
  <c r="BM184" i="1"/>
  <c r="BL184" i="1"/>
  <c r="Y184" i="1"/>
  <c r="X184" i="1"/>
  <c r="BO183" i="1"/>
  <c r="BN183" i="1"/>
  <c r="BM183" i="1"/>
  <c r="BL183" i="1"/>
  <c r="Y183" i="1"/>
  <c r="X183" i="1"/>
  <c r="O183" i="1"/>
  <c r="BN182" i="1"/>
  <c r="BL182" i="1"/>
  <c r="X182" i="1"/>
  <c r="BO182" i="1" s="1"/>
  <c r="BN181" i="1"/>
  <c r="BL181" i="1"/>
  <c r="X181" i="1"/>
  <c r="BO181" i="1" s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M177" i="1"/>
  <c r="BL177" i="1"/>
  <c r="Y177" i="1"/>
  <c r="X177" i="1"/>
  <c r="BO177" i="1" s="1"/>
  <c r="O177" i="1"/>
  <c r="W175" i="1"/>
  <c r="W174" i="1"/>
  <c r="BN173" i="1"/>
  <c r="BL173" i="1"/>
  <c r="X173" i="1"/>
  <c r="BO173" i="1" s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N167" i="1"/>
  <c r="BL167" i="1"/>
  <c r="X167" i="1"/>
  <c r="BO167" i="1" s="1"/>
  <c r="O167" i="1"/>
  <c r="W164" i="1"/>
  <c r="W163" i="1"/>
  <c r="BN162" i="1"/>
  <c r="BL162" i="1"/>
  <c r="X162" i="1"/>
  <c r="BO162" i="1" s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W151" i="1"/>
  <c r="W150" i="1"/>
  <c r="BN149" i="1"/>
  <c r="BL149" i="1"/>
  <c r="X149" i="1"/>
  <c r="BO149" i="1" s="1"/>
  <c r="BN148" i="1"/>
  <c r="BL148" i="1"/>
  <c r="X148" i="1"/>
  <c r="BO148" i="1" s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G583" i="1" s="1"/>
  <c r="O145" i="1"/>
  <c r="W141" i="1"/>
  <c r="W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W132" i="1"/>
  <c r="W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3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90" i="1" l="1"/>
  <c r="BM190" i="1"/>
  <c r="Y190" i="1"/>
  <c r="BO194" i="1"/>
  <c r="BM194" i="1"/>
  <c r="Y194" i="1"/>
  <c r="BO236" i="1"/>
  <c r="BM236" i="1"/>
  <c r="Y236" i="1"/>
  <c r="BO254" i="1"/>
  <c r="BM254" i="1"/>
  <c r="Y254" i="1"/>
  <c r="BO294" i="1"/>
  <c r="BM294" i="1"/>
  <c r="Y294" i="1"/>
  <c r="BO364" i="1"/>
  <c r="BM364" i="1"/>
  <c r="Y364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50" i="1"/>
  <c r="BM450" i="1"/>
  <c r="Y450" i="1"/>
  <c r="BO454" i="1"/>
  <c r="BM454" i="1"/>
  <c r="Y454" i="1"/>
  <c r="W577" i="1"/>
  <c r="Y28" i="1"/>
  <c r="BM28" i="1"/>
  <c r="Y61" i="1"/>
  <c r="BM61" i="1"/>
  <c r="Y62" i="1"/>
  <c r="BM62" i="1"/>
  <c r="Y73" i="1"/>
  <c r="BM73" i="1"/>
  <c r="Y81" i="1"/>
  <c r="BM81" i="1"/>
  <c r="Y93" i="1"/>
  <c r="BM93" i="1"/>
  <c r="X105" i="1"/>
  <c r="Y103" i="1"/>
  <c r="BM103" i="1"/>
  <c r="Y108" i="1"/>
  <c r="BM108" i="1"/>
  <c r="Y116" i="1"/>
  <c r="BM116" i="1"/>
  <c r="Y117" i="1"/>
  <c r="BM117" i="1"/>
  <c r="Y129" i="1"/>
  <c r="BM129" i="1"/>
  <c r="F583" i="1"/>
  <c r="Y158" i="1"/>
  <c r="BM158" i="1"/>
  <c r="Y167" i="1"/>
  <c r="BM167" i="1"/>
  <c r="BO191" i="1"/>
  <c r="BM191" i="1"/>
  <c r="Y191" i="1"/>
  <c r="BO214" i="1"/>
  <c r="BM214" i="1"/>
  <c r="Y214" i="1"/>
  <c r="BO244" i="1"/>
  <c r="BM244" i="1"/>
  <c r="Y244" i="1"/>
  <c r="BO266" i="1"/>
  <c r="BM266" i="1"/>
  <c r="Y266" i="1"/>
  <c r="BO344" i="1"/>
  <c r="BM344" i="1"/>
  <c r="Y344" i="1"/>
  <c r="BO391" i="1"/>
  <c r="BM391" i="1"/>
  <c r="Y391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5" i="1"/>
  <c r="BM425" i="1"/>
  <c r="Y425" i="1"/>
  <c r="BO451" i="1"/>
  <c r="BM451" i="1"/>
  <c r="Y451" i="1"/>
  <c r="BO514" i="1"/>
  <c r="BM514" i="1"/>
  <c r="Y514" i="1"/>
  <c r="Y162" i="1"/>
  <c r="BM162" i="1"/>
  <c r="Y173" i="1"/>
  <c r="BM173" i="1"/>
  <c r="Y179" i="1"/>
  <c r="BM179" i="1"/>
  <c r="Y188" i="1"/>
  <c r="BM188" i="1"/>
  <c r="BO188" i="1"/>
  <c r="Y196" i="1"/>
  <c r="BM196" i="1"/>
  <c r="Y207" i="1"/>
  <c r="BM207" i="1"/>
  <c r="Y208" i="1"/>
  <c r="BM208" i="1"/>
  <c r="Y209" i="1"/>
  <c r="BM209" i="1"/>
  <c r="Y216" i="1"/>
  <c r="BM216" i="1"/>
  <c r="Y220" i="1"/>
  <c r="BM220" i="1"/>
  <c r="Y225" i="1"/>
  <c r="BM225" i="1"/>
  <c r="Y234" i="1"/>
  <c r="BM234" i="1"/>
  <c r="Y246" i="1"/>
  <c r="BM246" i="1"/>
  <c r="Y250" i="1"/>
  <c r="BM250" i="1"/>
  <c r="Y256" i="1"/>
  <c r="BM256" i="1"/>
  <c r="Y264" i="1"/>
  <c r="BM264" i="1"/>
  <c r="Y268" i="1"/>
  <c r="BM268" i="1"/>
  <c r="X283" i="1"/>
  <c r="Y287" i="1"/>
  <c r="BM287" i="1"/>
  <c r="Y296" i="1"/>
  <c r="BM296" i="1"/>
  <c r="Y304" i="1"/>
  <c r="BM304" i="1"/>
  <c r="Y314" i="1"/>
  <c r="BM314" i="1"/>
  <c r="Y329" i="1"/>
  <c r="BM329" i="1"/>
  <c r="Y330" i="1"/>
  <c r="BM330" i="1"/>
  <c r="Y331" i="1"/>
  <c r="BM331" i="1"/>
  <c r="Y332" i="1"/>
  <c r="BM332" i="1"/>
  <c r="Y333" i="1"/>
  <c r="BM333" i="1"/>
  <c r="Y334" i="1"/>
  <c r="BM334" i="1"/>
  <c r="Y335" i="1"/>
  <c r="BM335" i="1"/>
  <c r="Y340" i="1"/>
  <c r="BM340" i="1"/>
  <c r="Y346" i="1"/>
  <c r="BM346" i="1"/>
  <c r="Y351" i="1"/>
  <c r="BM351" i="1"/>
  <c r="BO351" i="1"/>
  <c r="Y366" i="1"/>
  <c r="BM366" i="1"/>
  <c r="Y377" i="1"/>
  <c r="BM377" i="1"/>
  <c r="Y380" i="1"/>
  <c r="BM380" i="1"/>
  <c r="Y385" i="1"/>
  <c r="BM385" i="1"/>
  <c r="BO448" i="1"/>
  <c r="BM448" i="1"/>
  <c r="Y448" i="1"/>
  <c r="BO492" i="1"/>
  <c r="BM492" i="1"/>
  <c r="Y492" i="1"/>
  <c r="BO497" i="1"/>
  <c r="BM497" i="1"/>
  <c r="Y497" i="1"/>
  <c r="BO512" i="1"/>
  <c r="BM512" i="1"/>
  <c r="Y512" i="1"/>
  <c r="Y22" i="1"/>
  <c r="BM22" i="1"/>
  <c r="X36" i="1"/>
  <c r="Y30" i="1"/>
  <c r="BM30" i="1"/>
  <c r="Y31" i="1"/>
  <c r="BM31" i="1"/>
  <c r="Y34" i="1"/>
  <c r="BM34" i="1"/>
  <c r="Y59" i="1"/>
  <c r="BM59" i="1"/>
  <c r="Y67" i="1"/>
  <c r="BM67" i="1"/>
  <c r="Y71" i="1"/>
  <c r="BM71" i="1"/>
  <c r="Y75" i="1"/>
  <c r="BM75" i="1"/>
  <c r="Y79" i="1"/>
  <c r="BM79" i="1"/>
  <c r="Y83" i="1"/>
  <c r="BM83" i="1"/>
  <c r="Y91" i="1"/>
  <c r="BM91" i="1"/>
  <c r="Y97" i="1"/>
  <c r="BM97" i="1"/>
  <c r="BO97" i="1"/>
  <c r="Y101" i="1"/>
  <c r="BM101" i="1"/>
  <c r="X123" i="1"/>
  <c r="Y110" i="1"/>
  <c r="BM110" i="1"/>
  <c r="Y114" i="1"/>
  <c r="BM114" i="1"/>
  <c r="Y119" i="1"/>
  <c r="BM119" i="1"/>
  <c r="Y120" i="1"/>
  <c r="BM120" i="1"/>
  <c r="Y121" i="1"/>
  <c r="BM121" i="1"/>
  <c r="X131" i="1"/>
  <c r="Y127" i="1"/>
  <c r="BM127" i="1"/>
  <c r="Y136" i="1"/>
  <c r="BM136" i="1"/>
  <c r="Y148" i="1"/>
  <c r="BM148" i="1"/>
  <c r="Y149" i="1"/>
  <c r="BM149" i="1"/>
  <c r="Y156" i="1"/>
  <c r="BM156" i="1"/>
  <c r="BO435" i="1"/>
  <c r="BM435" i="1"/>
  <c r="Y435" i="1"/>
  <c r="BO458" i="1"/>
  <c r="BM458" i="1"/>
  <c r="Y458" i="1"/>
  <c r="BO493" i="1"/>
  <c r="BM493" i="1"/>
  <c r="Y493" i="1"/>
  <c r="BO500" i="1"/>
  <c r="BM500" i="1"/>
  <c r="Y500" i="1"/>
  <c r="BO520" i="1"/>
  <c r="BM520" i="1"/>
  <c r="Y520" i="1"/>
  <c r="X393" i="1"/>
  <c r="Y531" i="1"/>
  <c r="BM531" i="1"/>
  <c r="BO531" i="1"/>
  <c r="Y532" i="1"/>
  <c r="BM532" i="1"/>
  <c r="Y533" i="1"/>
  <c r="BM533" i="1"/>
  <c r="Y534" i="1"/>
  <c r="BM534" i="1"/>
  <c r="Y535" i="1"/>
  <c r="BM535" i="1"/>
  <c r="Y536" i="1"/>
  <c r="BM536" i="1"/>
  <c r="Y537" i="1"/>
  <c r="BM537" i="1"/>
  <c r="Y538" i="1"/>
  <c r="BM538" i="1"/>
  <c r="Y539" i="1"/>
  <c r="BM539" i="1"/>
  <c r="X540" i="1"/>
  <c r="Y551" i="1"/>
  <c r="BM551" i="1"/>
  <c r="BO551" i="1"/>
  <c r="Y552" i="1"/>
  <c r="BM552" i="1"/>
  <c r="Y553" i="1"/>
  <c r="BM553" i="1"/>
  <c r="Y554" i="1"/>
  <c r="BM554" i="1"/>
  <c r="Y555" i="1"/>
  <c r="BM555" i="1"/>
  <c r="X556" i="1"/>
  <c r="Y567" i="1"/>
  <c r="BM567" i="1"/>
  <c r="BO567" i="1"/>
  <c r="Y568" i="1"/>
  <c r="BM568" i="1"/>
  <c r="Y569" i="1"/>
  <c r="BM569" i="1"/>
  <c r="Y570" i="1"/>
  <c r="BM570" i="1"/>
  <c r="X571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2" i="1"/>
  <c r="X141" i="1"/>
  <c r="X150" i="1"/>
  <c r="X163" i="1"/>
  <c r="X170" i="1"/>
  <c r="X174" i="1"/>
  <c r="BO192" i="1"/>
  <c r="BM192" i="1"/>
  <c r="Y192" i="1"/>
  <c r="BO195" i="1"/>
  <c r="BM195" i="1"/>
  <c r="Y195" i="1"/>
  <c r="BO202" i="1"/>
  <c r="BM202" i="1"/>
  <c r="Y202" i="1"/>
  <c r="X204" i="1"/>
  <c r="X211" i="1"/>
  <c r="BO206" i="1"/>
  <c r="BM206" i="1"/>
  <c r="Y206" i="1"/>
  <c r="Y210" i="1" s="1"/>
  <c r="BO217" i="1"/>
  <c r="BM217" i="1"/>
  <c r="Y217" i="1"/>
  <c r="X221" i="1"/>
  <c r="X227" i="1"/>
  <c r="BO224" i="1"/>
  <c r="BM224" i="1"/>
  <c r="Y224" i="1"/>
  <c r="BO233" i="1"/>
  <c r="BM233" i="1"/>
  <c r="Y233" i="1"/>
  <c r="X237" i="1"/>
  <c r="L583" i="1"/>
  <c r="X252" i="1"/>
  <c r="BO241" i="1"/>
  <c r="BM241" i="1"/>
  <c r="Y241" i="1"/>
  <c r="BO243" i="1"/>
  <c r="BM243" i="1"/>
  <c r="Y243" i="1"/>
  <c r="BO247" i="1"/>
  <c r="BM247" i="1"/>
  <c r="Y247" i="1"/>
  <c r="X251" i="1"/>
  <c r="BO255" i="1"/>
  <c r="BM255" i="1"/>
  <c r="Y255" i="1"/>
  <c r="BO263" i="1"/>
  <c r="BM263" i="1"/>
  <c r="Y263" i="1"/>
  <c r="BO267" i="1"/>
  <c r="BM267" i="1"/>
  <c r="Y267" i="1"/>
  <c r="X271" i="1"/>
  <c r="X277" i="1"/>
  <c r="BO274" i="1"/>
  <c r="BM274" i="1"/>
  <c r="Y274" i="1"/>
  <c r="BO288" i="1"/>
  <c r="BM288" i="1"/>
  <c r="Y288" i="1"/>
  <c r="X290" i="1"/>
  <c r="N583" i="1"/>
  <c r="X300" i="1"/>
  <c r="BO293" i="1"/>
  <c r="BM293" i="1"/>
  <c r="Y293" i="1"/>
  <c r="BO297" i="1"/>
  <c r="BM297" i="1"/>
  <c r="Y297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6" i="1"/>
  <c r="BM336" i="1"/>
  <c r="Y336" i="1"/>
  <c r="BO338" i="1"/>
  <c r="BM338" i="1"/>
  <c r="Y338" i="1"/>
  <c r="X341" i="1"/>
  <c r="BO345" i="1"/>
  <c r="BM345" i="1"/>
  <c r="Y345" i="1"/>
  <c r="X349" i="1"/>
  <c r="BO353" i="1"/>
  <c r="BM353" i="1"/>
  <c r="Y353" i="1"/>
  <c r="X355" i="1"/>
  <c r="X359" i="1"/>
  <c r="BO357" i="1"/>
  <c r="BM357" i="1"/>
  <c r="Y357" i="1"/>
  <c r="X360" i="1"/>
  <c r="BO365" i="1"/>
  <c r="BM365" i="1"/>
  <c r="Y365" i="1"/>
  <c r="BO397" i="1"/>
  <c r="BM397" i="1"/>
  <c r="Y397" i="1"/>
  <c r="R583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2" i="1"/>
  <c r="X427" i="1"/>
  <c r="BO424" i="1"/>
  <c r="BM424" i="1"/>
  <c r="Y424" i="1"/>
  <c r="X428" i="1"/>
  <c r="BO436" i="1"/>
  <c r="BM436" i="1"/>
  <c r="Y436" i="1"/>
  <c r="X438" i="1"/>
  <c r="S583" i="1"/>
  <c r="X443" i="1"/>
  <c r="X444" i="1"/>
  <c r="BO441" i="1"/>
  <c r="BM441" i="1"/>
  <c r="Y441" i="1"/>
  <c r="H9" i="1"/>
  <c r="B583" i="1"/>
  <c r="W574" i="1"/>
  <c r="W575" i="1"/>
  <c r="Y23" i="1"/>
  <c r="Y24" i="1" s="1"/>
  <c r="BM23" i="1"/>
  <c r="X24" i="1"/>
  <c r="W573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3" i="1"/>
  <c r="Y60" i="1"/>
  <c r="BM60" i="1"/>
  <c r="X64" i="1"/>
  <c r="E583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8" i="1"/>
  <c r="BM98" i="1"/>
  <c r="Y100" i="1"/>
  <c r="BM100" i="1"/>
  <c r="Y102" i="1"/>
  <c r="BM102" i="1"/>
  <c r="Y107" i="1"/>
  <c r="BM107" i="1"/>
  <c r="BO107" i="1"/>
  <c r="Y109" i="1"/>
  <c r="BM109" i="1"/>
  <c r="Y111" i="1"/>
  <c r="BM111" i="1"/>
  <c r="Y113" i="1"/>
  <c r="BM113" i="1"/>
  <c r="Y115" i="1"/>
  <c r="BM115" i="1"/>
  <c r="Y118" i="1"/>
  <c r="BM118" i="1"/>
  <c r="Y126" i="1"/>
  <c r="BM126" i="1"/>
  <c r="Y128" i="1"/>
  <c r="BM128" i="1"/>
  <c r="Y130" i="1"/>
  <c r="BM130" i="1"/>
  <c r="Y135" i="1"/>
  <c r="BM135" i="1"/>
  <c r="BO135" i="1"/>
  <c r="Y137" i="1"/>
  <c r="BM137" i="1"/>
  <c r="Y139" i="1"/>
  <c r="BM139" i="1"/>
  <c r="X140" i="1"/>
  <c r="Y145" i="1"/>
  <c r="BM145" i="1"/>
  <c r="BO145" i="1"/>
  <c r="Y146" i="1"/>
  <c r="BM146" i="1"/>
  <c r="Y147" i="1"/>
  <c r="BM147" i="1"/>
  <c r="X151" i="1"/>
  <c r="H583" i="1"/>
  <c r="Y155" i="1"/>
  <c r="BM155" i="1"/>
  <c r="Y157" i="1"/>
  <c r="BM157" i="1"/>
  <c r="Y159" i="1"/>
  <c r="BM159" i="1"/>
  <c r="Y161" i="1"/>
  <c r="BM161" i="1"/>
  <c r="X164" i="1"/>
  <c r="I583" i="1"/>
  <c r="Y168" i="1"/>
  <c r="BM168" i="1"/>
  <c r="X169" i="1"/>
  <c r="Y172" i="1"/>
  <c r="Y174" i="1" s="1"/>
  <c r="BM172" i="1"/>
  <c r="BO172" i="1"/>
  <c r="X186" i="1"/>
  <c r="Y178" i="1"/>
  <c r="BM178" i="1"/>
  <c r="Y180" i="1"/>
  <c r="BM180" i="1"/>
  <c r="Y181" i="1"/>
  <c r="BM181" i="1"/>
  <c r="Y182" i="1"/>
  <c r="BM182" i="1"/>
  <c r="X185" i="1"/>
  <c r="BO189" i="1"/>
  <c r="BM189" i="1"/>
  <c r="Y189" i="1"/>
  <c r="BO193" i="1"/>
  <c r="BM193" i="1"/>
  <c r="Y193" i="1"/>
  <c r="BO197" i="1"/>
  <c r="BM197" i="1"/>
  <c r="Y197" i="1"/>
  <c r="X210" i="1"/>
  <c r="BO215" i="1"/>
  <c r="BM215" i="1"/>
  <c r="Y215" i="1"/>
  <c r="BO219" i="1"/>
  <c r="BM219" i="1"/>
  <c r="Y219" i="1"/>
  <c r="BO226" i="1"/>
  <c r="BM226" i="1"/>
  <c r="Y226" i="1"/>
  <c r="X228" i="1"/>
  <c r="K583" i="1"/>
  <c r="X238" i="1"/>
  <c r="BO231" i="1"/>
  <c r="BM231" i="1"/>
  <c r="Y231" i="1"/>
  <c r="BO235" i="1"/>
  <c r="BM235" i="1"/>
  <c r="Y235" i="1"/>
  <c r="BO242" i="1"/>
  <c r="BM242" i="1"/>
  <c r="Y242" i="1"/>
  <c r="BO245" i="1"/>
  <c r="BM245" i="1"/>
  <c r="Y245" i="1"/>
  <c r="BO249" i="1"/>
  <c r="BM249" i="1"/>
  <c r="Y249" i="1"/>
  <c r="X258" i="1"/>
  <c r="BO257" i="1"/>
  <c r="BM257" i="1"/>
  <c r="Y257" i="1"/>
  <c r="X259" i="1"/>
  <c r="X272" i="1"/>
  <c r="BO261" i="1"/>
  <c r="BM261" i="1"/>
  <c r="Y261" i="1"/>
  <c r="BO265" i="1"/>
  <c r="BM265" i="1"/>
  <c r="Y265" i="1"/>
  <c r="BO269" i="1"/>
  <c r="BM269" i="1"/>
  <c r="Y269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5" i="1"/>
  <c r="X306" i="1"/>
  <c r="BO303" i="1"/>
  <c r="BM303" i="1"/>
  <c r="Y303" i="1"/>
  <c r="Y305" i="1" s="1"/>
  <c r="BO378" i="1"/>
  <c r="BM378" i="1"/>
  <c r="Y378" i="1"/>
  <c r="X381" i="1"/>
  <c r="X387" i="1"/>
  <c r="BO384" i="1"/>
  <c r="BM384" i="1"/>
  <c r="Y384" i="1"/>
  <c r="Y386" i="1" s="1"/>
  <c r="X386" i="1"/>
  <c r="J583" i="1"/>
  <c r="X222" i="1"/>
  <c r="O583" i="1"/>
  <c r="X310" i="1"/>
  <c r="BO309" i="1"/>
  <c r="BM309" i="1"/>
  <c r="Y309" i="1"/>
  <c r="Y310" i="1" s="1"/>
  <c r="X311" i="1"/>
  <c r="X316" i="1"/>
  <c r="BO313" i="1"/>
  <c r="BM313" i="1"/>
  <c r="Y313" i="1"/>
  <c r="BO337" i="1"/>
  <c r="BM337" i="1"/>
  <c r="Y337" i="1"/>
  <c r="BO339" i="1"/>
  <c r="BM339" i="1"/>
  <c r="Y339" i="1"/>
  <c r="X348" i="1"/>
  <c r="BO347" i="1"/>
  <c r="BM347" i="1"/>
  <c r="Y347" i="1"/>
  <c r="BO352" i="1"/>
  <c r="BM352" i="1"/>
  <c r="Y352" i="1"/>
  <c r="Y354" i="1" s="1"/>
  <c r="BO358" i="1"/>
  <c r="BM358" i="1"/>
  <c r="Y358" i="1"/>
  <c r="Q583" i="1"/>
  <c r="X368" i="1"/>
  <c r="BO363" i="1"/>
  <c r="BM363" i="1"/>
  <c r="Y363" i="1"/>
  <c r="Y367" i="1" s="1"/>
  <c r="X367" i="1"/>
  <c r="X382" i="1"/>
  <c r="BO376" i="1"/>
  <c r="BM376" i="1"/>
  <c r="Y376" i="1"/>
  <c r="BO379" i="1"/>
  <c r="BM379" i="1"/>
  <c r="Y379" i="1"/>
  <c r="BO392" i="1"/>
  <c r="BM392" i="1"/>
  <c r="Y392" i="1"/>
  <c r="Y393" i="1" s="1"/>
  <c r="X394" i="1"/>
  <c r="X421" i="1"/>
  <c r="BO396" i="1"/>
  <c r="BM396" i="1"/>
  <c r="Y396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X431" i="1"/>
  <c r="BO430" i="1"/>
  <c r="BM430" i="1"/>
  <c r="Y430" i="1"/>
  <c r="Y431" i="1" s="1"/>
  <c r="X432" i="1"/>
  <c r="X437" i="1"/>
  <c r="BO434" i="1"/>
  <c r="BM434" i="1"/>
  <c r="Y434" i="1"/>
  <c r="Y437" i="1" s="1"/>
  <c r="BO447" i="1"/>
  <c r="BM447" i="1"/>
  <c r="Y447" i="1"/>
  <c r="BO452" i="1"/>
  <c r="BM452" i="1"/>
  <c r="Y452" i="1"/>
  <c r="X455" i="1"/>
  <c r="BO459" i="1"/>
  <c r="BM459" i="1"/>
  <c r="Y459" i="1"/>
  <c r="Y460" i="1" s="1"/>
  <c r="X461" i="1"/>
  <c r="X464" i="1"/>
  <c r="BO463" i="1"/>
  <c r="BM463" i="1"/>
  <c r="Y463" i="1"/>
  <c r="Y464" i="1" s="1"/>
  <c r="X465" i="1"/>
  <c r="X468" i="1"/>
  <c r="BO467" i="1"/>
  <c r="BM467" i="1"/>
  <c r="Y467" i="1"/>
  <c r="Y468" i="1" s="1"/>
  <c r="X469" i="1"/>
  <c r="T583" i="1"/>
  <c r="X475" i="1"/>
  <c r="BO472" i="1"/>
  <c r="BM472" i="1"/>
  <c r="Y472" i="1"/>
  <c r="X476" i="1"/>
  <c r="BO494" i="1"/>
  <c r="BM494" i="1"/>
  <c r="Y494" i="1"/>
  <c r="BO498" i="1"/>
  <c r="BM498" i="1"/>
  <c r="Y498" i="1"/>
  <c r="P583" i="1"/>
  <c r="X342" i="1"/>
  <c r="BO442" i="1"/>
  <c r="BM442" i="1"/>
  <c r="Y442" i="1"/>
  <c r="X456" i="1"/>
  <c r="BO446" i="1"/>
  <c r="BM446" i="1"/>
  <c r="Y446" i="1"/>
  <c r="BO449" i="1"/>
  <c r="BM449" i="1"/>
  <c r="Y449" i="1"/>
  <c r="BO453" i="1"/>
  <c r="BM453" i="1"/>
  <c r="Y453" i="1"/>
  <c r="X460" i="1"/>
  <c r="BO474" i="1"/>
  <c r="BM474" i="1"/>
  <c r="Y474" i="1"/>
  <c r="BO480" i="1"/>
  <c r="BM480" i="1"/>
  <c r="Y480" i="1"/>
  <c r="Y481" i="1" s="1"/>
  <c r="X482" i="1"/>
  <c r="BO491" i="1"/>
  <c r="BM491" i="1"/>
  <c r="Y491" i="1"/>
  <c r="BO496" i="1"/>
  <c r="BM496" i="1"/>
  <c r="Y496" i="1"/>
  <c r="BO499" i="1"/>
  <c r="BM499" i="1"/>
  <c r="Y499" i="1"/>
  <c r="BO511" i="1"/>
  <c r="BM511" i="1"/>
  <c r="Y511" i="1"/>
  <c r="BO515" i="1"/>
  <c r="BM515" i="1"/>
  <c r="Y515" i="1"/>
  <c r="X517" i="1"/>
  <c r="X522" i="1"/>
  <c r="BO519" i="1"/>
  <c r="BM519" i="1"/>
  <c r="Y519" i="1"/>
  <c r="X523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V583" i="1"/>
  <c r="U583" i="1"/>
  <c r="X481" i="1"/>
  <c r="X502" i="1"/>
  <c r="BO501" i="1"/>
  <c r="BM501" i="1"/>
  <c r="Y501" i="1"/>
  <c r="X503" i="1"/>
  <c r="X508" i="1"/>
  <c r="BO505" i="1"/>
  <c r="BM505" i="1"/>
  <c r="Y505" i="1"/>
  <c r="Y507" i="1" s="1"/>
  <c r="X516" i="1"/>
  <c r="BO513" i="1"/>
  <c r="BM513" i="1"/>
  <c r="Y513" i="1"/>
  <c r="BO521" i="1"/>
  <c r="BM521" i="1"/>
  <c r="Y521" i="1"/>
  <c r="X526" i="1"/>
  <c r="BO525" i="1"/>
  <c r="BM525" i="1"/>
  <c r="Y525" i="1"/>
  <c r="Y526" i="1" s="1"/>
  <c r="X527" i="1"/>
  <c r="X548" i="1"/>
  <c r="BO543" i="1"/>
  <c r="BM543" i="1"/>
  <c r="Y543" i="1"/>
  <c r="BO545" i="1"/>
  <c r="BM545" i="1"/>
  <c r="Y545" i="1"/>
  <c r="BO547" i="1"/>
  <c r="BM547" i="1"/>
  <c r="Y547" i="1"/>
  <c r="X549" i="1"/>
  <c r="X564" i="1"/>
  <c r="BO559" i="1"/>
  <c r="BM559" i="1"/>
  <c r="Y559" i="1"/>
  <c r="BO561" i="1"/>
  <c r="BM561" i="1"/>
  <c r="Y561" i="1"/>
  <c r="BO563" i="1"/>
  <c r="BM563" i="1"/>
  <c r="Y563" i="1"/>
  <c r="X565" i="1"/>
  <c r="X541" i="1"/>
  <c r="Y348" i="1" l="1"/>
  <c r="Y316" i="1"/>
  <c r="Y169" i="1"/>
  <c r="Y122" i="1"/>
  <c r="Y63" i="1"/>
  <c r="Y502" i="1"/>
  <c r="Y163" i="1"/>
  <c r="Y104" i="1"/>
  <c r="Y87" i="1"/>
  <c r="X574" i="1"/>
  <c r="Y258" i="1"/>
  <c r="Y571" i="1"/>
  <c r="Y556" i="1"/>
  <c r="Y540" i="1"/>
  <c r="Y516" i="1"/>
  <c r="Y341" i="1"/>
  <c r="Y221" i="1"/>
  <c r="Y185" i="1"/>
  <c r="Y131" i="1"/>
  <c r="X575" i="1"/>
  <c r="Y564" i="1"/>
  <c r="Y522" i="1"/>
  <c r="Y381" i="1"/>
  <c r="Y271" i="1"/>
  <c r="Y203" i="1"/>
  <c r="Y427" i="1"/>
  <c r="Y277" i="1"/>
  <c r="Y227" i="1"/>
  <c r="Y548" i="1"/>
  <c r="Y455" i="1"/>
  <c r="Y475" i="1"/>
  <c r="Y421" i="1"/>
  <c r="Y237" i="1"/>
  <c r="Y150" i="1"/>
  <c r="Y140" i="1"/>
  <c r="Y94" i="1"/>
  <c r="Y36" i="1"/>
  <c r="X577" i="1"/>
  <c r="W576" i="1"/>
  <c r="Y443" i="1"/>
  <c r="Y359" i="1"/>
  <c r="Y300" i="1"/>
  <c r="Y251" i="1"/>
  <c r="X573" i="1"/>
  <c r="X576" i="1" l="1"/>
  <c r="Y578" i="1"/>
</calcChain>
</file>

<file path=xl/sharedStrings.xml><?xml version="1.0" encoding="utf-8"?>
<sst xmlns="http://schemas.openxmlformats.org/spreadsheetml/2006/main" count="2573" uniqueCount="865">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</sst>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4" fontId="34" fillId="24" borderId="0" xfId="0" applyNumberFormat="1" applyFont="1" applyFill="1" applyAlignment="1">
      <alignment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3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53" t="s">
        <v>0</v>
      </c>
      <c r="E1" s="554"/>
      <c r="F1" s="554"/>
      <c r="G1" s="12" t="s">
        <v>1</v>
      </c>
      <c r="H1" s="553" t="s">
        <v>2</v>
      </c>
      <c r="I1" s="554"/>
      <c r="J1" s="554"/>
      <c r="K1" s="554"/>
      <c r="L1" s="554"/>
      <c r="M1" s="554"/>
      <c r="N1" s="554"/>
      <c r="O1" s="554"/>
      <c r="P1" s="554"/>
      <c r="Q1" s="659" t="s">
        <v>3</v>
      </c>
      <c r="R1" s="554"/>
      <c r="S1" s="55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72" t="s">
        <v>8</v>
      </c>
      <c r="B5" s="573"/>
      <c r="C5" s="574"/>
      <c r="D5" s="463"/>
      <c r="E5" s="465"/>
      <c r="F5" s="771" t="s">
        <v>9</v>
      </c>
      <c r="G5" s="574"/>
      <c r="H5" s="463" t="s">
        <v>864</v>
      </c>
      <c r="I5" s="464"/>
      <c r="J5" s="464"/>
      <c r="K5" s="464"/>
      <c r="L5" s="465"/>
      <c r="M5" s="58"/>
      <c r="O5" s="24" t="s">
        <v>10</v>
      </c>
      <c r="P5" s="813">
        <v>45479</v>
      </c>
      <c r="Q5" s="584"/>
      <c r="S5" s="652" t="s">
        <v>11</v>
      </c>
      <c r="T5" s="478"/>
      <c r="U5" s="655" t="s">
        <v>12</v>
      </c>
      <c r="V5" s="584"/>
      <c r="AA5" s="51"/>
      <c r="AB5" s="51"/>
      <c r="AC5" s="51"/>
    </row>
    <row r="6" spans="1:30" s="398" customFormat="1" ht="24" customHeight="1" x14ac:dyDescent="0.2">
      <c r="A6" s="572" t="s">
        <v>13</v>
      </c>
      <c r="B6" s="573"/>
      <c r="C6" s="574"/>
      <c r="D6" s="656" t="s">
        <v>14</v>
      </c>
      <c r="E6" s="657"/>
      <c r="F6" s="657"/>
      <c r="G6" s="657"/>
      <c r="H6" s="657"/>
      <c r="I6" s="657"/>
      <c r="J6" s="657"/>
      <c r="K6" s="657"/>
      <c r="L6" s="584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7" t="s">
        <v>16</v>
      </c>
      <c r="T6" s="478"/>
      <c r="U6" s="727" t="s">
        <v>17</v>
      </c>
      <c r="V6" s="481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3"/>
      <c r="M7" s="60"/>
      <c r="O7" s="24"/>
      <c r="P7" s="42"/>
      <c r="Q7" s="42"/>
      <c r="S7" s="412"/>
      <c r="T7" s="478"/>
      <c r="U7" s="728"/>
      <c r="V7" s="729"/>
      <c r="AA7" s="51"/>
      <c r="AB7" s="51"/>
      <c r="AC7" s="51"/>
    </row>
    <row r="8" spans="1:30" s="398" customFormat="1" ht="25.5" customHeight="1" x14ac:dyDescent="0.2">
      <c r="A8" s="661" t="s">
        <v>18</v>
      </c>
      <c r="B8" s="426"/>
      <c r="C8" s="427"/>
      <c r="D8" s="545"/>
      <c r="E8" s="546"/>
      <c r="F8" s="546"/>
      <c r="G8" s="546"/>
      <c r="H8" s="546"/>
      <c r="I8" s="546"/>
      <c r="J8" s="546"/>
      <c r="K8" s="546"/>
      <c r="L8" s="547"/>
      <c r="M8" s="61"/>
      <c r="O8" s="24" t="s">
        <v>19</v>
      </c>
      <c r="P8" s="612">
        <v>0.41666666666666669</v>
      </c>
      <c r="Q8" s="613"/>
      <c r="S8" s="412"/>
      <c r="T8" s="478"/>
      <c r="U8" s="728"/>
      <c r="V8" s="729"/>
      <c r="AA8" s="51"/>
      <c r="AB8" s="51"/>
      <c r="AC8" s="51"/>
    </row>
    <row r="9" spans="1:30" s="398" customFormat="1" ht="39.950000000000003" customHeight="1" x14ac:dyDescent="0.2">
      <c r="A9" s="6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658"/>
      <c r="E9" s="432"/>
      <c r="F9" s="6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31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400"/>
      <c r="O9" s="26" t="s">
        <v>20</v>
      </c>
      <c r="P9" s="577"/>
      <c r="Q9" s="578"/>
      <c r="S9" s="412"/>
      <c r="T9" s="478"/>
      <c r="U9" s="730"/>
      <c r="V9" s="731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6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658"/>
      <c r="E10" s="432"/>
      <c r="F10" s="6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7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71"/>
      <c r="Q10" s="672"/>
      <c r="T10" s="24" t="s">
        <v>22</v>
      </c>
      <c r="U10" s="480" t="s">
        <v>23</v>
      </c>
      <c r="V10" s="481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3"/>
      <c r="Q11" s="584"/>
      <c r="T11" s="24" t="s">
        <v>26</v>
      </c>
      <c r="U11" s="660" t="s">
        <v>27</v>
      </c>
      <c r="V11" s="578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62" t="s">
        <v>28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L12" s="574"/>
      <c r="M12" s="62"/>
      <c r="O12" s="24" t="s">
        <v>29</v>
      </c>
      <c r="P12" s="612"/>
      <c r="Q12" s="613"/>
      <c r="R12" s="23"/>
      <c r="T12" s="24"/>
      <c r="U12" s="554"/>
      <c r="V12" s="412"/>
      <c r="AA12" s="51"/>
      <c r="AB12" s="51"/>
      <c r="AC12" s="51"/>
    </row>
    <row r="13" spans="1:30" s="398" customFormat="1" ht="23.25" customHeight="1" x14ac:dyDescent="0.2">
      <c r="A13" s="762" t="s">
        <v>30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574"/>
      <c r="M13" s="62"/>
      <c r="N13" s="26"/>
      <c r="O13" s="26" t="s">
        <v>31</v>
      </c>
      <c r="P13" s="660"/>
      <c r="Q13" s="578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62" t="s">
        <v>32</v>
      </c>
      <c r="B14" s="573"/>
      <c r="C14" s="573"/>
      <c r="D14" s="573"/>
      <c r="E14" s="573"/>
      <c r="F14" s="573"/>
      <c r="G14" s="573"/>
      <c r="H14" s="573"/>
      <c r="I14" s="573"/>
      <c r="J14" s="573"/>
      <c r="K14" s="573"/>
      <c r="L14" s="574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808" t="s">
        <v>33</v>
      </c>
      <c r="B15" s="573"/>
      <c r="C15" s="573"/>
      <c r="D15" s="573"/>
      <c r="E15" s="573"/>
      <c r="F15" s="573"/>
      <c r="G15" s="573"/>
      <c r="H15" s="573"/>
      <c r="I15" s="573"/>
      <c r="J15" s="573"/>
      <c r="K15" s="573"/>
      <c r="L15" s="574"/>
      <c r="M15" s="63"/>
      <c r="O15" s="568" t="s">
        <v>34</v>
      </c>
      <c r="P15" s="554"/>
      <c r="Q15" s="554"/>
      <c r="R15" s="554"/>
      <c r="S15" s="55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9"/>
      <c r="P16" s="569"/>
      <c r="Q16" s="569"/>
      <c r="R16" s="569"/>
      <c r="S16" s="5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72" t="s">
        <v>35</v>
      </c>
      <c r="B17" s="472" t="s">
        <v>36</v>
      </c>
      <c r="C17" s="592" t="s">
        <v>37</v>
      </c>
      <c r="D17" s="472" t="s">
        <v>38</v>
      </c>
      <c r="E17" s="503"/>
      <c r="F17" s="472" t="s">
        <v>39</v>
      </c>
      <c r="G17" s="472" t="s">
        <v>40</v>
      </c>
      <c r="H17" s="472" t="s">
        <v>41</v>
      </c>
      <c r="I17" s="472" t="s">
        <v>42</v>
      </c>
      <c r="J17" s="472" t="s">
        <v>43</v>
      </c>
      <c r="K17" s="472" t="s">
        <v>44</v>
      </c>
      <c r="L17" s="472" t="s">
        <v>45</v>
      </c>
      <c r="M17" s="472" t="s">
        <v>46</v>
      </c>
      <c r="N17" s="472" t="s">
        <v>47</v>
      </c>
      <c r="O17" s="472" t="s">
        <v>48</v>
      </c>
      <c r="P17" s="502"/>
      <c r="Q17" s="502"/>
      <c r="R17" s="502"/>
      <c r="S17" s="503"/>
      <c r="T17" s="801" t="s">
        <v>49</v>
      </c>
      <c r="U17" s="574"/>
      <c r="V17" s="472" t="s">
        <v>50</v>
      </c>
      <c r="W17" s="472" t="s">
        <v>51</v>
      </c>
      <c r="X17" s="663" t="s">
        <v>52</v>
      </c>
      <c r="Y17" s="472" t="s">
        <v>53</v>
      </c>
      <c r="Z17" s="523" t="s">
        <v>54</v>
      </c>
      <c r="AA17" s="523" t="s">
        <v>55</v>
      </c>
      <c r="AB17" s="523" t="s">
        <v>56</v>
      </c>
      <c r="AC17" s="524"/>
      <c r="AD17" s="525"/>
      <c r="AE17" s="540"/>
      <c r="BB17" s="799" t="s">
        <v>57</v>
      </c>
    </row>
    <row r="18" spans="1:67" ht="14.25" customHeight="1" x14ac:dyDescent="0.2">
      <c r="A18" s="473"/>
      <c r="B18" s="473"/>
      <c r="C18" s="473"/>
      <c r="D18" s="504"/>
      <c r="E18" s="506"/>
      <c r="F18" s="473"/>
      <c r="G18" s="473"/>
      <c r="H18" s="473"/>
      <c r="I18" s="473"/>
      <c r="J18" s="473"/>
      <c r="K18" s="473"/>
      <c r="L18" s="473"/>
      <c r="M18" s="473"/>
      <c r="N18" s="473"/>
      <c r="O18" s="504"/>
      <c r="P18" s="505"/>
      <c r="Q18" s="505"/>
      <c r="R18" s="505"/>
      <c r="S18" s="506"/>
      <c r="T18" s="399" t="s">
        <v>58</v>
      </c>
      <c r="U18" s="399" t="s">
        <v>59</v>
      </c>
      <c r="V18" s="473"/>
      <c r="W18" s="473"/>
      <c r="X18" s="664"/>
      <c r="Y18" s="473"/>
      <c r="Z18" s="694"/>
      <c r="AA18" s="694"/>
      <c r="AB18" s="526"/>
      <c r="AC18" s="527"/>
      <c r="AD18" s="528"/>
      <c r="AE18" s="541"/>
      <c r="BB18" s="412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hidden="1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25" t="s">
        <v>70</v>
      </c>
      <c r="P24" s="426"/>
      <c r="Q24" s="426"/>
      <c r="R24" s="426"/>
      <c r="S24" s="426"/>
      <c r="T24" s="426"/>
      <c r="U24" s="427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25" t="s">
        <v>70</v>
      </c>
      <c r="P25" s="426"/>
      <c r="Q25" s="426"/>
      <c r="R25" s="426"/>
      <c r="S25" s="426"/>
      <c r="T25" s="426"/>
      <c r="U25" s="427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hidden="1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5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3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4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25" t="s">
        <v>70</v>
      </c>
      <c r="P36" s="426"/>
      <c r="Q36" s="426"/>
      <c r="R36" s="426"/>
      <c r="S36" s="426"/>
      <c r="T36" s="426"/>
      <c r="U36" s="427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25" t="s">
        <v>70</v>
      </c>
      <c r="P37" s="426"/>
      <c r="Q37" s="426"/>
      <c r="R37" s="426"/>
      <c r="S37" s="426"/>
      <c r="T37" s="426"/>
      <c r="U37" s="427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hidden="1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hidden="1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25" t="s">
        <v>70</v>
      </c>
      <c r="P40" s="426"/>
      <c r="Q40" s="426"/>
      <c r="R40" s="426"/>
      <c r="S40" s="426"/>
      <c r="T40" s="426"/>
      <c r="U40" s="427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25" t="s">
        <v>70</v>
      </c>
      <c r="P41" s="426"/>
      <c r="Q41" s="426"/>
      <c r="R41" s="426"/>
      <c r="S41" s="426"/>
      <c r="T41" s="426"/>
      <c r="U41" s="427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hidden="1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hidden="1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25" t="s">
        <v>70</v>
      </c>
      <c r="P44" s="426"/>
      <c r="Q44" s="426"/>
      <c r="R44" s="426"/>
      <c r="S44" s="426"/>
      <c r="T44" s="426"/>
      <c r="U44" s="427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25" t="s">
        <v>70</v>
      </c>
      <c r="P45" s="426"/>
      <c r="Q45" s="426"/>
      <c r="R45" s="426"/>
      <c r="S45" s="426"/>
      <c r="T45" s="426"/>
      <c r="U45" s="427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hidden="1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hidden="1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7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25" t="s">
        <v>70</v>
      </c>
      <c r="P48" s="426"/>
      <c r="Q48" s="426"/>
      <c r="R48" s="426"/>
      <c r="S48" s="426"/>
      <c r="T48" s="426"/>
      <c r="U48" s="427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25" t="s">
        <v>70</v>
      </c>
      <c r="P49" s="426"/>
      <c r="Q49" s="426"/>
      <c r="R49" s="426"/>
      <c r="S49" s="426"/>
      <c r="T49" s="426"/>
      <c r="U49" s="427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hidden="1" customHeight="1" x14ac:dyDescent="0.2">
      <c r="A50" s="448" t="s">
        <v>104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48"/>
      <c r="AA50" s="48"/>
    </row>
    <row r="51" spans="1:67" ht="16.5" hidden="1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hidden="1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28</v>
      </c>
      <c r="X53" s="403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9" t="s">
        <v>1</v>
      </c>
      <c r="BL53" s="64">
        <f>IFERROR(W53*I53/H53,"0")</f>
        <v>29.24444444444444</v>
      </c>
      <c r="BM53" s="64">
        <f>IFERROR(X53*I53/H53,"0")</f>
        <v>33.840000000000003</v>
      </c>
      <c r="BN53" s="64">
        <f>IFERROR(1/J53*(W53/H53),"0")</f>
        <v>4.6296296296296294E-2</v>
      </c>
      <c r="BO53" s="64">
        <f>IFERROR(1/J53*(X53/H53),"0")</f>
        <v>5.3571428571428575E-2</v>
      </c>
    </row>
    <row r="54" spans="1:67" ht="27" hidden="1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7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25" t="s">
        <v>70</v>
      </c>
      <c r="P55" s="426"/>
      <c r="Q55" s="426"/>
      <c r="R55" s="426"/>
      <c r="S55" s="426"/>
      <c r="T55" s="426"/>
      <c r="U55" s="427"/>
      <c r="V55" s="37" t="s">
        <v>71</v>
      </c>
      <c r="W55" s="404">
        <f>IFERROR(W53/H53,"0")+IFERROR(W54/H54,"0")</f>
        <v>2.5925925925925926</v>
      </c>
      <c r="X55" s="404">
        <f>IFERROR(X53/H53,"0")+IFERROR(X54/H54,"0")</f>
        <v>3.0000000000000004</v>
      </c>
      <c r="Y55" s="404">
        <f>IFERROR(IF(Y53="",0,Y53),"0")+IFERROR(IF(Y54="",0,Y54),"0")</f>
        <v>6.5250000000000002E-2</v>
      </c>
      <c r="Z55" s="405"/>
      <c r="AA55" s="40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25" t="s">
        <v>70</v>
      </c>
      <c r="P56" s="426"/>
      <c r="Q56" s="426"/>
      <c r="R56" s="426"/>
      <c r="S56" s="426"/>
      <c r="T56" s="426"/>
      <c r="U56" s="427"/>
      <c r="V56" s="37" t="s">
        <v>66</v>
      </c>
      <c r="W56" s="404">
        <f>IFERROR(SUM(W53:W54),"0")</f>
        <v>28</v>
      </c>
      <c r="X56" s="404">
        <f>IFERROR(SUM(X53:X54),"0")</f>
        <v>32.400000000000006</v>
      </c>
      <c r="Y56" s="37"/>
      <c r="Z56" s="405"/>
      <c r="AA56" s="405"/>
    </row>
    <row r="57" spans="1:67" ht="16.5" hidden="1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hidden="1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hidden="1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0</v>
      </c>
      <c r="X59" s="40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5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11</v>
      </c>
      <c r="X62" s="403">
        <f>IFERROR(IF(W62="",0,CEILING((W62/$H62),1)*$H62),"")</f>
        <v>12</v>
      </c>
      <c r="Y62" s="36">
        <f>IFERROR(IF(X62=0,"",ROUNDUP(X62/H62,0)*0.00937),"")</f>
        <v>2.811E-2</v>
      </c>
      <c r="Z62" s="56"/>
      <c r="AA62" s="57"/>
      <c r="AE62" s="64"/>
      <c r="BB62" s="84" t="s">
        <v>1</v>
      </c>
      <c r="BL62" s="64">
        <f>IFERROR(W62*I62/H62,"0")</f>
        <v>11.66</v>
      </c>
      <c r="BM62" s="64">
        <f>IFERROR(X62*I62/H62,"0")</f>
        <v>12.72</v>
      </c>
      <c r="BN62" s="64">
        <f>IFERROR(1/J62*(W62/H62),"0")</f>
        <v>2.2916666666666665E-2</v>
      </c>
      <c r="BO62" s="64">
        <f>IFERROR(1/J62*(X62/H62),"0")</f>
        <v>2.5000000000000001E-2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25" t="s">
        <v>70</v>
      </c>
      <c r="P63" s="426"/>
      <c r="Q63" s="426"/>
      <c r="R63" s="426"/>
      <c r="S63" s="426"/>
      <c r="T63" s="426"/>
      <c r="U63" s="427"/>
      <c r="V63" s="37" t="s">
        <v>71</v>
      </c>
      <c r="W63" s="404">
        <f>IFERROR(W59/H59,"0")+IFERROR(W60/H60,"0")+IFERROR(W61/H61,"0")+IFERROR(W62/H62,"0")</f>
        <v>2.75</v>
      </c>
      <c r="X63" s="404">
        <f>IFERROR(X59/H59,"0")+IFERROR(X60/H60,"0")+IFERROR(X61/H61,"0")+IFERROR(X62/H62,"0")</f>
        <v>3</v>
      </c>
      <c r="Y63" s="404">
        <f>IFERROR(IF(Y59="",0,Y59),"0")+IFERROR(IF(Y60="",0,Y60),"0")+IFERROR(IF(Y61="",0,Y61),"0")+IFERROR(IF(Y62="",0,Y62),"0")</f>
        <v>2.811E-2</v>
      </c>
      <c r="Z63" s="405"/>
      <c r="AA63" s="40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25" t="s">
        <v>70</v>
      </c>
      <c r="P64" s="426"/>
      <c r="Q64" s="426"/>
      <c r="R64" s="426"/>
      <c r="S64" s="426"/>
      <c r="T64" s="426"/>
      <c r="U64" s="427"/>
      <c r="V64" s="37" t="s">
        <v>66</v>
      </c>
      <c r="W64" s="404">
        <f>IFERROR(SUM(W59:W62),"0")</f>
        <v>11</v>
      </c>
      <c r="X64" s="404">
        <f>IFERROR(SUM(X59:X62),"0")</f>
        <v>12</v>
      </c>
      <c r="Y64" s="37"/>
      <c r="Z64" s="405"/>
      <c r="AA64" s="405"/>
    </row>
    <row r="65" spans="1:67" ht="16.5" hidden="1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hidden="1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hidden="1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0</v>
      </c>
      <c r="X68" s="40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0</v>
      </c>
      <c r="X71" s="40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89</v>
      </c>
      <c r="X72" s="403">
        <f t="shared" si="6"/>
        <v>89.6</v>
      </c>
      <c r="Y72" s="36">
        <f t="shared" si="7"/>
        <v>0.17399999999999999</v>
      </c>
      <c r="Z72" s="56"/>
      <c r="AA72" s="57"/>
      <c r="AE72" s="64"/>
      <c r="BB72" s="90" t="s">
        <v>1</v>
      </c>
      <c r="BL72" s="64">
        <f t="shared" si="8"/>
        <v>92.814285714285717</v>
      </c>
      <c r="BM72" s="64">
        <f t="shared" si="9"/>
        <v>93.440000000000012</v>
      </c>
      <c r="BN72" s="64">
        <f t="shared" si="10"/>
        <v>0.14190051020408165</v>
      </c>
      <c r="BO72" s="64">
        <f t="shared" si="11"/>
        <v>0.14285714285714285</v>
      </c>
    </row>
    <row r="73" spans="1:67" ht="16.5" hidden="1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0</v>
      </c>
      <c r="X76" s="40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5</v>
      </c>
      <c r="X80" s="403">
        <f t="shared" si="6"/>
        <v>9</v>
      </c>
      <c r="Y80" s="36">
        <f t="shared" si="12"/>
        <v>1.874E-2</v>
      </c>
      <c r="Z80" s="56"/>
      <c r="AA80" s="57"/>
      <c r="AE80" s="64"/>
      <c r="BB80" s="98" t="s">
        <v>1</v>
      </c>
      <c r="BL80" s="64">
        <f t="shared" si="8"/>
        <v>5.2333333333333334</v>
      </c>
      <c r="BM80" s="64">
        <f t="shared" si="9"/>
        <v>9.42</v>
      </c>
      <c r="BN80" s="64">
        <f t="shared" si="10"/>
        <v>9.2592592592592587E-3</v>
      </c>
      <c r="BO80" s="64">
        <f t="shared" si="11"/>
        <v>1.6666666666666666E-2</v>
      </c>
    </row>
    <row r="81" spans="1:67" ht="27" hidden="1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25" t="s">
        <v>70</v>
      </c>
      <c r="P87" s="426"/>
      <c r="Q87" s="426"/>
      <c r="R87" s="426"/>
      <c r="S87" s="426"/>
      <c r="T87" s="426"/>
      <c r="U87" s="427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9.0575396825396837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10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0.19273999999999999</v>
      </c>
      <c r="Z87" s="405"/>
      <c r="AA87" s="405"/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25" t="s">
        <v>70</v>
      </c>
      <c r="P88" s="426"/>
      <c r="Q88" s="426"/>
      <c r="R88" s="426"/>
      <c r="S88" s="426"/>
      <c r="T88" s="426"/>
      <c r="U88" s="427"/>
      <c r="V88" s="37" t="s">
        <v>66</v>
      </c>
      <c r="W88" s="404">
        <f>IFERROR(SUM(W67:W86),"0")</f>
        <v>94</v>
      </c>
      <c r="X88" s="404">
        <f>IFERROR(SUM(X67:X86),"0")</f>
        <v>98.6</v>
      </c>
      <c r="Y88" s="37"/>
      <c r="Z88" s="405"/>
      <c r="AA88" s="405"/>
    </row>
    <row r="89" spans="1:67" ht="14.25" hidden="1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37</v>
      </c>
      <c r="X90" s="403">
        <f>IFERROR(IF(W90="",0,CEILING((W90/$H90),1)*$H90),"")</f>
        <v>43.2</v>
      </c>
      <c r="Y90" s="36">
        <f>IFERROR(IF(X90=0,"",ROUNDUP(X90/H90,0)*0.02175),"")</f>
        <v>8.6999999999999994E-2</v>
      </c>
      <c r="Z90" s="56"/>
      <c r="AA90" s="57"/>
      <c r="AE90" s="64"/>
      <c r="BB90" s="105" t="s">
        <v>1</v>
      </c>
      <c r="BL90" s="64">
        <f>IFERROR(W90*I90/H90,"0")</f>
        <v>38.644444444444439</v>
      </c>
      <c r="BM90" s="64">
        <f>IFERROR(X90*I90/H90,"0")</f>
        <v>45.12</v>
      </c>
      <c r="BN90" s="64">
        <f>IFERROR(1/J90*(W90/H90),"0")</f>
        <v>7.1373456790123441E-2</v>
      </c>
      <c r="BO90" s="64">
        <f>IFERROR(1/J90*(X90/H90),"0")</f>
        <v>8.3333333333333329E-2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0</v>
      </c>
      <c r="X93" s="40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25" t="s">
        <v>70</v>
      </c>
      <c r="P94" s="426"/>
      <c r="Q94" s="426"/>
      <c r="R94" s="426"/>
      <c r="S94" s="426"/>
      <c r="T94" s="426"/>
      <c r="U94" s="427"/>
      <c r="V94" s="37" t="s">
        <v>71</v>
      </c>
      <c r="W94" s="404">
        <f>IFERROR(W90/H90,"0")+IFERROR(W91/H91,"0")+IFERROR(W92/H92,"0")+IFERROR(W93/H93,"0")</f>
        <v>3.4259259259259256</v>
      </c>
      <c r="X94" s="404">
        <f>IFERROR(X90/H90,"0")+IFERROR(X91/H91,"0")+IFERROR(X92/H92,"0")+IFERROR(X93/H93,"0")</f>
        <v>4</v>
      </c>
      <c r="Y94" s="404">
        <f>IFERROR(IF(Y90="",0,Y90),"0")+IFERROR(IF(Y91="",0,Y91),"0")+IFERROR(IF(Y92="",0,Y92),"0")+IFERROR(IF(Y93="",0,Y93),"0")</f>
        <v>8.6999999999999994E-2</v>
      </c>
      <c r="Z94" s="405"/>
      <c r="AA94" s="405"/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25" t="s">
        <v>70</v>
      </c>
      <c r="P95" s="426"/>
      <c r="Q95" s="426"/>
      <c r="R95" s="426"/>
      <c r="S95" s="426"/>
      <c r="T95" s="426"/>
      <c r="U95" s="427"/>
      <c r="V95" s="37" t="s">
        <v>66</v>
      </c>
      <c r="W95" s="404">
        <f>IFERROR(SUM(W90:W93),"0")</f>
        <v>37</v>
      </c>
      <c r="X95" s="404">
        <f>IFERROR(SUM(X90:X93),"0")</f>
        <v>43.2</v>
      </c>
      <c r="Y95" s="37"/>
      <c r="Z95" s="405"/>
      <c r="AA95" s="405"/>
    </row>
    <row r="96" spans="1:67" ht="14.25" hidden="1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hidden="1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25" t="s">
        <v>70</v>
      </c>
      <c r="P104" s="426"/>
      <c r="Q104" s="426"/>
      <c r="R104" s="426"/>
      <c r="S104" s="426"/>
      <c r="T104" s="426"/>
      <c r="U104" s="427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hidden="1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25" t="s">
        <v>70</v>
      </c>
      <c r="P105" s="426"/>
      <c r="Q105" s="426"/>
      <c r="R105" s="426"/>
      <c r="S105" s="426"/>
      <c r="T105" s="426"/>
      <c r="U105" s="427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hidden="1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hidden="1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805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0</v>
      </c>
      <c r="X107" s="403">
        <f t="shared" ref="X107:X121" si="18">IFERROR(IF(W107="",0,CEILING((W107/$H107),1)*$H107),"")</f>
        <v>0</v>
      </c>
      <c r="Y107" s="36" t="str">
        <f>IFERROR(IF(X107=0,"",ROUNDUP(X107/H107,0)*0.00502),"")</f>
        <v/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1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0</v>
      </c>
      <c r="X108" s="40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52</v>
      </c>
      <c r="X110" s="403">
        <f t="shared" si="18"/>
        <v>58.800000000000004</v>
      </c>
      <c r="Y110" s="36">
        <f>IFERROR(IF(X110=0,"",ROUNDUP(X110/H110,0)*0.02175),"")</f>
        <v>0.15225</v>
      </c>
      <c r="Z110" s="56"/>
      <c r="AA110" s="57"/>
      <c r="AE110" s="64"/>
      <c r="BB110" s="119" t="s">
        <v>1</v>
      </c>
      <c r="BL110" s="64">
        <f t="shared" si="19"/>
        <v>55.491428571428571</v>
      </c>
      <c r="BM110" s="64">
        <f t="shared" si="20"/>
        <v>62.748000000000005</v>
      </c>
      <c r="BN110" s="64">
        <f t="shared" si="21"/>
        <v>0.11054421768707481</v>
      </c>
      <c r="BO110" s="64">
        <f t="shared" si="22"/>
        <v>0.125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6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0</v>
      </c>
      <c r="X114" s="40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32</v>
      </c>
      <c r="X115" s="403">
        <f t="shared" si="18"/>
        <v>32.400000000000006</v>
      </c>
      <c r="Y115" s="36">
        <f>IFERROR(IF(X115=0,"",ROUNDUP(X115/H115,0)*0.00937),"")</f>
        <v>0.11244</v>
      </c>
      <c r="Z115" s="56"/>
      <c r="AA115" s="57"/>
      <c r="AE115" s="64"/>
      <c r="BB115" s="124" t="s">
        <v>1</v>
      </c>
      <c r="BL115" s="64">
        <f t="shared" si="19"/>
        <v>35.413333333333334</v>
      </c>
      <c r="BM115" s="64">
        <f t="shared" si="20"/>
        <v>35.856000000000002</v>
      </c>
      <c r="BN115" s="64">
        <f t="shared" si="21"/>
        <v>9.8765432098765427E-2</v>
      </c>
      <c r="BO115" s="64">
        <f t="shared" si="22"/>
        <v>0.10000000000000002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8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7</v>
      </c>
      <c r="X117" s="403">
        <f t="shared" si="18"/>
        <v>7.2</v>
      </c>
      <c r="Y117" s="36">
        <f t="shared" si="23"/>
        <v>3.0120000000000001E-2</v>
      </c>
      <c r="Z117" s="56"/>
      <c r="AA117" s="57"/>
      <c r="AE117" s="64"/>
      <c r="BB117" s="126" t="s">
        <v>1</v>
      </c>
      <c r="BL117" s="64">
        <f t="shared" si="19"/>
        <v>7.7777777777777777</v>
      </c>
      <c r="BM117" s="64">
        <f t="shared" si="20"/>
        <v>8</v>
      </c>
      <c r="BN117" s="64">
        <f t="shared" si="21"/>
        <v>2.4928774928774929E-2</v>
      </c>
      <c r="BO117" s="64">
        <f t="shared" si="22"/>
        <v>2.564102564102564E-2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37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6</v>
      </c>
      <c r="X120" s="403">
        <f t="shared" si="18"/>
        <v>7.2</v>
      </c>
      <c r="Y120" s="36">
        <f t="shared" si="23"/>
        <v>3.0120000000000001E-2</v>
      </c>
      <c r="Z120" s="56"/>
      <c r="AA120" s="57"/>
      <c r="AE120" s="64"/>
      <c r="BB120" s="129" t="s">
        <v>1</v>
      </c>
      <c r="BL120" s="64">
        <f t="shared" si="19"/>
        <v>6.8866666666666658</v>
      </c>
      <c r="BM120" s="64">
        <f t="shared" si="20"/>
        <v>8.2639999999999993</v>
      </c>
      <c r="BN120" s="64">
        <f t="shared" si="21"/>
        <v>2.1367521367521364E-2</v>
      </c>
      <c r="BO120" s="64">
        <f t="shared" si="22"/>
        <v>2.564102564102564E-2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25" t="s">
        <v>70</v>
      </c>
      <c r="P122" s="426"/>
      <c r="Q122" s="426"/>
      <c r="R122" s="426"/>
      <c r="S122" s="426"/>
      <c r="T122" s="426"/>
      <c r="U122" s="427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25.264550264550262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27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0.32492999999999994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25" t="s">
        <v>70</v>
      </c>
      <c r="P123" s="426"/>
      <c r="Q123" s="426"/>
      <c r="R123" s="426"/>
      <c r="S123" s="426"/>
      <c r="T123" s="426"/>
      <c r="U123" s="427"/>
      <c r="V123" s="37" t="s">
        <v>66</v>
      </c>
      <c r="W123" s="404">
        <f>IFERROR(SUM(W107:W121),"0")</f>
        <v>97</v>
      </c>
      <c r="X123" s="404">
        <f>IFERROR(SUM(X107:X121),"0")</f>
        <v>105.60000000000002</v>
      </c>
      <c r="Y123" s="37"/>
      <c r="Z123" s="405"/>
      <c r="AA123" s="405"/>
    </row>
    <row r="124" spans="1:67" ht="14.25" hidden="1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hidden="1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0</v>
      </c>
      <c r="X125" s="403">
        <f t="shared" ref="X125:X130" si="24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5">IFERROR(W125*I125/H125,"0")</f>
        <v>0</v>
      </c>
      <c r="BM125" s="64">
        <f t="shared" ref="BM125:BM130" si="26">IFERROR(X125*I125/H125,"0")</f>
        <v>0</v>
      </c>
      <c r="BN125" s="64">
        <f t="shared" ref="BN125:BN130" si="27">IFERROR(1/J125*(W125/H125),"0")</f>
        <v>0</v>
      </c>
      <c r="BO125" s="64">
        <f t="shared" ref="BO125:BO130" si="28">IFERROR(1/J125*(X125/H125),"0")</f>
        <v>0</v>
      </c>
    </row>
    <row r="126" spans="1:67" ht="27" hidden="1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0</v>
      </c>
      <c r="X127" s="403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hidden="1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hidden="1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idden="1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25" t="s">
        <v>70</v>
      </c>
      <c r="P131" s="426"/>
      <c r="Q131" s="426"/>
      <c r="R131" s="426"/>
      <c r="S131" s="426"/>
      <c r="T131" s="426"/>
      <c r="U131" s="427"/>
      <c r="V131" s="37" t="s">
        <v>71</v>
      </c>
      <c r="W131" s="404">
        <f>IFERROR(W125/H125,"0")+IFERROR(W126/H126,"0")+IFERROR(W127/H127,"0")+IFERROR(W128/H128,"0")+IFERROR(W129/H129,"0")+IFERROR(W130/H130,"0")</f>
        <v>0</v>
      </c>
      <c r="X131" s="404">
        <f>IFERROR(X125/H125,"0")+IFERROR(X126/H126,"0")+IFERROR(X127/H127,"0")+IFERROR(X128/H128,"0")+IFERROR(X129/H129,"0")+IFERROR(X130/H130,"0")</f>
        <v>0</v>
      </c>
      <c r="Y131" s="404">
        <f>IFERROR(IF(Y125="",0,Y125),"0")+IFERROR(IF(Y126="",0,Y126),"0")+IFERROR(IF(Y127="",0,Y127),"0")+IFERROR(IF(Y128="",0,Y128),"0")+IFERROR(IF(Y129="",0,Y129),"0")+IFERROR(IF(Y130="",0,Y130),"0")</f>
        <v>0</v>
      </c>
      <c r="Z131" s="405"/>
      <c r="AA131" s="405"/>
    </row>
    <row r="132" spans="1:67" hidden="1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25" t="s">
        <v>70</v>
      </c>
      <c r="P132" s="426"/>
      <c r="Q132" s="426"/>
      <c r="R132" s="426"/>
      <c r="S132" s="426"/>
      <c r="T132" s="426"/>
      <c r="U132" s="427"/>
      <c r="V132" s="37" t="s">
        <v>66</v>
      </c>
      <c r="W132" s="404">
        <f>IFERROR(SUM(W125:W130),"0")</f>
        <v>0</v>
      </c>
      <c r="X132" s="404">
        <f>IFERROR(SUM(X125:X130),"0")</f>
        <v>0</v>
      </c>
      <c r="Y132" s="37"/>
      <c r="Z132" s="405"/>
      <c r="AA132" s="405"/>
    </row>
    <row r="133" spans="1:67" ht="16.5" hidden="1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hidden="1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hidden="1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8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hidden="1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0</v>
      </c>
      <c r="X136" s="403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127</v>
      </c>
      <c r="X138" s="403">
        <f>IFERROR(IF(W138="",0,CEILING((W138/$H138),1)*$H138),"")</f>
        <v>129.60000000000002</v>
      </c>
      <c r="Y138" s="36">
        <f>IFERROR(IF(X138=0,"",ROUNDUP(X138/H138,0)*0.00753),"")</f>
        <v>0.36143999999999998</v>
      </c>
      <c r="Z138" s="56"/>
      <c r="AA138" s="57"/>
      <c r="AE138" s="64"/>
      <c r="BB138" s="140" t="s">
        <v>1</v>
      </c>
      <c r="BL138" s="64">
        <f>IFERROR(W138*I138/H138,"0")</f>
        <v>139.79407407407408</v>
      </c>
      <c r="BM138" s="64">
        <f>IFERROR(X138*I138/H138,"0")</f>
        <v>142.65600000000001</v>
      </c>
      <c r="BN138" s="64">
        <f>IFERROR(1/J138*(W138/H138),"0")</f>
        <v>0.30151946818613479</v>
      </c>
      <c r="BO138" s="64">
        <f>IFERROR(1/J138*(X138/H138),"0")</f>
        <v>0.30769230769230771</v>
      </c>
    </row>
    <row r="139" spans="1:67" ht="16.5" hidden="1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25" t="s">
        <v>70</v>
      </c>
      <c r="P140" s="426"/>
      <c r="Q140" s="426"/>
      <c r="R140" s="426"/>
      <c r="S140" s="426"/>
      <c r="T140" s="426"/>
      <c r="U140" s="427"/>
      <c r="V140" s="37" t="s">
        <v>71</v>
      </c>
      <c r="W140" s="404">
        <f>IFERROR(W135/H135,"0")+IFERROR(W136/H136,"0")+IFERROR(W137/H137,"0")+IFERROR(W138/H138,"0")+IFERROR(W139/H139,"0")</f>
        <v>47.037037037037031</v>
      </c>
      <c r="X140" s="404">
        <f>IFERROR(X135/H135,"0")+IFERROR(X136/H136,"0")+IFERROR(X137/H137,"0")+IFERROR(X138/H138,"0")+IFERROR(X139/H139,"0")</f>
        <v>48.000000000000007</v>
      </c>
      <c r="Y140" s="404">
        <f>IFERROR(IF(Y135="",0,Y135),"0")+IFERROR(IF(Y136="",0,Y136),"0")+IFERROR(IF(Y137="",0,Y137),"0")+IFERROR(IF(Y138="",0,Y138),"0")+IFERROR(IF(Y139="",0,Y139),"0")</f>
        <v>0.36143999999999998</v>
      </c>
      <c r="Z140" s="405"/>
      <c r="AA140" s="405"/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25" t="s">
        <v>70</v>
      </c>
      <c r="P141" s="426"/>
      <c r="Q141" s="426"/>
      <c r="R141" s="426"/>
      <c r="S141" s="426"/>
      <c r="T141" s="426"/>
      <c r="U141" s="427"/>
      <c r="V141" s="37" t="s">
        <v>66</v>
      </c>
      <c r="W141" s="404">
        <f>IFERROR(SUM(W135:W139),"0")</f>
        <v>127</v>
      </c>
      <c r="X141" s="404">
        <f>IFERROR(SUM(X135:X139),"0")</f>
        <v>129.60000000000002</v>
      </c>
      <c r="Y141" s="37"/>
      <c r="Z141" s="405"/>
      <c r="AA141" s="405"/>
    </row>
    <row r="142" spans="1:67" ht="27.75" hidden="1" customHeight="1" x14ac:dyDescent="0.2">
      <c r="A142" s="448" t="s">
        <v>239</v>
      </c>
      <c r="B142" s="449"/>
      <c r="C142" s="449"/>
      <c r="D142" s="449"/>
      <c r="E142" s="449"/>
      <c r="F142" s="449"/>
      <c r="G142" s="449"/>
      <c r="H142" s="449"/>
      <c r="I142" s="449"/>
      <c r="J142" s="449"/>
      <c r="K142" s="449"/>
      <c r="L142" s="449"/>
      <c r="M142" s="449"/>
      <c r="N142" s="449"/>
      <c r="O142" s="449"/>
      <c r="P142" s="449"/>
      <c r="Q142" s="449"/>
      <c r="R142" s="449"/>
      <c r="S142" s="449"/>
      <c r="T142" s="449"/>
      <c r="U142" s="449"/>
      <c r="V142" s="449"/>
      <c r="W142" s="449"/>
      <c r="X142" s="449"/>
      <c r="Y142" s="449"/>
      <c r="Z142" s="48"/>
      <c r="AA142" s="48"/>
    </row>
    <row r="143" spans="1:67" ht="16.5" hidden="1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hidden="1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hidden="1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788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44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7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25" t="s">
        <v>70</v>
      </c>
      <c r="P150" s="426"/>
      <c r="Q150" s="426"/>
      <c r="R150" s="426"/>
      <c r="S150" s="426"/>
      <c r="T150" s="426"/>
      <c r="U150" s="427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hidden="1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25" t="s">
        <v>70</v>
      </c>
      <c r="P151" s="426"/>
      <c r="Q151" s="426"/>
      <c r="R151" s="426"/>
      <c r="S151" s="426"/>
      <c r="T151" s="426"/>
      <c r="U151" s="427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hidden="1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hidden="1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71</v>
      </c>
      <c r="X154" s="403">
        <f t="shared" ref="X154:X162" si="29">IFERROR(IF(W154="",0,CEILING((W154/$H154),1)*$H154),"")</f>
        <v>71.400000000000006</v>
      </c>
      <c r="Y154" s="36">
        <f>IFERROR(IF(X154=0,"",ROUNDUP(X154/H154,0)*0.00753),"")</f>
        <v>0.12801000000000001</v>
      </c>
      <c r="Z154" s="56"/>
      <c r="AA154" s="57"/>
      <c r="AE154" s="64"/>
      <c r="BB154" s="147" t="s">
        <v>1</v>
      </c>
      <c r="BL154" s="64">
        <f t="shared" ref="BL154:BL162" si="30">IFERROR(W154*I154/H154,"0")</f>
        <v>75.395238095238099</v>
      </c>
      <c r="BM154" s="64">
        <f t="shared" ref="BM154:BM162" si="31">IFERROR(X154*I154/H154,"0")</f>
        <v>75.820000000000007</v>
      </c>
      <c r="BN154" s="64">
        <f t="shared" ref="BN154:BN162" si="32">IFERROR(1/J154*(W154/H154),"0")</f>
        <v>0.10836385836385837</v>
      </c>
      <c r="BO154" s="64">
        <f t="shared" ref="BO154:BO162" si="33">IFERROR(1/J154*(X154/H154),"0")</f>
        <v>0.10897435897435898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0</v>
      </c>
      <c r="X155" s="403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0</v>
      </c>
      <c r="X156" s="403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0</v>
      </c>
      <c r="X157" s="403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hidden="1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0</v>
      </c>
      <c r="X160" s="403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hidden="1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hidden="1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25" t="s">
        <v>70</v>
      </c>
      <c r="P163" s="426"/>
      <c r="Q163" s="426"/>
      <c r="R163" s="426"/>
      <c r="S163" s="426"/>
      <c r="T163" s="426"/>
      <c r="U163" s="427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16.904761904761905</v>
      </c>
      <c r="X163" s="404">
        <f>IFERROR(X154/H154,"0")+IFERROR(X155/H155,"0")+IFERROR(X156/H156,"0")+IFERROR(X157/H157,"0")+IFERROR(X158/H158,"0")+IFERROR(X159/H159,"0")+IFERROR(X160/H160,"0")+IFERROR(X161/H161,"0")+IFERROR(X162/H162,"0")</f>
        <v>17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0.12801000000000001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25" t="s">
        <v>70</v>
      </c>
      <c r="P164" s="426"/>
      <c r="Q164" s="426"/>
      <c r="R164" s="426"/>
      <c r="S164" s="426"/>
      <c r="T164" s="426"/>
      <c r="U164" s="427"/>
      <c r="V164" s="37" t="s">
        <v>66</v>
      </c>
      <c r="W164" s="404">
        <f>IFERROR(SUM(W154:W162),"0")</f>
        <v>71</v>
      </c>
      <c r="X164" s="404">
        <f>IFERROR(SUM(X154:X162),"0")</f>
        <v>71.400000000000006</v>
      </c>
      <c r="Y164" s="37"/>
      <c r="Z164" s="405"/>
      <c r="AA164" s="405"/>
    </row>
    <row r="165" spans="1:67" ht="16.5" hidden="1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hidden="1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hidden="1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25" t="s">
        <v>70</v>
      </c>
      <c r="P169" s="426"/>
      <c r="Q169" s="426"/>
      <c r="R169" s="426"/>
      <c r="S169" s="426"/>
      <c r="T169" s="426"/>
      <c r="U169" s="427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hidden="1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25" t="s">
        <v>70</v>
      </c>
      <c r="P170" s="426"/>
      <c r="Q170" s="426"/>
      <c r="R170" s="426"/>
      <c r="S170" s="426"/>
      <c r="T170" s="426"/>
      <c r="U170" s="427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hidden="1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hidden="1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25" t="s">
        <v>70</v>
      </c>
      <c r="P174" s="426"/>
      <c r="Q174" s="426"/>
      <c r="R174" s="426"/>
      <c r="S174" s="426"/>
      <c r="T174" s="426"/>
      <c r="U174" s="427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hidden="1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25" t="s">
        <v>70</v>
      </c>
      <c r="P175" s="426"/>
      <c r="Q175" s="426"/>
      <c r="R175" s="426"/>
      <c r="S175" s="426"/>
      <c r="T175" s="426"/>
      <c r="U175" s="427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hidden="1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hidden="1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0</v>
      </c>
      <c r="X177" s="403">
        <f t="shared" ref="X177:X184" si="34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5">IFERROR(W177*I177/H177,"0")</f>
        <v>0</v>
      </c>
      <c r="BM177" s="64">
        <f t="shared" ref="BM177:BM184" si="36">IFERROR(X177*I177/H177,"0")</f>
        <v>0</v>
      </c>
      <c r="BN177" s="64">
        <f t="shared" ref="BN177:BN184" si="37">IFERROR(1/J177*(W177/H177),"0")</f>
        <v>0</v>
      </c>
      <c r="BO177" s="64">
        <f t="shared" ref="BO177:BO184" si="38">IFERROR(1/J177*(X177/H177),"0")</f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0</v>
      </c>
      <c r="X178" s="403">
        <f t="shared" si="34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0</v>
      </c>
      <c r="X179" s="403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41</v>
      </c>
      <c r="X180" s="403">
        <f t="shared" si="34"/>
        <v>43.2</v>
      </c>
      <c r="Y180" s="36">
        <f>IFERROR(IF(X180=0,"",ROUNDUP(X180/H180,0)*0.00937),"")</f>
        <v>7.4959999999999999E-2</v>
      </c>
      <c r="Z180" s="56"/>
      <c r="AA180" s="57"/>
      <c r="AE180" s="64"/>
      <c r="BB180" s="163" t="s">
        <v>1</v>
      </c>
      <c r="BL180" s="64">
        <f t="shared" si="35"/>
        <v>42.594444444444449</v>
      </c>
      <c r="BM180" s="64">
        <f t="shared" si="36"/>
        <v>44.88</v>
      </c>
      <c r="BN180" s="64">
        <f t="shared" si="37"/>
        <v>6.3271604938271594E-2</v>
      </c>
      <c r="BO180" s="64">
        <f t="shared" si="38"/>
        <v>6.6666666666666666E-2</v>
      </c>
    </row>
    <row r="181" spans="1:67" ht="27" hidden="1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8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1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25" t="s">
        <v>70</v>
      </c>
      <c r="P185" s="426"/>
      <c r="Q185" s="426"/>
      <c r="R185" s="426"/>
      <c r="S185" s="426"/>
      <c r="T185" s="426"/>
      <c r="U185" s="427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7.5925925925925917</v>
      </c>
      <c r="X185" s="404">
        <f>IFERROR(X177/H177,"0")+IFERROR(X178/H178,"0")+IFERROR(X179/H179,"0")+IFERROR(X180/H180,"0")+IFERROR(X181/H181,"0")+IFERROR(X182/H182,"0")+IFERROR(X183/H183,"0")+IFERROR(X184/H184,"0")</f>
        <v>8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7.4959999999999999E-2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25" t="s">
        <v>70</v>
      </c>
      <c r="P186" s="426"/>
      <c r="Q186" s="426"/>
      <c r="R186" s="426"/>
      <c r="S186" s="426"/>
      <c r="T186" s="426"/>
      <c r="U186" s="427"/>
      <c r="V186" s="37" t="s">
        <v>66</v>
      </c>
      <c r="W186" s="404">
        <f>IFERROR(SUM(W177:W184),"0")</f>
        <v>41</v>
      </c>
      <c r="X186" s="404">
        <f>IFERROR(SUM(X177:X184),"0")</f>
        <v>43.2</v>
      </c>
      <c r="Y186" s="37"/>
      <c r="Z186" s="405"/>
      <c r="AA186" s="405"/>
    </row>
    <row r="187" spans="1:67" ht="14.25" hidden="1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hidden="1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hidden="1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0</v>
      </c>
      <c r="X189" s="403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hidden="1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1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0</v>
      </c>
      <c r="X191" s="403">
        <f t="shared" si="39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hidden="1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48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0</v>
      </c>
      <c r="X193" s="403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20</v>
      </c>
      <c r="X194" s="403">
        <f t="shared" si="39"/>
        <v>21.599999999999998</v>
      </c>
      <c r="Y194" s="36">
        <f>IFERROR(IF(X194=0,"",ROUNDUP(X194/H194,0)*0.00753),"")</f>
        <v>6.7769999999999997E-2</v>
      </c>
      <c r="Z194" s="56"/>
      <c r="AA194" s="57"/>
      <c r="AE194" s="64"/>
      <c r="BB194" s="174" t="s">
        <v>1</v>
      </c>
      <c r="BL194" s="64">
        <f t="shared" si="40"/>
        <v>22.266666666666669</v>
      </c>
      <c r="BM194" s="64">
        <f t="shared" si="41"/>
        <v>24.047999999999998</v>
      </c>
      <c r="BN194" s="64">
        <f t="shared" si="42"/>
        <v>5.3418803418803423E-2</v>
      </c>
      <c r="BO194" s="64">
        <f t="shared" si="43"/>
        <v>5.7692307692307689E-2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301</v>
      </c>
      <c r="X196" s="403">
        <f t="shared" si="39"/>
        <v>302.39999999999998</v>
      </c>
      <c r="Y196" s="36">
        <f>IFERROR(IF(X196=0,"",ROUNDUP(X196/H196,0)*0.00753),"")</f>
        <v>0.94878000000000007</v>
      </c>
      <c r="Z196" s="56"/>
      <c r="AA196" s="57"/>
      <c r="AE196" s="64"/>
      <c r="BB196" s="176" t="s">
        <v>1</v>
      </c>
      <c r="BL196" s="64">
        <f t="shared" si="40"/>
        <v>326.08333333333337</v>
      </c>
      <c r="BM196" s="64">
        <f t="shared" si="41"/>
        <v>327.60000000000002</v>
      </c>
      <c r="BN196" s="64">
        <f t="shared" si="42"/>
        <v>0.80395299145299148</v>
      </c>
      <c r="BO196" s="64">
        <f t="shared" si="43"/>
        <v>0.80769230769230771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8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136</v>
      </c>
      <c r="X198" s="403">
        <f t="shared" si="39"/>
        <v>136.79999999999998</v>
      </c>
      <c r="Y198" s="36">
        <f>IFERROR(IF(X198=0,"",ROUNDUP(X198/H198,0)*0.00753),"")</f>
        <v>0.42921000000000004</v>
      </c>
      <c r="Z198" s="56"/>
      <c r="AA198" s="57"/>
      <c r="AE198" s="64"/>
      <c r="BB198" s="178" t="s">
        <v>1</v>
      </c>
      <c r="BL198" s="64">
        <f t="shared" si="40"/>
        <v>152.43333333333334</v>
      </c>
      <c r="BM198" s="64">
        <f t="shared" si="41"/>
        <v>153.32999999999998</v>
      </c>
      <c r="BN198" s="64">
        <f t="shared" si="42"/>
        <v>0.36324786324786329</v>
      </c>
      <c r="BO198" s="64">
        <f t="shared" si="43"/>
        <v>0.36538461538461531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1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40</v>
      </c>
      <c r="X199" s="403">
        <f t="shared" si="39"/>
        <v>40.799999999999997</v>
      </c>
      <c r="Y199" s="36">
        <f>IFERROR(IF(X199=0,"",ROUNDUP(X199/H199,0)*0.00753),"")</f>
        <v>0.12801000000000001</v>
      </c>
      <c r="Z199" s="56"/>
      <c r="AA199" s="57"/>
      <c r="AE199" s="64"/>
      <c r="BB199" s="179" t="s">
        <v>1</v>
      </c>
      <c r="BL199" s="64">
        <f t="shared" si="40"/>
        <v>44.533333333333339</v>
      </c>
      <c r="BM199" s="64">
        <f t="shared" si="41"/>
        <v>45.423999999999999</v>
      </c>
      <c r="BN199" s="64">
        <f t="shared" si="42"/>
        <v>0.10683760683760685</v>
      </c>
      <c r="BO199" s="64">
        <f t="shared" si="43"/>
        <v>0.10897435897435898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5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13</v>
      </c>
      <c r="X200" s="403">
        <f t="shared" si="39"/>
        <v>14.399999999999999</v>
      </c>
      <c r="Y200" s="36">
        <f>IFERROR(IF(X200=0,"",ROUNDUP(X200/H200,0)*0.00753),"")</f>
        <v>4.5179999999999998E-2</v>
      </c>
      <c r="Z200" s="56"/>
      <c r="AA200" s="57"/>
      <c r="AE200" s="64"/>
      <c r="BB200" s="180" t="s">
        <v>1</v>
      </c>
      <c r="BL200" s="64">
        <f t="shared" si="40"/>
        <v>14.473333333333336</v>
      </c>
      <c r="BM200" s="64">
        <f t="shared" si="41"/>
        <v>16.032</v>
      </c>
      <c r="BN200" s="64">
        <f t="shared" si="42"/>
        <v>3.4722222222222224E-2</v>
      </c>
      <c r="BO200" s="64">
        <f t="shared" si="43"/>
        <v>3.8461538461538464E-2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29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40</v>
      </c>
      <c r="X201" s="403">
        <f t="shared" si="39"/>
        <v>40.799999999999997</v>
      </c>
      <c r="Y201" s="36">
        <f>IFERROR(IF(X201=0,"",ROUNDUP(X201/H201,0)*0.00753),"")</f>
        <v>0.12801000000000001</v>
      </c>
      <c r="Z201" s="56"/>
      <c r="AA201" s="57"/>
      <c r="AE201" s="64"/>
      <c r="BB201" s="181" t="s">
        <v>1</v>
      </c>
      <c r="BL201" s="64">
        <f t="shared" si="40"/>
        <v>44.533333333333339</v>
      </c>
      <c r="BM201" s="64">
        <f t="shared" si="41"/>
        <v>45.423999999999999</v>
      </c>
      <c r="BN201" s="64">
        <f t="shared" si="42"/>
        <v>0.10683760683760685</v>
      </c>
      <c r="BO201" s="64">
        <f t="shared" si="43"/>
        <v>0.10897435897435898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119</v>
      </c>
      <c r="X202" s="403">
        <f t="shared" si="39"/>
        <v>120</v>
      </c>
      <c r="Y202" s="36">
        <f>IFERROR(IF(X202=0,"",ROUNDUP(X202/H202,0)*0.00753),"")</f>
        <v>0.3765</v>
      </c>
      <c r="Z202" s="56"/>
      <c r="AA202" s="57"/>
      <c r="AE202" s="64"/>
      <c r="BB202" s="182" t="s">
        <v>1</v>
      </c>
      <c r="BL202" s="64">
        <f t="shared" si="40"/>
        <v>132.78416666666669</v>
      </c>
      <c r="BM202" s="64">
        <f t="shared" si="41"/>
        <v>133.9</v>
      </c>
      <c r="BN202" s="64">
        <f t="shared" si="42"/>
        <v>0.31784188034188032</v>
      </c>
      <c r="BO202" s="64">
        <f t="shared" si="43"/>
        <v>0.32051282051282048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25" t="s">
        <v>70</v>
      </c>
      <c r="P203" s="426"/>
      <c r="Q203" s="426"/>
      <c r="R203" s="426"/>
      <c r="S203" s="426"/>
      <c r="T203" s="426"/>
      <c r="U203" s="427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278.75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282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2.1234600000000001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25" t="s">
        <v>70</v>
      </c>
      <c r="P204" s="426"/>
      <c r="Q204" s="426"/>
      <c r="R204" s="426"/>
      <c r="S204" s="426"/>
      <c r="T204" s="426"/>
      <c r="U204" s="427"/>
      <c r="V204" s="37" t="s">
        <v>66</v>
      </c>
      <c r="W204" s="404">
        <f>IFERROR(SUM(W188:W202),"0")</f>
        <v>669</v>
      </c>
      <c r="X204" s="404">
        <f>IFERROR(SUM(X188:X202),"0")</f>
        <v>676.8</v>
      </c>
      <c r="Y204" s="37"/>
      <c r="Z204" s="405"/>
      <c r="AA204" s="405"/>
    </row>
    <row r="205" spans="1:67" ht="14.25" hidden="1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hidden="1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2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0</v>
      </c>
      <c r="X208" s="40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4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0</v>
      </c>
      <c r="X209" s="40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25" t="s">
        <v>70</v>
      </c>
      <c r="P210" s="426"/>
      <c r="Q210" s="426"/>
      <c r="R210" s="426"/>
      <c r="S210" s="426"/>
      <c r="T210" s="426"/>
      <c r="U210" s="427"/>
      <c r="V210" s="37" t="s">
        <v>71</v>
      </c>
      <c r="W210" s="404">
        <f>IFERROR(W206/H206,"0")+IFERROR(W207/H207,"0")+IFERROR(W208/H208,"0")+IFERROR(W209/H209,"0")</f>
        <v>0</v>
      </c>
      <c r="X210" s="404">
        <f>IFERROR(X206/H206,"0")+IFERROR(X207/H207,"0")+IFERROR(X208/H208,"0")+IFERROR(X209/H209,"0")</f>
        <v>0</v>
      </c>
      <c r="Y210" s="404">
        <f>IFERROR(IF(Y206="",0,Y206),"0")+IFERROR(IF(Y207="",0,Y207),"0")+IFERROR(IF(Y208="",0,Y208),"0")+IFERROR(IF(Y209="",0,Y209),"0")</f>
        <v>0</v>
      </c>
      <c r="Z210" s="405"/>
      <c r="AA210" s="405"/>
    </row>
    <row r="211" spans="1:67" hidden="1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25" t="s">
        <v>70</v>
      </c>
      <c r="P211" s="426"/>
      <c r="Q211" s="426"/>
      <c r="R211" s="426"/>
      <c r="S211" s="426"/>
      <c r="T211" s="426"/>
      <c r="U211" s="427"/>
      <c r="V211" s="37" t="s">
        <v>66</v>
      </c>
      <c r="W211" s="404">
        <f>IFERROR(SUM(W206:W209),"0")</f>
        <v>0</v>
      </c>
      <c r="X211" s="404">
        <f>IFERROR(SUM(X206:X209),"0")</f>
        <v>0</v>
      </c>
      <c r="Y211" s="37"/>
      <c r="Z211" s="405"/>
      <c r="AA211" s="405"/>
    </row>
    <row r="212" spans="1:67" ht="16.5" hidden="1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hidden="1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hidden="1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7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0</v>
      </c>
      <c r="X216" s="403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0</v>
      </c>
      <c r="X219" s="403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idden="1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25" t="s">
        <v>70</v>
      </c>
      <c r="P221" s="426"/>
      <c r="Q221" s="426"/>
      <c r="R221" s="426"/>
      <c r="S221" s="426"/>
      <c r="T221" s="426"/>
      <c r="U221" s="427"/>
      <c r="V221" s="37" t="s">
        <v>71</v>
      </c>
      <c r="W221" s="404">
        <f>IFERROR(W214/H214,"0")+IFERROR(W215/H215,"0")+IFERROR(W216/H216,"0")+IFERROR(W217/H217,"0")+IFERROR(W218/H218,"0")+IFERROR(W219/H219,"0")+IFERROR(W220/H220,"0")</f>
        <v>0</v>
      </c>
      <c r="X221" s="404">
        <f>IFERROR(X214/H214,"0")+IFERROR(X215/H215,"0")+IFERROR(X216/H216,"0")+IFERROR(X217/H217,"0")+IFERROR(X218/H218,"0")+IFERROR(X219/H219,"0")+IFERROR(X220/H220,"0")</f>
        <v>0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405"/>
      <c r="AA221" s="405"/>
    </row>
    <row r="222" spans="1:67" hidden="1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25" t="s">
        <v>70</v>
      </c>
      <c r="P222" s="426"/>
      <c r="Q222" s="426"/>
      <c r="R222" s="426"/>
      <c r="S222" s="426"/>
      <c r="T222" s="426"/>
      <c r="U222" s="427"/>
      <c r="V222" s="37" t="s">
        <v>66</v>
      </c>
      <c r="W222" s="404">
        <f>IFERROR(SUM(W214:W220),"0")</f>
        <v>0</v>
      </c>
      <c r="X222" s="404">
        <f>IFERROR(SUM(X214:X220),"0")</f>
        <v>0</v>
      </c>
      <c r="Y222" s="37"/>
      <c r="Z222" s="405"/>
      <c r="AA222" s="405"/>
    </row>
    <row r="223" spans="1:67" ht="14.25" hidden="1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hidden="1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9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25" t="s">
        <v>70</v>
      </c>
      <c r="P227" s="426"/>
      <c r="Q227" s="426"/>
      <c r="R227" s="426"/>
      <c r="S227" s="426"/>
      <c r="T227" s="426"/>
      <c r="U227" s="427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hidden="1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25" t="s">
        <v>70</v>
      </c>
      <c r="P228" s="426"/>
      <c r="Q228" s="426"/>
      <c r="R228" s="426"/>
      <c r="S228" s="426"/>
      <c r="T228" s="426"/>
      <c r="U228" s="427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hidden="1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hidden="1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8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30</v>
      </c>
      <c r="X231" s="403">
        <f t="shared" ref="X231:X236" si="49">IFERROR(IF(W231="",0,CEILING((W231/$H231),1)*$H231),"")</f>
        <v>34.799999999999997</v>
      </c>
      <c r="Y231" s="36">
        <f>IFERROR(IF(X231=0,"",ROUNDUP(X231/H231,0)*0.02175),"")</f>
        <v>6.5250000000000002E-2</v>
      </c>
      <c r="Z231" s="56"/>
      <c r="AA231" s="57"/>
      <c r="AE231" s="64"/>
      <c r="BB231" s="197" t="s">
        <v>1</v>
      </c>
      <c r="BL231" s="64">
        <f t="shared" ref="BL231:BL236" si="50">IFERROR(W231*I231/H231,"0")</f>
        <v>31.241379310344826</v>
      </c>
      <c r="BM231" s="64">
        <f t="shared" ref="BM231:BM236" si="51">IFERROR(X231*I231/H231,"0")</f>
        <v>36.239999999999995</v>
      </c>
      <c r="BN231" s="64">
        <f t="shared" ref="BN231:BN236" si="52">IFERROR(1/J231*(W231/H231),"0")</f>
        <v>4.6182266009852216E-2</v>
      </c>
      <c r="BO231" s="64">
        <f t="shared" ref="BO231:BO236" si="53">IFERROR(1/J231*(X231/H231),"0")</f>
        <v>5.3571428571428568E-2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0</v>
      </c>
      <c r="X234" s="403">
        <f t="shared" si="49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25" t="s">
        <v>70</v>
      </c>
      <c r="P237" s="426"/>
      <c r="Q237" s="426"/>
      <c r="R237" s="426"/>
      <c r="S237" s="426"/>
      <c r="T237" s="426"/>
      <c r="U237" s="427"/>
      <c r="V237" s="37" t="s">
        <v>71</v>
      </c>
      <c r="W237" s="404">
        <f>IFERROR(W231/H231,"0")+IFERROR(W232/H232,"0")+IFERROR(W233/H233,"0")+IFERROR(W234/H234,"0")+IFERROR(W235/H235,"0")+IFERROR(W236/H236,"0")</f>
        <v>2.5862068965517242</v>
      </c>
      <c r="X237" s="404">
        <f>IFERROR(X231/H231,"0")+IFERROR(X232/H232,"0")+IFERROR(X233/H233,"0")+IFERROR(X234/H234,"0")+IFERROR(X235/H235,"0")+IFERROR(X236/H236,"0")</f>
        <v>3</v>
      </c>
      <c r="Y237" s="404">
        <f>IFERROR(IF(Y231="",0,Y231),"0")+IFERROR(IF(Y232="",0,Y232),"0")+IFERROR(IF(Y233="",0,Y233),"0")+IFERROR(IF(Y234="",0,Y234),"0")+IFERROR(IF(Y235="",0,Y235),"0")+IFERROR(IF(Y236="",0,Y236),"0")</f>
        <v>6.5250000000000002E-2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25" t="s">
        <v>70</v>
      </c>
      <c r="P238" s="426"/>
      <c r="Q238" s="426"/>
      <c r="R238" s="426"/>
      <c r="S238" s="426"/>
      <c r="T238" s="426"/>
      <c r="U238" s="427"/>
      <c r="V238" s="37" t="s">
        <v>66</v>
      </c>
      <c r="W238" s="404">
        <f>IFERROR(SUM(W231:W236),"0")</f>
        <v>30</v>
      </c>
      <c r="X238" s="404">
        <f>IFERROR(SUM(X231:X236),"0")</f>
        <v>34.799999999999997</v>
      </c>
      <c r="Y238" s="37"/>
      <c r="Z238" s="405"/>
      <c r="AA238" s="405"/>
    </row>
    <row r="239" spans="1:67" ht="16.5" hidden="1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hidden="1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hidden="1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52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hidden="1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1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54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7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idden="1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25" t="s">
        <v>70</v>
      </c>
      <c r="P251" s="426"/>
      <c r="Q251" s="426"/>
      <c r="R251" s="426"/>
      <c r="S251" s="426"/>
      <c r="T251" s="426"/>
      <c r="U251" s="427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hidden="1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25" t="s">
        <v>70</v>
      </c>
      <c r="P252" s="426"/>
      <c r="Q252" s="426"/>
      <c r="R252" s="426"/>
      <c r="S252" s="426"/>
      <c r="T252" s="426"/>
      <c r="U252" s="427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hidden="1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hidden="1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25" t="s">
        <v>70</v>
      </c>
      <c r="P258" s="426"/>
      <c r="Q258" s="426"/>
      <c r="R258" s="426"/>
      <c r="S258" s="426"/>
      <c r="T258" s="426"/>
      <c r="U258" s="427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hidden="1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25" t="s">
        <v>70</v>
      </c>
      <c r="P259" s="426"/>
      <c r="Q259" s="426"/>
      <c r="R259" s="426"/>
      <c r="S259" s="426"/>
      <c r="T259" s="426"/>
      <c r="U259" s="427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hidden="1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hidden="1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0</v>
      </c>
      <c r="X261" s="403">
        <f t="shared" ref="X261:X270" si="60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70" si="61">IFERROR(W261*I261/H261,"0")</f>
        <v>0</v>
      </c>
      <c r="BM261" s="64">
        <f t="shared" ref="BM261:BM270" si="62">IFERROR(X261*I261/H261,"0")</f>
        <v>0</v>
      </c>
      <c r="BN261" s="64">
        <f t="shared" ref="BN261:BN270" si="63">IFERROR(1/J261*(W261/H261),"0")</f>
        <v>0</v>
      </c>
      <c r="BO261" s="64">
        <f t="shared" ref="BO261:BO270" si="64">IFERROR(1/J261*(X261/H261),"0")</f>
        <v>0</v>
      </c>
    </row>
    <row r="262" spans="1:67" ht="27" hidden="1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hidden="1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8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idden="1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25" t="s">
        <v>70</v>
      </c>
      <c r="P271" s="426"/>
      <c r="Q271" s="426"/>
      <c r="R271" s="426"/>
      <c r="S271" s="426"/>
      <c r="T271" s="426"/>
      <c r="U271" s="427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405"/>
      <c r="AA271" s="405"/>
    </row>
    <row r="272" spans="1:67" hidden="1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25" t="s">
        <v>70</v>
      </c>
      <c r="P272" s="426"/>
      <c r="Q272" s="426"/>
      <c r="R272" s="426"/>
      <c r="S272" s="426"/>
      <c r="T272" s="426"/>
      <c r="U272" s="427"/>
      <c r="V272" s="37" t="s">
        <v>66</v>
      </c>
      <c r="W272" s="404">
        <f>IFERROR(SUM(W261:W270),"0")</f>
        <v>0</v>
      </c>
      <c r="X272" s="404">
        <f>IFERROR(SUM(X261:X270),"0")</f>
        <v>0</v>
      </c>
      <c r="Y272" s="37"/>
      <c r="Z272" s="405"/>
      <c r="AA272" s="405"/>
    </row>
    <row r="273" spans="1:67" ht="14.25" hidden="1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hidden="1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91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0</v>
      </c>
      <c r="X274" s="40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0</v>
      </c>
      <c r="X275" s="40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7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0</v>
      </c>
      <c r="X276" s="40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25" t="s">
        <v>70</v>
      </c>
      <c r="P277" s="426"/>
      <c r="Q277" s="426"/>
      <c r="R277" s="426"/>
      <c r="S277" s="426"/>
      <c r="T277" s="426"/>
      <c r="U277" s="427"/>
      <c r="V277" s="37" t="s">
        <v>71</v>
      </c>
      <c r="W277" s="404">
        <f>IFERROR(W274/H274,"0")+IFERROR(W275/H275,"0")+IFERROR(W276/H276,"0")</f>
        <v>0</v>
      </c>
      <c r="X277" s="404">
        <f>IFERROR(X274/H274,"0")+IFERROR(X275/H275,"0")+IFERROR(X276/H276,"0")</f>
        <v>0</v>
      </c>
      <c r="Y277" s="404">
        <f>IFERROR(IF(Y274="",0,Y274),"0")+IFERROR(IF(Y275="",0,Y275),"0")+IFERROR(IF(Y276="",0,Y276),"0")</f>
        <v>0</v>
      </c>
      <c r="Z277" s="405"/>
      <c r="AA277" s="405"/>
    </row>
    <row r="278" spans="1:67" hidden="1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25" t="s">
        <v>70</v>
      </c>
      <c r="P278" s="426"/>
      <c r="Q278" s="426"/>
      <c r="R278" s="426"/>
      <c r="S278" s="426"/>
      <c r="T278" s="426"/>
      <c r="U278" s="427"/>
      <c r="V278" s="37" t="s">
        <v>66</v>
      </c>
      <c r="W278" s="404">
        <f>IFERROR(SUM(W274:W276),"0")</f>
        <v>0</v>
      </c>
      <c r="X278" s="404">
        <f>IFERROR(SUM(X274:X276),"0")</f>
        <v>0</v>
      </c>
      <c r="Y278" s="37"/>
      <c r="Z278" s="405"/>
      <c r="AA278" s="405"/>
    </row>
    <row r="279" spans="1:67" ht="14.25" hidden="1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hidden="1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85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3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0</v>
      </c>
      <c r="X282" s="40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25" t="s">
        <v>70</v>
      </c>
      <c r="P283" s="426"/>
      <c r="Q283" s="426"/>
      <c r="R283" s="426"/>
      <c r="S283" s="426"/>
      <c r="T283" s="426"/>
      <c r="U283" s="427"/>
      <c r="V283" s="37" t="s">
        <v>71</v>
      </c>
      <c r="W283" s="404">
        <f>IFERROR(W280/H280,"0")+IFERROR(W281/H281,"0")+IFERROR(W282/H282,"0")</f>
        <v>0</v>
      </c>
      <c r="X283" s="404">
        <f>IFERROR(X280/H280,"0")+IFERROR(X281/H281,"0")+IFERROR(X282/H282,"0")</f>
        <v>0</v>
      </c>
      <c r="Y283" s="404">
        <f>IFERROR(IF(Y280="",0,Y280),"0")+IFERROR(IF(Y281="",0,Y281),"0")+IFERROR(IF(Y282="",0,Y282),"0")</f>
        <v>0</v>
      </c>
      <c r="Z283" s="405"/>
      <c r="AA283" s="405"/>
    </row>
    <row r="284" spans="1:67" hidden="1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25" t="s">
        <v>70</v>
      </c>
      <c r="P284" s="426"/>
      <c r="Q284" s="426"/>
      <c r="R284" s="426"/>
      <c r="S284" s="426"/>
      <c r="T284" s="426"/>
      <c r="U284" s="427"/>
      <c r="V284" s="37" t="s">
        <v>66</v>
      </c>
      <c r="W284" s="404">
        <f>IFERROR(SUM(W280:W282),"0")</f>
        <v>0</v>
      </c>
      <c r="X284" s="404">
        <f>IFERROR(SUM(X280:X282),"0")</f>
        <v>0</v>
      </c>
      <c r="Y284" s="37"/>
      <c r="Z284" s="405"/>
      <c r="AA284" s="405"/>
    </row>
    <row r="285" spans="1:67" ht="14.25" hidden="1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hidden="1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25" t="s">
        <v>70</v>
      </c>
      <c r="P289" s="426"/>
      <c r="Q289" s="426"/>
      <c r="R289" s="426"/>
      <c r="S289" s="426"/>
      <c r="T289" s="426"/>
      <c r="U289" s="427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hidden="1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25" t="s">
        <v>70</v>
      </c>
      <c r="P290" s="426"/>
      <c r="Q290" s="426"/>
      <c r="R290" s="426"/>
      <c r="S290" s="426"/>
      <c r="T290" s="426"/>
      <c r="U290" s="427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hidden="1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hidden="1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hidden="1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hidden="1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6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idden="1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25" t="s">
        <v>70</v>
      </c>
      <c r="P300" s="426"/>
      <c r="Q300" s="426"/>
      <c r="R300" s="426"/>
      <c r="S300" s="426"/>
      <c r="T300" s="426"/>
      <c r="U300" s="427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hidden="1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25" t="s">
        <v>70</v>
      </c>
      <c r="P301" s="426"/>
      <c r="Q301" s="426"/>
      <c r="R301" s="426"/>
      <c r="S301" s="426"/>
      <c r="T301" s="426"/>
      <c r="U301" s="427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hidden="1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hidden="1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25" t="s">
        <v>70</v>
      </c>
      <c r="P305" s="426"/>
      <c r="Q305" s="426"/>
      <c r="R305" s="426"/>
      <c r="S305" s="426"/>
      <c r="T305" s="426"/>
      <c r="U305" s="427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hidden="1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25" t="s">
        <v>70</v>
      </c>
      <c r="P306" s="426"/>
      <c r="Q306" s="426"/>
      <c r="R306" s="426"/>
      <c r="S306" s="426"/>
      <c r="T306" s="426"/>
      <c r="U306" s="427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hidden="1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hidden="1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16</v>
      </c>
      <c r="X309" s="403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5" t="s">
        <v>1</v>
      </c>
      <c r="BL309" s="64">
        <f>IFERROR(W309*I309/H309,"0")</f>
        <v>18.204444444444444</v>
      </c>
      <c r="BM309" s="64">
        <f>IFERROR(X309*I309/H309,"0")</f>
        <v>18.431999999999999</v>
      </c>
      <c r="BN309" s="64">
        <f>IFERROR(1/J309*(W309/H309),"0")</f>
        <v>5.6980056980056981E-2</v>
      </c>
      <c r="BO309" s="64">
        <f>IFERROR(1/J309*(X309/H309),"0")</f>
        <v>5.7692307692307689E-2</v>
      </c>
    </row>
    <row r="310" spans="1:67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25" t="s">
        <v>70</v>
      </c>
      <c r="P310" s="426"/>
      <c r="Q310" s="426"/>
      <c r="R310" s="426"/>
      <c r="S310" s="426"/>
      <c r="T310" s="426"/>
      <c r="U310" s="427"/>
      <c r="V310" s="37" t="s">
        <v>71</v>
      </c>
      <c r="W310" s="404">
        <f>IFERROR(W309/H309,"0")</f>
        <v>8.8888888888888893</v>
      </c>
      <c r="X310" s="404">
        <f>IFERROR(X309/H309,"0")</f>
        <v>9</v>
      </c>
      <c r="Y310" s="404">
        <f>IFERROR(IF(Y309="",0,Y309),"0")</f>
        <v>6.7769999999999997E-2</v>
      </c>
      <c r="Z310" s="405"/>
      <c r="AA310" s="405"/>
    </row>
    <row r="311" spans="1:67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25" t="s">
        <v>70</v>
      </c>
      <c r="P311" s="426"/>
      <c r="Q311" s="426"/>
      <c r="R311" s="426"/>
      <c r="S311" s="426"/>
      <c r="T311" s="426"/>
      <c r="U311" s="427"/>
      <c r="V311" s="37" t="s">
        <v>66</v>
      </c>
      <c r="W311" s="404">
        <f>IFERROR(SUM(W309:W309),"0")</f>
        <v>16</v>
      </c>
      <c r="X311" s="404">
        <f>IFERROR(SUM(X309:X309),"0")</f>
        <v>16.2</v>
      </c>
      <c r="Y311" s="37"/>
      <c r="Z311" s="405"/>
      <c r="AA311" s="405"/>
    </row>
    <row r="312" spans="1:67" ht="14.25" hidden="1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hidden="1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0</v>
      </c>
      <c r="X313" s="403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0</v>
      </c>
      <c r="X314" s="403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25" t="s">
        <v>70</v>
      </c>
      <c r="P316" s="426"/>
      <c r="Q316" s="426"/>
      <c r="R316" s="426"/>
      <c r="S316" s="426"/>
      <c r="T316" s="426"/>
      <c r="U316" s="427"/>
      <c r="V316" s="37" t="s">
        <v>71</v>
      </c>
      <c r="W316" s="404">
        <f>IFERROR(W313/H313,"0")+IFERROR(W314/H314,"0")+IFERROR(W315/H315,"0")</f>
        <v>0</v>
      </c>
      <c r="X316" s="404">
        <f>IFERROR(X313/H313,"0")+IFERROR(X314/H314,"0")+IFERROR(X315/H315,"0")</f>
        <v>0</v>
      </c>
      <c r="Y316" s="404">
        <f>IFERROR(IF(Y313="",0,Y313),"0")+IFERROR(IF(Y314="",0,Y314),"0")+IFERROR(IF(Y315="",0,Y315),"0")</f>
        <v>0</v>
      </c>
      <c r="Z316" s="405"/>
      <c r="AA316" s="405"/>
    </row>
    <row r="317" spans="1:67" hidden="1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25" t="s">
        <v>70</v>
      </c>
      <c r="P317" s="426"/>
      <c r="Q317" s="426"/>
      <c r="R317" s="426"/>
      <c r="S317" s="426"/>
      <c r="T317" s="426"/>
      <c r="U317" s="427"/>
      <c r="V317" s="37" t="s">
        <v>66</v>
      </c>
      <c r="W317" s="404">
        <f>IFERROR(SUM(W313:W315),"0")</f>
        <v>0</v>
      </c>
      <c r="X317" s="404">
        <f>IFERROR(SUM(X313:X315),"0")</f>
        <v>0</v>
      </c>
      <c r="Y317" s="37"/>
      <c r="Z317" s="405"/>
      <c r="AA317" s="405"/>
    </row>
    <row r="318" spans="1:67" ht="14.25" hidden="1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hidden="1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25" t="s">
        <v>70</v>
      </c>
      <c r="P320" s="426"/>
      <c r="Q320" s="426"/>
      <c r="R320" s="426"/>
      <c r="S320" s="426"/>
      <c r="T320" s="426"/>
      <c r="U320" s="427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hidden="1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25" t="s">
        <v>70</v>
      </c>
      <c r="P321" s="426"/>
      <c r="Q321" s="426"/>
      <c r="R321" s="426"/>
      <c r="S321" s="426"/>
      <c r="T321" s="426"/>
      <c r="U321" s="427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hidden="1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14</v>
      </c>
      <c r="X323" s="403">
        <f>IFERROR(IF(W323="",0,CEILING((W323/$H323),1)*$H323),"")</f>
        <v>15.299999999999999</v>
      </c>
      <c r="Y323" s="36">
        <f>IFERROR(IF(X323=0,"",ROUNDUP(X323/H323,0)*0.00753),"")</f>
        <v>4.5179999999999998E-2</v>
      </c>
      <c r="Z323" s="56"/>
      <c r="AA323" s="57"/>
      <c r="AE323" s="64"/>
      <c r="BB323" s="250" t="s">
        <v>1</v>
      </c>
      <c r="BL323" s="64">
        <f>IFERROR(W323*I323/H323,"0")</f>
        <v>16.333333333333332</v>
      </c>
      <c r="BM323" s="64">
        <f>IFERROR(X323*I323/H323,"0")</f>
        <v>17.850000000000001</v>
      </c>
      <c r="BN323" s="64">
        <f>IFERROR(1/J323*(W323/H323),"0")</f>
        <v>3.5193564605329311E-2</v>
      </c>
      <c r="BO323" s="64">
        <f>IFERROR(1/J323*(X323/H323),"0")</f>
        <v>3.8461538461538464E-2</v>
      </c>
    </row>
    <row r="324" spans="1:67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25" t="s">
        <v>70</v>
      </c>
      <c r="P324" s="426"/>
      <c r="Q324" s="426"/>
      <c r="R324" s="426"/>
      <c r="S324" s="426"/>
      <c r="T324" s="426"/>
      <c r="U324" s="427"/>
      <c r="V324" s="37" t="s">
        <v>71</v>
      </c>
      <c r="W324" s="404">
        <f>IFERROR(W323/H323,"0")</f>
        <v>5.4901960784313726</v>
      </c>
      <c r="X324" s="404">
        <f>IFERROR(X323/H323,"0")</f>
        <v>6</v>
      </c>
      <c r="Y324" s="404">
        <f>IFERROR(IF(Y323="",0,Y323),"0")</f>
        <v>4.5179999999999998E-2</v>
      </c>
      <c r="Z324" s="405"/>
      <c r="AA324" s="405"/>
    </row>
    <row r="325" spans="1:67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25" t="s">
        <v>70</v>
      </c>
      <c r="P325" s="426"/>
      <c r="Q325" s="426"/>
      <c r="R325" s="426"/>
      <c r="S325" s="426"/>
      <c r="T325" s="426"/>
      <c r="U325" s="427"/>
      <c r="V325" s="37" t="s">
        <v>66</v>
      </c>
      <c r="W325" s="404">
        <f>IFERROR(SUM(W323:W323),"0")</f>
        <v>14</v>
      </c>
      <c r="X325" s="404">
        <f>IFERROR(SUM(X323:X323),"0")</f>
        <v>15.299999999999999</v>
      </c>
      <c r="Y325" s="37"/>
      <c r="Z325" s="405"/>
      <c r="AA325" s="405"/>
    </row>
    <row r="326" spans="1:67" ht="27.75" hidden="1" customHeight="1" x14ac:dyDescent="0.2">
      <c r="A326" s="448" t="s">
        <v>486</v>
      </c>
      <c r="B326" s="449"/>
      <c r="C326" s="449"/>
      <c r="D326" s="449"/>
      <c r="E326" s="449"/>
      <c r="F326" s="449"/>
      <c r="G326" s="449"/>
      <c r="H326" s="449"/>
      <c r="I326" s="449"/>
      <c r="J326" s="449"/>
      <c r="K326" s="449"/>
      <c r="L326" s="449"/>
      <c r="M326" s="449"/>
      <c r="N326" s="449"/>
      <c r="O326" s="449"/>
      <c r="P326" s="449"/>
      <c r="Q326" s="449"/>
      <c r="R326" s="449"/>
      <c r="S326" s="449"/>
      <c r="T326" s="449"/>
      <c r="U326" s="449"/>
      <c r="V326" s="449"/>
      <c r="W326" s="449"/>
      <c r="X326" s="449"/>
      <c r="Y326" s="449"/>
      <c r="Z326" s="48"/>
      <c r="AA326" s="48"/>
    </row>
    <row r="327" spans="1:67" ht="16.5" hidden="1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hidden="1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hidden="1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430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hidden="1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3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9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720</v>
      </c>
      <c r="X331" s="403">
        <f t="shared" si="70"/>
        <v>720</v>
      </c>
      <c r="Y331" s="36">
        <f>IFERROR(IF(X331=0,"",ROUNDUP(X331/H331,0)*0.02175),"")</f>
        <v>1.044</v>
      </c>
      <c r="Z331" s="56"/>
      <c r="AA331" s="57"/>
      <c r="AE331" s="64"/>
      <c r="BB331" s="253" t="s">
        <v>1</v>
      </c>
      <c r="BL331" s="64">
        <f t="shared" si="71"/>
        <v>743.04000000000008</v>
      </c>
      <c r="BM331" s="64">
        <f t="shared" si="72"/>
        <v>743.04000000000008</v>
      </c>
      <c r="BN331" s="64">
        <f t="shared" si="73"/>
        <v>1</v>
      </c>
      <c r="BO331" s="64">
        <f t="shared" si="74"/>
        <v>1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0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76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0</v>
      </c>
      <c r="X333" s="403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36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9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53</v>
      </c>
      <c r="X335" s="403">
        <f t="shared" si="70"/>
        <v>60</v>
      </c>
      <c r="Y335" s="36">
        <f>IFERROR(IF(X335=0,"",ROUNDUP(X335/H335,0)*0.02175),"")</f>
        <v>8.6999999999999994E-2</v>
      </c>
      <c r="Z335" s="56"/>
      <c r="AA335" s="57"/>
      <c r="AE335" s="64"/>
      <c r="BB335" s="257" t="s">
        <v>1</v>
      </c>
      <c r="BL335" s="64">
        <f t="shared" si="71"/>
        <v>54.696000000000005</v>
      </c>
      <c r="BM335" s="64">
        <f t="shared" si="72"/>
        <v>61.92</v>
      </c>
      <c r="BN335" s="64">
        <f t="shared" si="73"/>
        <v>7.3611111111111099E-2</v>
      </c>
      <c r="BO335" s="64">
        <f t="shared" si="74"/>
        <v>8.3333333333333329E-2</v>
      </c>
    </row>
    <row r="336" spans="1:67" ht="27" hidden="1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hidden="1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9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18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7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25" t="s">
        <v>70</v>
      </c>
      <c r="P341" s="426"/>
      <c r="Q341" s="426"/>
      <c r="R341" s="426"/>
      <c r="S341" s="426"/>
      <c r="T341" s="426"/>
      <c r="U341" s="427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51.533333333333331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52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1.131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25" t="s">
        <v>70</v>
      </c>
      <c r="P342" s="426"/>
      <c r="Q342" s="426"/>
      <c r="R342" s="426"/>
      <c r="S342" s="426"/>
      <c r="T342" s="426"/>
      <c r="U342" s="427"/>
      <c r="V342" s="37" t="s">
        <v>66</v>
      </c>
      <c r="W342" s="404">
        <f>IFERROR(SUM(W329:W340),"0")</f>
        <v>773</v>
      </c>
      <c r="X342" s="404">
        <f>IFERROR(SUM(X329:X340),"0")</f>
        <v>780</v>
      </c>
      <c r="Y342" s="37"/>
      <c r="Z342" s="405"/>
      <c r="AA342" s="405"/>
    </row>
    <row r="343" spans="1:67" ht="14.25" hidden="1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532</v>
      </c>
      <c r="X344" s="403">
        <f>IFERROR(IF(W344="",0,CEILING((W344/$H344),1)*$H344),"")</f>
        <v>540</v>
      </c>
      <c r="Y344" s="36">
        <f>IFERROR(IF(X344=0,"",ROUNDUP(X344/H344,0)*0.02175),"")</f>
        <v>0.78299999999999992</v>
      </c>
      <c r="Z344" s="56"/>
      <c r="AA344" s="57"/>
      <c r="AE344" s="64"/>
      <c r="BB344" s="263" t="s">
        <v>1</v>
      </c>
      <c r="BL344" s="64">
        <f>IFERROR(W344*I344/H344,"0")</f>
        <v>549.024</v>
      </c>
      <c r="BM344" s="64">
        <f>IFERROR(X344*I344/H344,"0")</f>
        <v>557.28000000000009</v>
      </c>
      <c r="BN344" s="64">
        <f>IFERROR(1/J344*(W344/H344),"0")</f>
        <v>0.73888888888888893</v>
      </c>
      <c r="BO344" s="64">
        <f>IFERROR(1/J344*(X344/H344),"0")</f>
        <v>0.75</v>
      </c>
    </row>
    <row r="345" spans="1:67" ht="16.5" hidden="1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25" t="s">
        <v>70</v>
      </c>
      <c r="P348" s="426"/>
      <c r="Q348" s="426"/>
      <c r="R348" s="426"/>
      <c r="S348" s="426"/>
      <c r="T348" s="426"/>
      <c r="U348" s="427"/>
      <c r="V348" s="37" t="s">
        <v>71</v>
      </c>
      <c r="W348" s="404">
        <f>IFERROR(W344/H344,"0")+IFERROR(W345/H345,"0")+IFERROR(W346/H346,"0")+IFERROR(W347/H347,"0")</f>
        <v>35.466666666666669</v>
      </c>
      <c r="X348" s="404">
        <f>IFERROR(X344/H344,"0")+IFERROR(X345/H345,"0")+IFERROR(X346/H346,"0")+IFERROR(X347/H347,"0")</f>
        <v>36</v>
      </c>
      <c r="Y348" s="404">
        <f>IFERROR(IF(Y344="",0,Y344),"0")+IFERROR(IF(Y345="",0,Y345),"0")+IFERROR(IF(Y346="",0,Y346),"0")+IFERROR(IF(Y347="",0,Y347),"0")</f>
        <v>0.78299999999999992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25" t="s">
        <v>70</v>
      </c>
      <c r="P349" s="426"/>
      <c r="Q349" s="426"/>
      <c r="R349" s="426"/>
      <c r="S349" s="426"/>
      <c r="T349" s="426"/>
      <c r="U349" s="427"/>
      <c r="V349" s="37" t="s">
        <v>66</v>
      </c>
      <c r="W349" s="404">
        <f>IFERROR(SUM(W344:W347),"0")</f>
        <v>532</v>
      </c>
      <c r="X349" s="404">
        <f>IFERROR(SUM(X344:X347),"0")</f>
        <v>540</v>
      </c>
      <c r="Y349" s="37"/>
      <c r="Z349" s="405"/>
      <c r="AA349" s="405"/>
    </row>
    <row r="350" spans="1:67" ht="14.25" hidden="1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hidden="1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87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43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0</v>
      </c>
      <c r="X353" s="40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25" t="s">
        <v>70</v>
      </c>
      <c r="P354" s="426"/>
      <c r="Q354" s="426"/>
      <c r="R354" s="426"/>
      <c r="S354" s="426"/>
      <c r="T354" s="426"/>
      <c r="U354" s="427"/>
      <c r="V354" s="37" t="s">
        <v>71</v>
      </c>
      <c r="W354" s="404">
        <f>IFERROR(W351/H351,"0")+IFERROR(W352/H352,"0")+IFERROR(W353/H353,"0")</f>
        <v>0</v>
      </c>
      <c r="X354" s="404">
        <f>IFERROR(X351/H351,"0")+IFERROR(X352/H352,"0")+IFERROR(X353/H353,"0")</f>
        <v>0</v>
      </c>
      <c r="Y354" s="404">
        <f>IFERROR(IF(Y351="",0,Y351),"0")+IFERROR(IF(Y352="",0,Y352),"0")+IFERROR(IF(Y353="",0,Y353),"0")</f>
        <v>0</v>
      </c>
      <c r="Z354" s="405"/>
      <c r="AA354" s="405"/>
    </row>
    <row r="355" spans="1:67" hidden="1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25" t="s">
        <v>70</v>
      </c>
      <c r="P355" s="426"/>
      <c r="Q355" s="426"/>
      <c r="R355" s="426"/>
      <c r="S355" s="426"/>
      <c r="T355" s="426"/>
      <c r="U355" s="427"/>
      <c r="V355" s="37" t="s">
        <v>66</v>
      </c>
      <c r="W355" s="404">
        <f>IFERROR(SUM(W351:W353),"0")</f>
        <v>0</v>
      </c>
      <c r="X355" s="404">
        <f>IFERROR(SUM(X351:X353),"0")</f>
        <v>0</v>
      </c>
      <c r="Y355" s="37"/>
      <c r="Z355" s="405"/>
      <c r="AA355" s="405"/>
    </row>
    <row r="356" spans="1:67" ht="14.25" hidden="1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32</v>
      </c>
      <c r="X357" s="403">
        <f>IFERROR(IF(W357="",0,CEILING((W357/$H357),1)*$H357),"")</f>
        <v>39</v>
      </c>
      <c r="Y357" s="36">
        <f>IFERROR(IF(X357=0,"",ROUNDUP(X357/H357,0)*0.02175),"")</f>
        <v>0.10874999999999999</v>
      </c>
      <c r="Z357" s="56"/>
      <c r="AA357" s="57"/>
      <c r="AE357" s="64"/>
      <c r="BB357" s="270" t="s">
        <v>1</v>
      </c>
      <c r="BL357" s="64">
        <f>IFERROR(W357*I357/H357,"0")</f>
        <v>34.313846153846157</v>
      </c>
      <c r="BM357" s="64">
        <f>IFERROR(X357*I357/H357,"0")</f>
        <v>41.820000000000007</v>
      </c>
      <c r="BN357" s="64">
        <f>IFERROR(1/J357*(W357/H357),"0")</f>
        <v>7.3260073260073263E-2</v>
      </c>
      <c r="BO357" s="64">
        <f>IFERROR(1/J357*(X357/H357),"0")</f>
        <v>8.9285714285714274E-2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60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25" t="s">
        <v>70</v>
      </c>
      <c r="P359" s="426"/>
      <c r="Q359" s="426"/>
      <c r="R359" s="426"/>
      <c r="S359" s="426"/>
      <c r="T359" s="426"/>
      <c r="U359" s="427"/>
      <c r="V359" s="37" t="s">
        <v>71</v>
      </c>
      <c r="W359" s="404">
        <f>IFERROR(W357/H357,"0")+IFERROR(W358/H358,"0")</f>
        <v>4.1025641025641031</v>
      </c>
      <c r="X359" s="404">
        <f>IFERROR(X357/H357,"0")+IFERROR(X358/H358,"0")</f>
        <v>5</v>
      </c>
      <c r="Y359" s="404">
        <f>IFERROR(IF(Y357="",0,Y357),"0")+IFERROR(IF(Y358="",0,Y358),"0")</f>
        <v>0.10874999999999999</v>
      </c>
      <c r="Z359" s="405"/>
      <c r="AA359" s="405"/>
    </row>
    <row r="360" spans="1:67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25" t="s">
        <v>70</v>
      </c>
      <c r="P360" s="426"/>
      <c r="Q360" s="426"/>
      <c r="R360" s="426"/>
      <c r="S360" s="426"/>
      <c r="T360" s="426"/>
      <c r="U360" s="427"/>
      <c r="V360" s="37" t="s">
        <v>66</v>
      </c>
      <c r="W360" s="404">
        <f>IFERROR(SUM(W357:W358),"0")</f>
        <v>32</v>
      </c>
      <c r="X360" s="404">
        <f>IFERROR(SUM(X357:X358),"0")</f>
        <v>39</v>
      </c>
      <c r="Y360" s="37"/>
      <c r="Z360" s="405"/>
      <c r="AA360" s="405"/>
    </row>
    <row r="361" spans="1:67" ht="16.5" hidden="1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hidden="1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hidden="1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0</v>
      </c>
      <c r="X363" s="403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25" t="s">
        <v>70</v>
      </c>
      <c r="P367" s="426"/>
      <c r="Q367" s="426"/>
      <c r="R367" s="426"/>
      <c r="S367" s="426"/>
      <c r="T367" s="426"/>
      <c r="U367" s="427"/>
      <c r="V367" s="37" t="s">
        <v>71</v>
      </c>
      <c r="W367" s="404">
        <f>IFERROR(W363/H363,"0")+IFERROR(W364/H364,"0")+IFERROR(W365/H365,"0")+IFERROR(W366/H366,"0")</f>
        <v>0</v>
      </c>
      <c r="X367" s="404">
        <f>IFERROR(X363/H363,"0")+IFERROR(X364/H364,"0")+IFERROR(X365/H365,"0")+IFERROR(X366/H366,"0")</f>
        <v>0</v>
      </c>
      <c r="Y367" s="404">
        <f>IFERROR(IF(Y363="",0,Y363),"0")+IFERROR(IF(Y364="",0,Y364),"0")+IFERROR(IF(Y365="",0,Y365),"0")+IFERROR(IF(Y366="",0,Y366),"0")</f>
        <v>0</v>
      </c>
      <c r="Z367" s="405"/>
      <c r="AA367" s="405"/>
    </row>
    <row r="368" spans="1:67" hidden="1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25" t="s">
        <v>70</v>
      </c>
      <c r="P368" s="426"/>
      <c r="Q368" s="426"/>
      <c r="R368" s="426"/>
      <c r="S368" s="426"/>
      <c r="T368" s="426"/>
      <c r="U368" s="427"/>
      <c r="V368" s="37" t="s">
        <v>66</v>
      </c>
      <c r="W368" s="404">
        <f>IFERROR(SUM(W363:W366),"0")</f>
        <v>0</v>
      </c>
      <c r="X368" s="404">
        <f>IFERROR(SUM(X363:X366),"0")</f>
        <v>0</v>
      </c>
      <c r="Y368" s="37"/>
      <c r="Z368" s="405"/>
      <c r="AA368" s="405"/>
    </row>
    <row r="369" spans="1:67" ht="14.25" hidden="1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hidden="1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59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00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25" t="s">
        <v>70</v>
      </c>
      <c r="P373" s="426"/>
      <c r="Q373" s="426"/>
      <c r="R373" s="426"/>
      <c r="S373" s="426"/>
      <c r="T373" s="426"/>
      <c r="U373" s="427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hidden="1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25" t="s">
        <v>70</v>
      </c>
      <c r="P374" s="426"/>
      <c r="Q374" s="426"/>
      <c r="R374" s="426"/>
      <c r="S374" s="426"/>
      <c r="T374" s="426"/>
      <c r="U374" s="427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hidden="1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32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67</v>
      </c>
      <c r="X376" s="403">
        <f>IFERROR(IF(W376="",0,CEILING((W376/$H376),1)*$H376),"")</f>
        <v>70.2</v>
      </c>
      <c r="Y376" s="36">
        <f>IFERROR(IF(X376=0,"",ROUNDUP(X376/H376,0)*0.02175),"")</f>
        <v>0.19574999999999998</v>
      </c>
      <c r="Z376" s="56"/>
      <c r="AA376" s="57"/>
      <c r="AE376" s="64"/>
      <c r="BB376" s="279" t="s">
        <v>1</v>
      </c>
      <c r="BL376" s="64">
        <f>IFERROR(W376*I376/H376,"0")</f>
        <v>71.844615384615395</v>
      </c>
      <c r="BM376" s="64">
        <f>IFERROR(X376*I376/H376,"0")</f>
        <v>75.27600000000001</v>
      </c>
      <c r="BN376" s="64">
        <f>IFERROR(1/J376*(W376/H376),"0")</f>
        <v>0.15338827838827837</v>
      </c>
      <c r="BO376" s="64">
        <f>IFERROR(1/J376*(X376/H376),"0")</f>
        <v>0.1607142857142857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53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25" t="s">
        <v>70</v>
      </c>
      <c r="P381" s="426"/>
      <c r="Q381" s="426"/>
      <c r="R381" s="426"/>
      <c r="S381" s="426"/>
      <c r="T381" s="426"/>
      <c r="U381" s="427"/>
      <c r="V381" s="37" t="s">
        <v>71</v>
      </c>
      <c r="W381" s="404">
        <f>IFERROR(W376/H376,"0")+IFERROR(W377/H377,"0")+IFERROR(W378/H378,"0")+IFERROR(W379/H379,"0")+IFERROR(W380/H380,"0")</f>
        <v>8.5897435897435894</v>
      </c>
      <c r="X381" s="404">
        <f>IFERROR(X376/H376,"0")+IFERROR(X377/H377,"0")+IFERROR(X378/H378,"0")+IFERROR(X379/H379,"0")+IFERROR(X380/H380,"0")</f>
        <v>9</v>
      </c>
      <c r="Y381" s="404">
        <f>IFERROR(IF(Y376="",0,Y376),"0")+IFERROR(IF(Y377="",0,Y377),"0")+IFERROR(IF(Y378="",0,Y378),"0")+IFERROR(IF(Y379="",0,Y379),"0")+IFERROR(IF(Y380="",0,Y380),"0")</f>
        <v>0.19574999999999998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25" t="s">
        <v>70</v>
      </c>
      <c r="P382" s="426"/>
      <c r="Q382" s="426"/>
      <c r="R382" s="426"/>
      <c r="S382" s="426"/>
      <c r="T382" s="426"/>
      <c r="U382" s="427"/>
      <c r="V382" s="37" t="s">
        <v>66</v>
      </c>
      <c r="W382" s="404">
        <f>IFERROR(SUM(W376:W380),"0")</f>
        <v>67</v>
      </c>
      <c r="X382" s="404">
        <f>IFERROR(SUM(X376:X380),"0")</f>
        <v>70.2</v>
      </c>
      <c r="Y382" s="37"/>
      <c r="Z382" s="405"/>
      <c r="AA382" s="405"/>
    </row>
    <row r="383" spans="1:67" ht="14.25" hidden="1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8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25" t="s">
        <v>70</v>
      </c>
      <c r="P386" s="426"/>
      <c r="Q386" s="426"/>
      <c r="R386" s="426"/>
      <c r="S386" s="426"/>
      <c r="T386" s="426"/>
      <c r="U386" s="427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hidden="1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25" t="s">
        <v>70</v>
      </c>
      <c r="P387" s="426"/>
      <c r="Q387" s="426"/>
      <c r="R387" s="426"/>
      <c r="S387" s="426"/>
      <c r="T387" s="426"/>
      <c r="U387" s="427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hidden="1" customHeight="1" x14ac:dyDescent="0.2">
      <c r="A388" s="448" t="s">
        <v>567</v>
      </c>
      <c r="B388" s="449"/>
      <c r="C388" s="449"/>
      <c r="D388" s="449"/>
      <c r="E388" s="449"/>
      <c r="F388" s="449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/>
      <c r="Q388" s="449"/>
      <c r="R388" s="449"/>
      <c r="S388" s="449"/>
      <c r="T388" s="449"/>
      <c r="U388" s="449"/>
      <c r="V388" s="449"/>
      <c r="W388" s="449"/>
      <c r="X388" s="449"/>
      <c r="Y388" s="449"/>
      <c r="Z388" s="48"/>
      <c r="AA388" s="48"/>
    </row>
    <row r="389" spans="1:67" ht="16.5" hidden="1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hidden="1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25" t="s">
        <v>70</v>
      </c>
      <c r="P393" s="426"/>
      <c r="Q393" s="426"/>
      <c r="R393" s="426"/>
      <c r="S393" s="426"/>
      <c r="T393" s="426"/>
      <c r="U393" s="427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hidden="1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25" t="s">
        <v>70</v>
      </c>
      <c r="P394" s="426"/>
      <c r="Q394" s="426"/>
      <c r="R394" s="426"/>
      <c r="S394" s="426"/>
      <c r="T394" s="426"/>
      <c r="U394" s="427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hidden="1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73</v>
      </c>
      <c r="X396" s="403">
        <f t="shared" ref="X396:X420" si="75">IFERROR(IF(W396="",0,CEILING((W396/$H396),1)*$H396),"")</f>
        <v>75.600000000000009</v>
      </c>
      <c r="Y396" s="36">
        <f t="shared" ref="Y396:Y402" si="76">IFERROR(IF(X396=0,"",ROUNDUP(X396/H396,0)*0.00753),"")</f>
        <v>0.13553999999999999</v>
      </c>
      <c r="Z396" s="56"/>
      <c r="AA396" s="57"/>
      <c r="AE396" s="64"/>
      <c r="BB396" s="288" t="s">
        <v>1</v>
      </c>
      <c r="BL396" s="64">
        <f t="shared" ref="BL396:BL420" si="77">IFERROR(W396*I396/H396,"0")</f>
        <v>76.99761904761904</v>
      </c>
      <c r="BM396" s="64">
        <f t="shared" ref="BM396:BM420" si="78">IFERROR(X396*I396/H396,"0")</f>
        <v>79.739999999999995</v>
      </c>
      <c r="BN396" s="64">
        <f t="shared" ref="BN396:BN420" si="79">IFERROR(1/J396*(W396/H396),"0")</f>
        <v>0.11141636141636141</v>
      </c>
      <c r="BO396" s="64">
        <f t="shared" ref="BO396:BO420" si="80">IFERROR(1/J396*(X396/H396),"0")</f>
        <v>0.11538461538461538</v>
      </c>
    </row>
    <row r="397" spans="1:67" ht="27" hidden="1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21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53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243</v>
      </c>
      <c r="X400" s="403">
        <f t="shared" si="75"/>
        <v>243.60000000000002</v>
      </c>
      <c r="Y400" s="36">
        <f t="shared" si="76"/>
        <v>0.43674000000000002</v>
      </c>
      <c r="Z400" s="56"/>
      <c r="AA400" s="57"/>
      <c r="AE400" s="64"/>
      <c r="BB400" s="292" t="s">
        <v>1</v>
      </c>
      <c r="BL400" s="64">
        <f t="shared" si="77"/>
        <v>256.30714285714282</v>
      </c>
      <c r="BM400" s="64">
        <f t="shared" si="78"/>
        <v>256.94</v>
      </c>
      <c r="BN400" s="64">
        <f t="shared" si="79"/>
        <v>0.37087912087912084</v>
      </c>
      <c r="BO400" s="64">
        <f t="shared" si="80"/>
        <v>0.37179487179487181</v>
      </c>
    </row>
    <row r="401" spans="1:67" ht="27" hidden="1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5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29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8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01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hidden="1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9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0</v>
      </c>
      <c r="X409" s="403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hidden="1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9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1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5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1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4</v>
      </c>
      <c r="X417" s="403">
        <f t="shared" si="75"/>
        <v>4.2</v>
      </c>
      <c r="Y417" s="36">
        <f t="shared" si="81"/>
        <v>1.004E-2</v>
      </c>
      <c r="Z417" s="56"/>
      <c r="AA417" s="57"/>
      <c r="AE417" s="64"/>
      <c r="BB417" s="309" t="s">
        <v>1</v>
      </c>
      <c r="BL417" s="64">
        <f t="shared" si="77"/>
        <v>4.2476190476190476</v>
      </c>
      <c r="BM417" s="64">
        <f t="shared" si="78"/>
        <v>4.46</v>
      </c>
      <c r="BN417" s="64">
        <f t="shared" si="79"/>
        <v>8.1400081400081412E-3</v>
      </c>
      <c r="BO417" s="64">
        <f t="shared" si="80"/>
        <v>8.5470085470085479E-3</v>
      </c>
    </row>
    <row r="418" spans="1:67" ht="27" hidden="1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1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25" t="s">
        <v>70</v>
      </c>
      <c r="P421" s="426"/>
      <c r="Q421" s="426"/>
      <c r="R421" s="426"/>
      <c r="S421" s="426"/>
      <c r="T421" s="426"/>
      <c r="U421" s="427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77.142857142857139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78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0.58232000000000006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25" t="s">
        <v>70</v>
      </c>
      <c r="P422" s="426"/>
      <c r="Q422" s="426"/>
      <c r="R422" s="426"/>
      <c r="S422" s="426"/>
      <c r="T422" s="426"/>
      <c r="U422" s="427"/>
      <c r="V422" s="37" t="s">
        <v>66</v>
      </c>
      <c r="W422" s="404">
        <f>IFERROR(SUM(W396:W420),"0")</f>
        <v>320</v>
      </c>
      <c r="X422" s="404">
        <f>IFERROR(SUM(X396:X420),"0")</f>
        <v>323.40000000000003</v>
      </c>
      <c r="Y422" s="37"/>
      <c r="Z422" s="405"/>
      <c r="AA422" s="405"/>
    </row>
    <row r="423" spans="1:67" ht="14.25" hidden="1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hidden="1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0</v>
      </c>
      <c r="X424" s="403">
        <f>IFERROR(IF(W424="",0,CEILING((W424/$H424),1)*$H424),"")</f>
        <v>0</v>
      </c>
      <c r="Y424" s="36" t="str">
        <f>IFERROR(IF(X424=0,"",ROUNDUP(X424/H424,0)*0.02175),"")</f>
        <v/>
      </c>
      <c r="Z424" s="56"/>
      <c r="AA424" s="57"/>
      <c r="AE424" s="64"/>
      <c r="BB424" s="31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idden="1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25" t="s">
        <v>70</v>
      </c>
      <c r="P427" s="426"/>
      <c r="Q427" s="426"/>
      <c r="R427" s="426"/>
      <c r="S427" s="426"/>
      <c r="T427" s="426"/>
      <c r="U427" s="427"/>
      <c r="V427" s="37" t="s">
        <v>71</v>
      </c>
      <c r="W427" s="404">
        <f>IFERROR(W424/H424,"0")+IFERROR(W425/H425,"0")+IFERROR(W426/H426,"0")</f>
        <v>0</v>
      </c>
      <c r="X427" s="404">
        <f>IFERROR(X424/H424,"0")+IFERROR(X425/H425,"0")+IFERROR(X426/H426,"0")</f>
        <v>0</v>
      </c>
      <c r="Y427" s="404">
        <f>IFERROR(IF(Y424="",0,Y424),"0")+IFERROR(IF(Y425="",0,Y425),"0")+IFERROR(IF(Y426="",0,Y426),"0")</f>
        <v>0</v>
      </c>
      <c r="Z427" s="405"/>
      <c r="AA427" s="405"/>
    </row>
    <row r="428" spans="1:67" hidden="1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25" t="s">
        <v>70</v>
      </c>
      <c r="P428" s="426"/>
      <c r="Q428" s="426"/>
      <c r="R428" s="426"/>
      <c r="S428" s="426"/>
      <c r="T428" s="426"/>
      <c r="U428" s="427"/>
      <c r="V428" s="37" t="s">
        <v>66</v>
      </c>
      <c r="W428" s="404">
        <f>IFERROR(SUM(W424:W426),"0")</f>
        <v>0</v>
      </c>
      <c r="X428" s="404">
        <f>IFERROR(SUM(X424:X426),"0")</f>
        <v>0</v>
      </c>
      <c r="Y428" s="37"/>
      <c r="Z428" s="405"/>
      <c r="AA428" s="405"/>
    </row>
    <row r="429" spans="1:67" ht="14.25" hidden="1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hidden="1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25" t="s">
        <v>70</v>
      </c>
      <c r="P431" s="426"/>
      <c r="Q431" s="426"/>
      <c r="R431" s="426"/>
      <c r="S431" s="426"/>
      <c r="T431" s="426"/>
      <c r="U431" s="427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hidden="1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25" t="s">
        <v>70</v>
      </c>
      <c r="P432" s="426"/>
      <c r="Q432" s="426"/>
      <c r="R432" s="426"/>
      <c r="S432" s="426"/>
      <c r="T432" s="426"/>
      <c r="U432" s="427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hidden="1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hidden="1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idden="1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25" t="s">
        <v>70</v>
      </c>
      <c r="P437" s="426"/>
      <c r="Q437" s="426"/>
      <c r="R437" s="426"/>
      <c r="S437" s="426"/>
      <c r="T437" s="426"/>
      <c r="U437" s="427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hidden="1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25" t="s">
        <v>70</v>
      </c>
      <c r="P438" s="426"/>
      <c r="Q438" s="426"/>
      <c r="R438" s="426"/>
      <c r="S438" s="426"/>
      <c r="T438" s="426"/>
      <c r="U438" s="427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hidden="1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hidden="1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hidden="1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25" t="s">
        <v>70</v>
      </c>
      <c r="P443" s="426"/>
      <c r="Q443" s="426"/>
      <c r="R443" s="426"/>
      <c r="S443" s="426"/>
      <c r="T443" s="426"/>
      <c r="U443" s="427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hidden="1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25" t="s">
        <v>70</v>
      </c>
      <c r="P444" s="426"/>
      <c r="Q444" s="426"/>
      <c r="R444" s="426"/>
      <c r="S444" s="426"/>
      <c r="T444" s="426"/>
      <c r="U444" s="427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hidden="1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hidden="1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7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599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274</v>
      </c>
      <c r="X447" s="403">
        <f t="shared" si="82"/>
        <v>277.2</v>
      </c>
      <c r="Y447" s="36">
        <f>IFERROR(IF(X447=0,"",ROUNDUP(X447/H447,0)*0.00753),"")</f>
        <v>0.49698000000000003</v>
      </c>
      <c r="Z447" s="56"/>
      <c r="AA447" s="57"/>
      <c r="AE447" s="64"/>
      <c r="BB447" s="323" t="s">
        <v>1</v>
      </c>
      <c r="BL447" s="64">
        <f t="shared" si="83"/>
        <v>289.00476190476189</v>
      </c>
      <c r="BM447" s="64">
        <f t="shared" si="84"/>
        <v>292.37999999999994</v>
      </c>
      <c r="BN447" s="64">
        <f t="shared" si="85"/>
        <v>0.41819291819291821</v>
      </c>
      <c r="BO447" s="64">
        <f t="shared" si="86"/>
        <v>0.42307692307692307</v>
      </c>
    </row>
    <row r="448" spans="1:67" ht="27" hidden="1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7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38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1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25" t="s">
        <v>70</v>
      </c>
      <c r="P455" s="426"/>
      <c r="Q455" s="426"/>
      <c r="R455" s="426"/>
      <c r="S455" s="426"/>
      <c r="T455" s="426"/>
      <c r="U455" s="427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65.238095238095241</v>
      </c>
      <c r="X455" s="404">
        <f>IFERROR(X446/H446,"0")+IFERROR(X447/H447,"0")+IFERROR(X448/H448,"0")+IFERROR(X449/H449,"0")+IFERROR(X450/H450,"0")+IFERROR(X451/H451,"0")+IFERROR(X452/H452,"0")+IFERROR(X453/H453,"0")+IFERROR(X454/H454,"0")</f>
        <v>66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0.49698000000000003</v>
      </c>
      <c r="Z455" s="405"/>
      <c r="AA455" s="405"/>
    </row>
    <row r="456" spans="1:67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25" t="s">
        <v>70</v>
      </c>
      <c r="P456" s="426"/>
      <c r="Q456" s="426"/>
      <c r="R456" s="426"/>
      <c r="S456" s="426"/>
      <c r="T456" s="426"/>
      <c r="U456" s="427"/>
      <c r="V456" s="37" t="s">
        <v>66</v>
      </c>
      <c r="W456" s="404">
        <f>IFERROR(SUM(W446:W454),"0")</f>
        <v>274</v>
      </c>
      <c r="X456" s="404">
        <f>IFERROR(SUM(X446:X454),"0")</f>
        <v>277.2</v>
      </c>
      <c r="Y456" s="37"/>
      <c r="Z456" s="405"/>
      <c r="AA456" s="405"/>
    </row>
    <row r="457" spans="1:67" ht="14.25" hidden="1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hidden="1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1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0</v>
      </c>
      <c r="X459" s="403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25" t="s">
        <v>70</v>
      </c>
      <c r="P460" s="426"/>
      <c r="Q460" s="426"/>
      <c r="R460" s="426"/>
      <c r="S460" s="426"/>
      <c r="T460" s="426"/>
      <c r="U460" s="427"/>
      <c r="V460" s="37" t="s">
        <v>71</v>
      </c>
      <c r="W460" s="404">
        <f>IFERROR(W458/H458,"0")+IFERROR(W459/H459,"0")</f>
        <v>0</v>
      </c>
      <c r="X460" s="404">
        <f>IFERROR(X458/H458,"0")+IFERROR(X459/H459,"0")</f>
        <v>0</v>
      </c>
      <c r="Y460" s="404">
        <f>IFERROR(IF(Y458="",0,Y458),"0")+IFERROR(IF(Y459="",0,Y459),"0")</f>
        <v>0</v>
      </c>
      <c r="Z460" s="405"/>
      <c r="AA460" s="405"/>
    </row>
    <row r="461" spans="1:67" hidden="1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25" t="s">
        <v>70</v>
      </c>
      <c r="P461" s="426"/>
      <c r="Q461" s="426"/>
      <c r="R461" s="426"/>
      <c r="S461" s="426"/>
      <c r="T461" s="426"/>
      <c r="U461" s="427"/>
      <c r="V461" s="37" t="s">
        <v>66</v>
      </c>
      <c r="W461" s="404">
        <f>IFERROR(SUM(W458:W459),"0")</f>
        <v>0</v>
      </c>
      <c r="X461" s="404">
        <f>IFERROR(SUM(X458:X459),"0")</f>
        <v>0</v>
      </c>
      <c r="Y461" s="37"/>
      <c r="Z461" s="405"/>
      <c r="AA461" s="405"/>
    </row>
    <row r="462" spans="1:67" ht="14.25" hidden="1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hidden="1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25" t="s">
        <v>70</v>
      </c>
      <c r="P464" s="426"/>
      <c r="Q464" s="426"/>
      <c r="R464" s="426"/>
      <c r="S464" s="426"/>
      <c r="T464" s="426"/>
      <c r="U464" s="427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hidden="1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25" t="s">
        <v>70</v>
      </c>
      <c r="P465" s="426"/>
      <c r="Q465" s="426"/>
      <c r="R465" s="426"/>
      <c r="S465" s="426"/>
      <c r="T465" s="426"/>
      <c r="U465" s="427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hidden="1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hidden="1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0</v>
      </c>
      <c r="X467" s="403">
        <f>IFERROR(IF(W467="",0,CEILING((W467/$H467),1)*$H467),"")</f>
        <v>0</v>
      </c>
      <c r="Y467" s="36" t="str">
        <f>IFERROR(IF(X467=0,"",ROUNDUP(X467/H467,0)*0.00627),"")</f>
        <v/>
      </c>
      <c r="Z467" s="56"/>
      <c r="AA467" s="57"/>
      <c r="AE467" s="64"/>
      <c r="BB467" s="334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25" t="s">
        <v>70</v>
      </c>
      <c r="P468" s="426"/>
      <c r="Q468" s="426"/>
      <c r="R468" s="426"/>
      <c r="S468" s="426"/>
      <c r="T468" s="426"/>
      <c r="U468" s="427"/>
      <c r="V468" s="37" t="s">
        <v>71</v>
      </c>
      <c r="W468" s="404">
        <f>IFERROR(W467/H467,"0")</f>
        <v>0</v>
      </c>
      <c r="X468" s="404">
        <f>IFERROR(X467/H467,"0")</f>
        <v>0</v>
      </c>
      <c r="Y468" s="404">
        <f>IFERROR(IF(Y467="",0,Y467),"0")</f>
        <v>0</v>
      </c>
      <c r="Z468" s="405"/>
      <c r="AA468" s="405"/>
    </row>
    <row r="469" spans="1:67" hidden="1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25" t="s">
        <v>70</v>
      </c>
      <c r="P469" s="426"/>
      <c r="Q469" s="426"/>
      <c r="R469" s="426"/>
      <c r="S469" s="426"/>
      <c r="T469" s="426"/>
      <c r="U469" s="427"/>
      <c r="V469" s="37" t="s">
        <v>66</v>
      </c>
      <c r="W469" s="404">
        <f>IFERROR(SUM(W467:W467),"0")</f>
        <v>0</v>
      </c>
      <c r="X469" s="404">
        <f>IFERROR(SUM(X467:X467),"0")</f>
        <v>0</v>
      </c>
      <c r="Y469" s="37"/>
      <c r="Z469" s="405"/>
      <c r="AA469" s="405"/>
    </row>
    <row r="470" spans="1:67" ht="16.5" hidden="1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hidden="1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hidden="1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hidden="1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idden="1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25" t="s">
        <v>70</v>
      </c>
      <c r="P475" s="426"/>
      <c r="Q475" s="426"/>
      <c r="R475" s="426"/>
      <c r="S475" s="426"/>
      <c r="T475" s="426"/>
      <c r="U475" s="427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hidden="1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25" t="s">
        <v>70</v>
      </c>
      <c r="P476" s="426"/>
      <c r="Q476" s="426"/>
      <c r="R476" s="426"/>
      <c r="S476" s="426"/>
      <c r="T476" s="426"/>
      <c r="U476" s="427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hidden="1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hidden="1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hidden="1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2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hidden="1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idden="1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25" t="s">
        <v>70</v>
      </c>
      <c r="P481" s="426"/>
      <c r="Q481" s="426"/>
      <c r="R481" s="426"/>
      <c r="S481" s="426"/>
      <c r="T481" s="426"/>
      <c r="U481" s="427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hidden="1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25" t="s">
        <v>70</v>
      </c>
      <c r="P482" s="426"/>
      <c r="Q482" s="426"/>
      <c r="R482" s="426"/>
      <c r="S482" s="426"/>
      <c r="T482" s="426"/>
      <c r="U482" s="427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hidden="1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hidden="1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1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idden="1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25" t="s">
        <v>70</v>
      </c>
      <c r="P485" s="426"/>
      <c r="Q485" s="426"/>
      <c r="R485" s="426"/>
      <c r="S485" s="426"/>
      <c r="T485" s="426"/>
      <c r="U485" s="427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hidden="1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25" t="s">
        <v>70</v>
      </c>
      <c r="P486" s="426"/>
      <c r="Q486" s="426"/>
      <c r="R486" s="426"/>
      <c r="S486" s="426"/>
      <c r="T486" s="426"/>
      <c r="U486" s="427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hidden="1" customHeight="1" x14ac:dyDescent="0.2">
      <c r="A487" s="448" t="s">
        <v>687</v>
      </c>
      <c r="B487" s="449"/>
      <c r="C487" s="449"/>
      <c r="D487" s="449"/>
      <c r="E487" s="449"/>
      <c r="F487" s="449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/>
      <c r="Q487" s="449"/>
      <c r="R487" s="449"/>
      <c r="S487" s="449"/>
      <c r="T487" s="449"/>
      <c r="U487" s="449"/>
      <c r="V487" s="449"/>
      <c r="W487" s="449"/>
      <c r="X487" s="449"/>
      <c r="Y487" s="449"/>
      <c r="Z487" s="48"/>
      <c r="AA487" s="48"/>
    </row>
    <row r="488" spans="1:67" ht="16.5" hidden="1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hidden="1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hidden="1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100</v>
      </c>
      <c r="X491" s="403">
        <f t="shared" si="88"/>
        <v>100.32000000000001</v>
      </c>
      <c r="Y491" s="36">
        <f t="shared" si="89"/>
        <v>0.22724</v>
      </c>
      <c r="Z491" s="56"/>
      <c r="AA491" s="57"/>
      <c r="AE491" s="64"/>
      <c r="BB491" s="342" t="s">
        <v>1</v>
      </c>
      <c r="BL491" s="64">
        <f t="shared" si="90"/>
        <v>106.81818181818181</v>
      </c>
      <c r="BM491" s="64">
        <f t="shared" si="91"/>
        <v>107.16</v>
      </c>
      <c r="BN491" s="64">
        <f t="shared" si="92"/>
        <v>0.18210955710955709</v>
      </c>
      <c r="BO491" s="64">
        <f t="shared" si="93"/>
        <v>0.18269230769230771</v>
      </c>
    </row>
    <row r="492" spans="1:67" ht="27" hidden="1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hidden="1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80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0</v>
      </c>
      <c r="X493" s="403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16.5" hidden="1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0</v>
      </c>
      <c r="X495" s="403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hidden="1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hidden="1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8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0</v>
      </c>
      <c r="X500" s="403">
        <f t="shared" si="88"/>
        <v>0</v>
      </c>
      <c r="Y500" s="36" t="str">
        <f>IFERROR(IF(X500=0,"",ROUNDUP(X500/H500,0)*0.00753),"")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25" t="s">
        <v>70</v>
      </c>
      <c r="P502" s="426"/>
      <c r="Q502" s="426"/>
      <c r="R502" s="426"/>
      <c r="S502" s="426"/>
      <c r="T502" s="426"/>
      <c r="U502" s="427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18.939393939393938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19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0.22724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25" t="s">
        <v>70</v>
      </c>
      <c r="P503" s="426"/>
      <c r="Q503" s="426"/>
      <c r="R503" s="426"/>
      <c r="S503" s="426"/>
      <c r="T503" s="426"/>
      <c r="U503" s="427"/>
      <c r="V503" s="37" t="s">
        <v>66</v>
      </c>
      <c r="W503" s="404">
        <f>IFERROR(SUM(W490:W501),"0")</f>
        <v>100</v>
      </c>
      <c r="X503" s="404">
        <f>IFERROR(SUM(X490:X501),"0")</f>
        <v>100.32000000000001</v>
      </c>
      <c r="Y503" s="37"/>
      <c r="Z503" s="405"/>
      <c r="AA503" s="405"/>
    </row>
    <row r="504" spans="1:67" ht="14.25" hidden="1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20</v>
      </c>
      <c r="X505" s="403">
        <f>IFERROR(IF(W505="",0,CEILING((W505/$H505),1)*$H505),"")</f>
        <v>21.12</v>
      </c>
      <c r="Y505" s="36">
        <f>IFERROR(IF(X505=0,"",ROUNDUP(X505/H505,0)*0.01196),"")</f>
        <v>4.7840000000000001E-2</v>
      </c>
      <c r="Z505" s="56"/>
      <c r="AA505" s="57"/>
      <c r="AE505" s="64"/>
      <c r="BB505" s="353" t="s">
        <v>1</v>
      </c>
      <c r="BL505" s="64">
        <f>IFERROR(W505*I505/H505,"0")</f>
        <v>21.363636363636363</v>
      </c>
      <c r="BM505" s="64">
        <f>IFERROR(X505*I505/H505,"0")</f>
        <v>22.56</v>
      </c>
      <c r="BN505" s="64">
        <f>IFERROR(1/J505*(W505/H505),"0")</f>
        <v>3.6421911421911424E-2</v>
      </c>
      <c r="BO505" s="64">
        <f>IFERROR(1/J505*(X505/H505),"0")</f>
        <v>3.8461538461538464E-2</v>
      </c>
    </row>
    <row r="506" spans="1:67" ht="16.5" hidden="1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7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25" t="s">
        <v>70</v>
      </c>
      <c r="P507" s="426"/>
      <c r="Q507" s="426"/>
      <c r="R507" s="426"/>
      <c r="S507" s="426"/>
      <c r="T507" s="426"/>
      <c r="U507" s="427"/>
      <c r="V507" s="37" t="s">
        <v>71</v>
      </c>
      <c r="W507" s="404">
        <f>IFERROR(W505/H505,"0")+IFERROR(W506/H506,"0")</f>
        <v>3.7878787878787876</v>
      </c>
      <c r="X507" s="404">
        <f>IFERROR(X505/H505,"0")+IFERROR(X506/H506,"0")</f>
        <v>4</v>
      </c>
      <c r="Y507" s="404">
        <f>IFERROR(IF(Y505="",0,Y505),"0")+IFERROR(IF(Y506="",0,Y506),"0")</f>
        <v>4.7840000000000001E-2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25" t="s">
        <v>70</v>
      </c>
      <c r="P508" s="426"/>
      <c r="Q508" s="426"/>
      <c r="R508" s="426"/>
      <c r="S508" s="426"/>
      <c r="T508" s="426"/>
      <c r="U508" s="427"/>
      <c r="V508" s="37" t="s">
        <v>66</v>
      </c>
      <c r="W508" s="404">
        <f>IFERROR(SUM(W505:W506),"0")</f>
        <v>20</v>
      </c>
      <c r="X508" s="404">
        <f>IFERROR(SUM(X505:X506),"0")</f>
        <v>21.12</v>
      </c>
      <c r="Y508" s="37"/>
      <c r="Z508" s="405"/>
      <c r="AA508" s="405"/>
    </row>
    <row r="509" spans="1:67" ht="14.25" hidden="1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7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11</v>
      </c>
      <c r="X510" s="403">
        <f t="shared" ref="X510:X515" si="94">IFERROR(IF(W510="",0,CEILING((W510/$H510),1)*$H510),"")</f>
        <v>15.84</v>
      </c>
      <c r="Y510" s="36">
        <f>IFERROR(IF(X510=0,"",ROUNDUP(X510/H510,0)*0.01196),"")</f>
        <v>3.5880000000000002E-2</v>
      </c>
      <c r="Z510" s="56"/>
      <c r="AA510" s="57"/>
      <c r="AE510" s="64"/>
      <c r="BB510" s="355" t="s">
        <v>1</v>
      </c>
      <c r="BL510" s="64">
        <f t="shared" ref="BL510:BL515" si="95">IFERROR(W510*I510/H510,"0")</f>
        <v>11.75</v>
      </c>
      <c r="BM510" s="64">
        <f t="shared" ref="BM510:BM515" si="96">IFERROR(X510*I510/H510,"0")</f>
        <v>16.919999999999998</v>
      </c>
      <c r="BN510" s="64">
        <f t="shared" ref="BN510:BN515" si="97">IFERROR(1/J510*(W510/H510),"0")</f>
        <v>2.003205128205128E-2</v>
      </c>
      <c r="BO510" s="64">
        <f t="shared" ref="BO510:BO515" si="98">IFERROR(1/J510*(X510/H510),"0")</f>
        <v>2.8846153846153848E-2</v>
      </c>
    </row>
    <row r="511" spans="1:67" ht="27" hidden="1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7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0</v>
      </c>
      <c r="X511" s="403">
        <f t="shared" si="94"/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7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0</v>
      </c>
      <c r="X512" s="403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25" t="s">
        <v>70</v>
      </c>
      <c r="P516" s="426"/>
      <c r="Q516" s="426"/>
      <c r="R516" s="426"/>
      <c r="S516" s="426"/>
      <c r="T516" s="426"/>
      <c r="U516" s="427"/>
      <c r="V516" s="37" t="s">
        <v>71</v>
      </c>
      <c r="W516" s="404">
        <f>IFERROR(W510/H510,"0")+IFERROR(W511/H511,"0")+IFERROR(W512/H512,"0")+IFERROR(W513/H513,"0")+IFERROR(W514/H514,"0")+IFERROR(W515/H515,"0")</f>
        <v>2.083333333333333</v>
      </c>
      <c r="X516" s="404">
        <f>IFERROR(X510/H510,"0")+IFERROR(X511/H511,"0")+IFERROR(X512/H512,"0")+IFERROR(X513/H513,"0")+IFERROR(X514/H514,"0")+IFERROR(X515/H515,"0")</f>
        <v>3</v>
      </c>
      <c r="Y516" s="404">
        <f>IFERROR(IF(Y510="",0,Y510),"0")+IFERROR(IF(Y511="",0,Y511),"0")+IFERROR(IF(Y512="",0,Y512),"0")+IFERROR(IF(Y513="",0,Y513),"0")+IFERROR(IF(Y514="",0,Y514),"0")+IFERROR(IF(Y515="",0,Y515),"0")</f>
        <v>3.5880000000000002E-2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25" t="s">
        <v>70</v>
      </c>
      <c r="P517" s="426"/>
      <c r="Q517" s="426"/>
      <c r="R517" s="426"/>
      <c r="S517" s="426"/>
      <c r="T517" s="426"/>
      <c r="U517" s="427"/>
      <c r="V517" s="37" t="s">
        <v>66</v>
      </c>
      <c r="W517" s="404">
        <f>IFERROR(SUM(W510:W515),"0")</f>
        <v>11</v>
      </c>
      <c r="X517" s="404">
        <f>IFERROR(SUM(X510:X515),"0")</f>
        <v>15.84</v>
      </c>
      <c r="Y517" s="37"/>
      <c r="Z517" s="405"/>
      <c r="AA517" s="405"/>
    </row>
    <row r="518" spans="1:67" ht="14.25" hidden="1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hidden="1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hidden="1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0</v>
      </c>
      <c r="X520" s="403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27" hidden="1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idden="1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25" t="s">
        <v>70</v>
      </c>
      <c r="P522" s="426"/>
      <c r="Q522" s="426"/>
      <c r="R522" s="426"/>
      <c r="S522" s="426"/>
      <c r="T522" s="426"/>
      <c r="U522" s="427"/>
      <c r="V522" s="37" t="s">
        <v>71</v>
      </c>
      <c r="W522" s="404">
        <f>IFERROR(W519/H519,"0")+IFERROR(W520/H520,"0")+IFERROR(W521/H521,"0")</f>
        <v>0</v>
      </c>
      <c r="X522" s="404">
        <f>IFERROR(X519/H519,"0")+IFERROR(X520/H520,"0")+IFERROR(X521/H521,"0")</f>
        <v>0</v>
      </c>
      <c r="Y522" s="404">
        <f>IFERROR(IF(Y519="",0,Y519),"0")+IFERROR(IF(Y520="",0,Y520),"0")+IFERROR(IF(Y521="",0,Y521),"0")</f>
        <v>0</v>
      </c>
      <c r="Z522" s="405"/>
      <c r="AA522" s="405"/>
    </row>
    <row r="523" spans="1:67" hidden="1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25" t="s">
        <v>70</v>
      </c>
      <c r="P523" s="426"/>
      <c r="Q523" s="426"/>
      <c r="R523" s="426"/>
      <c r="S523" s="426"/>
      <c r="T523" s="426"/>
      <c r="U523" s="427"/>
      <c r="V523" s="37" t="s">
        <v>66</v>
      </c>
      <c r="W523" s="404">
        <f>IFERROR(SUM(W519:W521),"0")</f>
        <v>0</v>
      </c>
      <c r="X523" s="404">
        <f>IFERROR(SUM(X519:X521),"0")</f>
        <v>0</v>
      </c>
      <c r="Y523" s="37"/>
      <c r="Z523" s="405"/>
      <c r="AA523" s="405"/>
    </row>
    <row r="524" spans="1:67" ht="14.25" hidden="1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hidden="1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idden="1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25" t="s">
        <v>70</v>
      </c>
      <c r="P526" s="426"/>
      <c r="Q526" s="426"/>
      <c r="R526" s="426"/>
      <c r="S526" s="426"/>
      <c r="T526" s="426"/>
      <c r="U526" s="427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hidden="1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25" t="s">
        <v>70</v>
      </c>
      <c r="P527" s="426"/>
      <c r="Q527" s="426"/>
      <c r="R527" s="426"/>
      <c r="S527" s="426"/>
      <c r="T527" s="426"/>
      <c r="U527" s="427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hidden="1" customHeight="1" x14ac:dyDescent="0.2">
      <c r="A528" s="448" t="s">
        <v>738</v>
      </c>
      <c r="B528" s="449"/>
      <c r="C528" s="449"/>
      <c r="D528" s="449"/>
      <c r="E528" s="449"/>
      <c r="F528" s="449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/>
      <c r="Q528" s="449"/>
      <c r="R528" s="449"/>
      <c r="S528" s="449"/>
      <c r="T528" s="449"/>
      <c r="U528" s="449"/>
      <c r="V528" s="449"/>
      <c r="W528" s="449"/>
      <c r="X528" s="449"/>
      <c r="Y528" s="449"/>
      <c r="Z528" s="48"/>
      <c r="AA528" s="48"/>
    </row>
    <row r="529" spans="1:67" ht="16.5" hidden="1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hidden="1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hidden="1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43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17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50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95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704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807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23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35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idden="1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25" t="s">
        <v>70</v>
      </c>
      <c r="P540" s="426"/>
      <c r="Q540" s="426"/>
      <c r="R540" s="426"/>
      <c r="S540" s="426"/>
      <c r="T540" s="426"/>
      <c r="U540" s="427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hidden="1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25" t="s">
        <v>70</v>
      </c>
      <c r="P541" s="426"/>
      <c r="Q541" s="426"/>
      <c r="R541" s="426"/>
      <c r="S541" s="426"/>
      <c r="T541" s="426"/>
      <c r="U541" s="427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hidden="1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hidden="1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4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hidden="1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20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8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60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94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25" t="s">
        <v>70</v>
      </c>
      <c r="P548" s="426"/>
      <c r="Q548" s="426"/>
      <c r="R548" s="426"/>
      <c r="S548" s="426"/>
      <c r="T548" s="426"/>
      <c r="U548" s="427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hidden="1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25" t="s">
        <v>70</v>
      </c>
      <c r="P549" s="426"/>
      <c r="Q549" s="426"/>
      <c r="R549" s="426"/>
      <c r="S549" s="426"/>
      <c r="T549" s="426"/>
      <c r="U549" s="427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hidden="1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hidden="1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33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0</v>
      </c>
      <c r="X551" s="403">
        <f>IFERROR(IF(W551="",0,CEILING((W551/$H551),1)*$H551),"")</f>
        <v>0</v>
      </c>
      <c r="Y551" s="36" t="str">
        <f>IFERROR(IF(X551=0,"",ROUNDUP(X551/H551,0)*0.00753),"")</f>
        <v/>
      </c>
      <c r="Z551" s="56"/>
      <c r="AA551" s="57"/>
      <c r="AE551" s="64"/>
      <c r="BB551" s="379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3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0</v>
      </c>
      <c r="X552" s="403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8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6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25" t="s">
        <v>70</v>
      </c>
      <c r="P556" s="426"/>
      <c r="Q556" s="426"/>
      <c r="R556" s="426"/>
      <c r="S556" s="426"/>
      <c r="T556" s="426"/>
      <c r="U556" s="427"/>
      <c r="V556" s="37" t="s">
        <v>71</v>
      </c>
      <c r="W556" s="404">
        <f>IFERROR(W551/H551,"0")+IFERROR(W552/H552,"0")+IFERROR(W553/H553,"0")+IFERROR(W554/H554,"0")+IFERROR(W555/H555,"0")</f>
        <v>0</v>
      </c>
      <c r="X556" s="404">
        <f>IFERROR(X551/H551,"0")+IFERROR(X552/H552,"0")+IFERROR(X553/H553,"0")+IFERROR(X554/H554,"0")+IFERROR(X555/H555,"0")</f>
        <v>0</v>
      </c>
      <c r="Y556" s="404">
        <f>IFERROR(IF(Y551="",0,Y551),"0")+IFERROR(IF(Y552="",0,Y552),"0")+IFERROR(IF(Y553="",0,Y553),"0")+IFERROR(IF(Y554="",0,Y554),"0")+IFERROR(IF(Y555="",0,Y555),"0")</f>
        <v>0</v>
      </c>
      <c r="Z556" s="405"/>
      <c r="AA556" s="405"/>
    </row>
    <row r="557" spans="1:67" hidden="1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25" t="s">
        <v>70</v>
      </c>
      <c r="P557" s="426"/>
      <c r="Q557" s="426"/>
      <c r="R557" s="426"/>
      <c r="S557" s="426"/>
      <c r="T557" s="426"/>
      <c r="U557" s="427"/>
      <c r="V557" s="37" t="s">
        <v>66</v>
      </c>
      <c r="W557" s="404">
        <f>IFERROR(SUM(W551:W555),"0")</f>
        <v>0</v>
      </c>
      <c r="X557" s="404">
        <f>IFERROR(SUM(X551:X555),"0")</f>
        <v>0</v>
      </c>
      <c r="Y557" s="37"/>
      <c r="Z557" s="405"/>
      <c r="AA557" s="405"/>
    </row>
    <row r="558" spans="1:67" ht="14.25" hidden="1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9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161</v>
      </c>
      <c r="X559" s="403">
        <f>IFERROR(IF(W559="",0,CEILING((W559/$H559),1)*$H559),"")</f>
        <v>163.79999999999998</v>
      </c>
      <c r="Y559" s="36">
        <f>IFERROR(IF(X559=0,"",ROUNDUP(X559/H559,0)*0.02175),"")</f>
        <v>0.45674999999999999</v>
      </c>
      <c r="Z559" s="56"/>
      <c r="AA559" s="57"/>
      <c r="AE559" s="64"/>
      <c r="BB559" s="384" t="s">
        <v>1</v>
      </c>
      <c r="BL559" s="64">
        <f>IFERROR(W559*I559/H559,"0")</f>
        <v>172.64153846153846</v>
      </c>
      <c r="BM559" s="64">
        <f>IFERROR(X559*I559/H559,"0")</f>
        <v>175.64400000000001</v>
      </c>
      <c r="BN559" s="64">
        <f>IFERROR(1/J559*(W559/H559),"0")</f>
        <v>0.36858974358974361</v>
      </c>
      <c r="BO559" s="64">
        <f>IFERROR(1/J559*(X559/H559),"0")</f>
        <v>0.375</v>
      </c>
    </row>
    <row r="560" spans="1:67" ht="27" hidden="1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96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7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82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429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25" t="s">
        <v>70</v>
      </c>
      <c r="P564" s="426"/>
      <c r="Q564" s="426"/>
      <c r="R564" s="426"/>
      <c r="S564" s="426"/>
      <c r="T564" s="426"/>
      <c r="U564" s="427"/>
      <c r="V564" s="37" t="s">
        <v>71</v>
      </c>
      <c r="W564" s="404">
        <f>IFERROR(W559/H559,"0")+IFERROR(W560/H560,"0")+IFERROR(W561/H561,"0")+IFERROR(W562/H562,"0")+IFERROR(W563/H563,"0")</f>
        <v>20.641025641025642</v>
      </c>
      <c r="X564" s="404">
        <f>IFERROR(X559/H559,"0")+IFERROR(X560/H560,"0")+IFERROR(X561/H561,"0")+IFERROR(X562/H562,"0")+IFERROR(X563/H563,"0")</f>
        <v>21</v>
      </c>
      <c r="Y564" s="404">
        <f>IFERROR(IF(Y559="",0,Y559),"0")+IFERROR(IF(Y560="",0,Y560),"0")+IFERROR(IF(Y561="",0,Y561),"0")+IFERROR(IF(Y562="",0,Y562),"0")+IFERROR(IF(Y563="",0,Y563),"0")</f>
        <v>0.45674999999999999</v>
      </c>
      <c r="Z564" s="405"/>
      <c r="AA564" s="405"/>
    </row>
    <row r="565" spans="1:67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25" t="s">
        <v>70</v>
      </c>
      <c r="P565" s="426"/>
      <c r="Q565" s="426"/>
      <c r="R565" s="426"/>
      <c r="S565" s="426"/>
      <c r="T565" s="426"/>
      <c r="U565" s="427"/>
      <c r="V565" s="37" t="s">
        <v>66</v>
      </c>
      <c r="W565" s="404">
        <f>IFERROR(SUM(W559:W563),"0")</f>
        <v>161</v>
      </c>
      <c r="X565" s="404">
        <f>IFERROR(SUM(X559:X563),"0")</f>
        <v>163.79999999999998</v>
      </c>
      <c r="Y565" s="37"/>
      <c r="Z565" s="405"/>
      <c r="AA565" s="405"/>
    </row>
    <row r="566" spans="1:67" ht="14.25" hidden="1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hidden="1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5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hidden="1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7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42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idden="1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25" t="s">
        <v>70</v>
      </c>
      <c r="P571" s="426"/>
      <c r="Q571" s="426"/>
      <c r="R571" s="426"/>
      <c r="S571" s="426"/>
      <c r="T571" s="426"/>
      <c r="U571" s="427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hidden="1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25" t="s">
        <v>70</v>
      </c>
      <c r="P572" s="426"/>
      <c r="Q572" s="426"/>
      <c r="R572" s="426"/>
      <c r="S572" s="426"/>
      <c r="T572" s="426"/>
      <c r="U572" s="427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8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8"/>
      <c r="O573" s="635" t="s">
        <v>821</v>
      </c>
      <c r="P573" s="573"/>
      <c r="Q573" s="573"/>
      <c r="R573" s="573"/>
      <c r="S573" s="573"/>
      <c r="T573" s="573"/>
      <c r="U573" s="574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3525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3609.9800000000005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8"/>
      <c r="O574" s="635" t="s">
        <v>822</v>
      </c>
      <c r="P574" s="573"/>
      <c r="Q574" s="573"/>
      <c r="R574" s="573"/>
      <c r="S574" s="573"/>
      <c r="T574" s="573"/>
      <c r="U574" s="574"/>
      <c r="V574" s="37" t="s">
        <v>66</v>
      </c>
      <c r="W574" s="404">
        <f>IFERROR(SUM(BL22:BL570),"0")</f>
        <v>3735.8850890265544</v>
      </c>
      <c r="X574" s="404">
        <f>IFERROR(SUM(BM22:BM570),"0")</f>
        <v>3826.1840000000002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8"/>
      <c r="O575" s="635" t="s">
        <v>823</v>
      </c>
      <c r="P575" s="573"/>
      <c r="Q575" s="573"/>
      <c r="R575" s="573"/>
      <c r="S575" s="573"/>
      <c r="T575" s="573"/>
      <c r="U575" s="574"/>
      <c r="V575" s="37" t="s">
        <v>824</v>
      </c>
      <c r="W575" s="38">
        <f>ROUNDUP(SUM(BN22:BN570),0)</f>
        <v>7</v>
      </c>
      <c r="X575" s="38">
        <f>ROUNDUP(SUM(BO22:BO570),0)</f>
        <v>7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8"/>
      <c r="O576" s="635" t="s">
        <v>825</v>
      </c>
      <c r="P576" s="573"/>
      <c r="Q576" s="573"/>
      <c r="R576" s="573"/>
      <c r="S576" s="573"/>
      <c r="T576" s="573"/>
      <c r="U576" s="574"/>
      <c r="V576" s="37" t="s">
        <v>66</v>
      </c>
      <c r="W576" s="404">
        <f>GrossWeightTotal+PalletQtyTotal*25</f>
        <v>3910.8850890265544</v>
      </c>
      <c r="X576" s="404">
        <f>GrossWeightTotalR+PalletQtyTotalR*25</f>
        <v>4001.1840000000002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8"/>
      <c r="O577" s="635" t="s">
        <v>826</v>
      </c>
      <c r="P577" s="573"/>
      <c r="Q577" s="573"/>
      <c r="R577" s="573"/>
      <c r="S577" s="573"/>
      <c r="T577" s="573"/>
      <c r="U577" s="574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697.86518363876382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713</v>
      </c>
      <c r="Y577" s="37"/>
      <c r="Z577" s="405"/>
      <c r="AA577" s="405"/>
    </row>
    <row r="578" spans="1:30" ht="14.25" hidden="1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8"/>
      <c r="O578" s="635" t="s">
        <v>827</v>
      </c>
      <c r="P578" s="573"/>
      <c r="Q578" s="573"/>
      <c r="R578" s="573"/>
      <c r="S578" s="573"/>
      <c r="T578" s="573"/>
      <c r="U578" s="574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7.6296099999999996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54" t="s">
        <v>104</v>
      </c>
      <c r="D580" s="633"/>
      <c r="E580" s="633"/>
      <c r="F580" s="499"/>
      <c r="G580" s="454" t="s">
        <v>239</v>
      </c>
      <c r="H580" s="633"/>
      <c r="I580" s="633"/>
      <c r="J580" s="633"/>
      <c r="K580" s="633"/>
      <c r="L580" s="633"/>
      <c r="M580" s="633"/>
      <c r="N580" s="633"/>
      <c r="O580" s="499"/>
      <c r="P580" s="454" t="s">
        <v>486</v>
      </c>
      <c r="Q580" s="499"/>
      <c r="R580" s="454" t="s">
        <v>567</v>
      </c>
      <c r="S580" s="633"/>
      <c r="T580" s="633"/>
      <c r="U580" s="499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497" t="s">
        <v>830</v>
      </c>
      <c r="B581" s="454" t="s">
        <v>60</v>
      </c>
      <c r="C581" s="454" t="s">
        <v>105</v>
      </c>
      <c r="D581" s="454" t="s">
        <v>113</v>
      </c>
      <c r="E581" s="454" t="s">
        <v>104</v>
      </c>
      <c r="F581" s="454" t="s">
        <v>229</v>
      </c>
      <c r="G581" s="454" t="s">
        <v>240</v>
      </c>
      <c r="H581" s="454" t="s">
        <v>254</v>
      </c>
      <c r="I581" s="454" t="s">
        <v>273</v>
      </c>
      <c r="J581" s="454" t="s">
        <v>346</v>
      </c>
      <c r="K581" s="454" t="s">
        <v>367</v>
      </c>
      <c r="L581" s="454" t="s">
        <v>380</v>
      </c>
      <c r="M581" s="394"/>
      <c r="N581" s="454" t="s">
        <v>456</v>
      </c>
      <c r="O581" s="454" t="s">
        <v>473</v>
      </c>
      <c r="P581" s="454" t="s">
        <v>487</v>
      </c>
      <c r="Q581" s="454" t="s">
        <v>536</v>
      </c>
      <c r="R581" s="454" t="s">
        <v>568</v>
      </c>
      <c r="S581" s="454" t="s">
        <v>639</v>
      </c>
      <c r="T581" s="454" t="s">
        <v>671</v>
      </c>
      <c r="U581" s="454" t="s">
        <v>678</v>
      </c>
      <c r="V581" s="454" t="s">
        <v>687</v>
      </c>
      <c r="W581" s="454" t="s">
        <v>738</v>
      </c>
      <c r="AA581" s="52"/>
      <c r="AD581" s="394"/>
    </row>
    <row r="582" spans="1:30" ht="13.5" customHeight="1" thickBot="1" x14ac:dyDescent="0.25">
      <c r="A582" s="498"/>
      <c r="B582" s="455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394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32.400000000000006</v>
      </c>
      <c r="D583" s="46">
        <f>IFERROR(X59*1,"0")+IFERROR(X60*1,"0")+IFERROR(X61*1,"0")+IFERROR(X62*1,"0")</f>
        <v>12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247.4</v>
      </c>
      <c r="F583" s="46">
        <f>IFERROR(X135*1,"0")+IFERROR(X136*1,"0")+IFERROR(X137*1,"0")+IFERROR(X138*1,"0")+IFERROR(X139*1,"0")</f>
        <v>129.60000000000002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71.400000000000006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719.99999999999989</v>
      </c>
      <c r="J583" s="46">
        <f>IFERROR(X214*1,"0")+IFERROR(X215*1,"0")+IFERROR(X216*1,"0")+IFERROR(X217*1,"0")+IFERROR(X218*1,"0")+IFERROR(X219*1,"0")+IFERROR(X220*1,"0")+IFERROR(X224*1,"0")+IFERROR(X225*1,"0")+IFERROR(X226*1,"0")</f>
        <v>0</v>
      </c>
      <c r="K583" s="46">
        <f>IFERROR(X231*1,"0")+IFERROR(X232*1,"0")+IFERROR(X233*1,"0")+IFERROR(X234*1,"0")+IFERROR(X235*1,"0")+IFERROR(X236*1,"0")</f>
        <v>34.799999999999997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31.5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1359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70.2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323.40000000000003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277.2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137.28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163.79999999999998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57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0,00"/>
        <filter val="11,00"/>
        <filter val="119,00"/>
        <filter val="127,00"/>
        <filter val="13,00"/>
        <filter val="136,00"/>
        <filter val="14,00"/>
        <filter val="16,00"/>
        <filter val="16,90"/>
        <filter val="161,00"/>
        <filter val="18,94"/>
        <filter val="2,08"/>
        <filter val="2,59"/>
        <filter val="2,75"/>
        <filter val="20,00"/>
        <filter val="20,64"/>
        <filter val="243,00"/>
        <filter val="25,26"/>
        <filter val="274,00"/>
        <filter val="278,75"/>
        <filter val="28,00"/>
        <filter val="3 525,00"/>
        <filter val="3 735,89"/>
        <filter val="3 910,89"/>
        <filter val="3,43"/>
        <filter val="3,79"/>
        <filter val="30,00"/>
        <filter val="301,00"/>
        <filter val="32,00"/>
        <filter val="320,00"/>
        <filter val="35,47"/>
        <filter val="37,00"/>
        <filter val="4,00"/>
        <filter val="4,10"/>
        <filter val="40,00"/>
        <filter val="41,00"/>
        <filter val="47,04"/>
        <filter val="5,00"/>
        <filter val="5,49"/>
        <filter val="51,53"/>
        <filter val="52,00"/>
        <filter val="53,00"/>
        <filter val="532,00"/>
        <filter val="6,00"/>
        <filter val="65,24"/>
        <filter val="669,00"/>
        <filter val="67,00"/>
        <filter val="697,87"/>
        <filter val="7"/>
        <filter val="7,00"/>
        <filter val="7,59"/>
        <filter val="71,00"/>
        <filter val="720,00"/>
        <filter val="73,00"/>
        <filter val="77,14"/>
        <filter val="773,00"/>
        <filter val="8,59"/>
        <filter val="8,89"/>
        <filter val="89,00"/>
        <filter val="9,06"/>
        <filter val="94,00"/>
        <filter val="97,00"/>
      </filters>
    </filterColumn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O231:S231"/>
    <mergeCell ref="O131:U131"/>
    <mergeCell ref="D120:E120"/>
    <mergeCell ref="O87:U87"/>
    <mergeCell ref="D242:E242"/>
    <mergeCell ref="O258:U258"/>
    <mergeCell ref="P13:Q13"/>
    <mergeCell ref="D127:E127"/>
    <mergeCell ref="D232:E232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D62:E62"/>
    <mergeCell ref="O109:S109"/>
    <mergeCell ref="O47:S47"/>
    <mergeCell ref="D193:E193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D9:E9"/>
    <mergeCell ref="F9:G9"/>
    <mergeCell ref="A48:N49"/>
    <mergeCell ref="D167:E167"/>
    <mergeCell ref="O354:U354"/>
    <mergeCell ref="D161:E161"/>
    <mergeCell ref="A15:L15"/>
    <mergeCell ref="O135:S135"/>
    <mergeCell ref="O262:S262"/>
    <mergeCell ref="A36:N37"/>
    <mergeCell ref="A133:Y133"/>
    <mergeCell ref="O72:S72"/>
    <mergeCell ref="D54:E54"/>
    <mergeCell ref="P5:Q5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D338:E338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180:E180"/>
    <mergeCell ref="D118:E118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D491:E491"/>
    <mergeCell ref="D347:E347"/>
    <mergeCell ref="D114:E114"/>
    <mergeCell ref="O332:S332"/>
    <mergeCell ref="A429:Y429"/>
    <mergeCell ref="D412:E412"/>
    <mergeCell ref="O44:U44"/>
    <mergeCell ref="D409:E409"/>
    <mergeCell ref="O420:S420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2024-07-04T09:42:00Z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