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347D7E-3F85-4C28-8CA1-35078CB9DC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BN510" i="1"/>
  <c r="BL510" i="1"/>
  <c r="X510" i="1"/>
  <c r="O510" i="1"/>
  <c r="W508" i="1"/>
  <c r="W507" i="1"/>
  <c r="BN506" i="1"/>
  <c r="BL506" i="1"/>
  <c r="X506" i="1"/>
  <c r="O506" i="1"/>
  <c r="BN505" i="1"/>
  <c r="BL505" i="1"/>
  <c r="X505" i="1"/>
  <c r="X507" i="1" s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6" i="1"/>
  <c r="W485" i="1"/>
  <c r="BN484" i="1"/>
  <c r="BL484" i="1"/>
  <c r="X484" i="1"/>
  <c r="W482" i="1"/>
  <c r="W481" i="1"/>
  <c r="BN480" i="1"/>
  <c r="BL480" i="1"/>
  <c r="X480" i="1"/>
  <c r="O480" i="1"/>
  <c r="BN479" i="1"/>
  <c r="BL479" i="1"/>
  <c r="X479" i="1"/>
  <c r="W476" i="1"/>
  <c r="W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N425" i="1"/>
  <c r="BL425" i="1"/>
  <c r="X425" i="1"/>
  <c r="O425" i="1"/>
  <c r="BN424" i="1"/>
  <c r="BL424" i="1"/>
  <c r="X424" i="1"/>
  <c r="X428" i="1" s="1"/>
  <c r="O424" i="1"/>
  <c r="W422" i="1"/>
  <c r="W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X386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N372" i="1"/>
  <c r="BL372" i="1"/>
  <c r="X372" i="1"/>
  <c r="BN371" i="1"/>
  <c r="BL371" i="1"/>
  <c r="X371" i="1"/>
  <c r="BN370" i="1"/>
  <c r="BL370" i="1"/>
  <c r="X370" i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N351" i="1"/>
  <c r="BL351" i="1"/>
  <c r="X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N254" i="1"/>
  <c r="BL254" i="1"/>
  <c r="X254" i="1"/>
  <c r="O254" i="1"/>
  <c r="W252" i="1"/>
  <c r="W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W222" i="1"/>
  <c r="W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BN192" i="1"/>
  <c r="BL192" i="1"/>
  <c r="X192" i="1"/>
  <c r="O192" i="1"/>
  <c r="BO191" i="1"/>
  <c r="BN191" i="1"/>
  <c r="BM191" i="1"/>
  <c r="BL191" i="1"/>
  <c r="Y191" i="1"/>
  <c r="X191" i="1"/>
  <c r="BO190" i="1"/>
  <c r="BN190" i="1"/>
  <c r="BM190" i="1"/>
  <c r="BL190" i="1"/>
  <c r="Y190" i="1"/>
  <c r="X190" i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BN183" i="1"/>
  <c r="BL183" i="1"/>
  <c r="X183" i="1"/>
  <c r="O183" i="1"/>
  <c r="BN182" i="1"/>
  <c r="BL182" i="1"/>
  <c r="X182" i="1"/>
  <c r="BN181" i="1"/>
  <c r="BL181" i="1"/>
  <c r="X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X186" i="1" s="1"/>
  <c r="O177" i="1"/>
  <c r="W175" i="1"/>
  <c r="W174" i="1"/>
  <c r="BN173" i="1"/>
  <c r="BL173" i="1"/>
  <c r="X173" i="1"/>
  <c r="X175" i="1" s="1"/>
  <c r="O173" i="1"/>
  <c r="BO172" i="1"/>
  <c r="BN172" i="1"/>
  <c r="BM172" i="1"/>
  <c r="BL172" i="1"/>
  <c r="Y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O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W151" i="1"/>
  <c r="W150" i="1"/>
  <c r="BN149" i="1"/>
  <c r="BL149" i="1"/>
  <c r="X149" i="1"/>
  <c r="BO149" i="1" s="1"/>
  <c r="BN148" i="1"/>
  <c r="BL148" i="1"/>
  <c r="X148" i="1"/>
  <c r="O148" i="1"/>
  <c r="BN147" i="1"/>
  <c r="BL147" i="1"/>
  <c r="X147" i="1"/>
  <c r="BN146" i="1"/>
  <c r="BL146" i="1"/>
  <c r="X146" i="1"/>
  <c r="BN145" i="1"/>
  <c r="BL145" i="1"/>
  <c r="X145" i="1"/>
  <c r="O145" i="1"/>
  <c r="W141" i="1"/>
  <c r="W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W132" i="1"/>
  <c r="W131" i="1"/>
  <c r="BN130" i="1"/>
  <c r="BL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N32" i="1"/>
  <c r="BL32" i="1"/>
  <c r="X32" i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Y23" i="1" s="1"/>
  <c r="O23" i="1"/>
  <c r="BN22" i="1"/>
  <c r="BL22" i="1"/>
  <c r="X22" i="1"/>
  <c r="O22" i="1"/>
  <c r="H10" i="1"/>
  <c r="A9" i="1"/>
  <c r="A10" i="1" s="1"/>
  <c r="D7" i="1"/>
  <c r="P6" i="1"/>
  <c r="O2" i="1"/>
  <c r="BO102" i="1" l="1"/>
  <c r="BM102" i="1"/>
  <c r="Y102" i="1"/>
  <c r="BO115" i="1"/>
  <c r="BM115" i="1"/>
  <c r="Y115" i="1"/>
  <c r="BO135" i="1"/>
  <c r="BM135" i="1"/>
  <c r="Y135" i="1"/>
  <c r="BO180" i="1"/>
  <c r="BM180" i="1"/>
  <c r="Y180" i="1"/>
  <c r="BO182" i="1"/>
  <c r="BM182" i="1"/>
  <c r="Y182" i="1"/>
  <c r="BO183" i="1"/>
  <c r="BM183" i="1"/>
  <c r="Y183" i="1"/>
  <c r="BO198" i="1"/>
  <c r="BM198" i="1"/>
  <c r="Y198" i="1"/>
  <c r="BO200" i="1"/>
  <c r="BM200" i="1"/>
  <c r="Y200" i="1"/>
  <c r="BO220" i="1"/>
  <c r="BM220" i="1"/>
  <c r="Y220" i="1"/>
  <c r="BO250" i="1"/>
  <c r="BM250" i="1"/>
  <c r="Y250" i="1"/>
  <c r="BO296" i="1"/>
  <c r="BM296" i="1"/>
  <c r="Y296" i="1"/>
  <c r="BO351" i="1"/>
  <c r="BM351" i="1"/>
  <c r="Y351" i="1"/>
  <c r="BO448" i="1"/>
  <c r="BM448" i="1"/>
  <c r="Y448" i="1"/>
  <c r="BO493" i="1"/>
  <c r="BM493" i="1"/>
  <c r="Y493" i="1"/>
  <c r="W574" i="1"/>
  <c r="Y35" i="1"/>
  <c r="BM35" i="1"/>
  <c r="Y72" i="1"/>
  <c r="BM72" i="1"/>
  <c r="Y80" i="1"/>
  <c r="BM80" i="1"/>
  <c r="Y90" i="1"/>
  <c r="BM90" i="1"/>
  <c r="BO107" i="1"/>
  <c r="BM107" i="1"/>
  <c r="Y107" i="1"/>
  <c r="BO118" i="1"/>
  <c r="BM118" i="1"/>
  <c r="Y118" i="1"/>
  <c r="BO161" i="1"/>
  <c r="BM161" i="1"/>
  <c r="Y161" i="1"/>
  <c r="BO181" i="1"/>
  <c r="BM181" i="1"/>
  <c r="Y181" i="1"/>
  <c r="BO184" i="1"/>
  <c r="BM184" i="1"/>
  <c r="Y184" i="1"/>
  <c r="BO199" i="1"/>
  <c r="BM199" i="1"/>
  <c r="Y199" i="1"/>
  <c r="BO201" i="1"/>
  <c r="BM201" i="1"/>
  <c r="Y201" i="1"/>
  <c r="BO225" i="1"/>
  <c r="BM225" i="1"/>
  <c r="Y225" i="1"/>
  <c r="BO264" i="1"/>
  <c r="BM264" i="1"/>
  <c r="Y264" i="1"/>
  <c r="BO346" i="1"/>
  <c r="BM346" i="1"/>
  <c r="Y346" i="1"/>
  <c r="BO435" i="1"/>
  <c r="BM435" i="1"/>
  <c r="Y435" i="1"/>
  <c r="BO492" i="1"/>
  <c r="BM492" i="1"/>
  <c r="Y492" i="1"/>
  <c r="BO512" i="1"/>
  <c r="BM512" i="1"/>
  <c r="Y512" i="1"/>
  <c r="X131" i="1"/>
  <c r="X140" i="1"/>
  <c r="H583" i="1"/>
  <c r="X210" i="1"/>
  <c r="X237" i="1"/>
  <c r="BO32" i="1"/>
  <c r="BM32" i="1"/>
  <c r="Y32" i="1"/>
  <c r="X41" i="1"/>
  <c r="X40" i="1"/>
  <c r="BO39" i="1"/>
  <c r="BM39" i="1"/>
  <c r="Y39" i="1"/>
  <c r="Y40" i="1" s="1"/>
  <c r="X49" i="1"/>
  <c r="X48" i="1"/>
  <c r="BO47" i="1"/>
  <c r="BM47" i="1"/>
  <c r="Y47" i="1"/>
  <c r="Y48" i="1" s="1"/>
  <c r="BO74" i="1"/>
  <c r="BM74" i="1"/>
  <c r="Y74" i="1"/>
  <c r="X95" i="1"/>
  <c r="BO109" i="1"/>
  <c r="BM109" i="1"/>
  <c r="Y109" i="1"/>
  <c r="BO126" i="1"/>
  <c r="BM126" i="1"/>
  <c r="Y126" i="1"/>
  <c r="BO137" i="1"/>
  <c r="BM137" i="1"/>
  <c r="Y137" i="1"/>
  <c r="BO168" i="1"/>
  <c r="BM168" i="1"/>
  <c r="Y168" i="1"/>
  <c r="BO188" i="1"/>
  <c r="BM188" i="1"/>
  <c r="Y188" i="1"/>
  <c r="BO207" i="1"/>
  <c r="BM207" i="1"/>
  <c r="Y207" i="1"/>
  <c r="BO209" i="1"/>
  <c r="BM209" i="1"/>
  <c r="Y209" i="1"/>
  <c r="BO214" i="1"/>
  <c r="BM214" i="1"/>
  <c r="Y214" i="1"/>
  <c r="BO232" i="1"/>
  <c r="BM232" i="1"/>
  <c r="Y232" i="1"/>
  <c r="BO244" i="1"/>
  <c r="BM244" i="1"/>
  <c r="Y244" i="1"/>
  <c r="X258" i="1"/>
  <c r="BO254" i="1"/>
  <c r="BM254" i="1"/>
  <c r="Y254" i="1"/>
  <c r="BO266" i="1"/>
  <c r="BM266" i="1"/>
  <c r="Y266" i="1"/>
  <c r="BO275" i="1"/>
  <c r="BM275" i="1"/>
  <c r="Y275" i="1"/>
  <c r="BO281" i="1"/>
  <c r="BM281" i="1"/>
  <c r="Y281" i="1"/>
  <c r="BO298" i="1"/>
  <c r="BM298" i="1"/>
  <c r="Y298" i="1"/>
  <c r="BO364" i="1"/>
  <c r="BM364" i="1"/>
  <c r="Y364" i="1"/>
  <c r="B583" i="1"/>
  <c r="W575" i="1"/>
  <c r="W576" i="1" s="1"/>
  <c r="BO23" i="1"/>
  <c r="BM23" i="1"/>
  <c r="X36" i="1"/>
  <c r="BO29" i="1"/>
  <c r="BM29" i="1"/>
  <c r="Y29" i="1"/>
  <c r="BO33" i="1"/>
  <c r="BM33" i="1"/>
  <c r="Y33" i="1"/>
  <c r="BO70" i="1"/>
  <c r="BM70" i="1"/>
  <c r="Y70" i="1"/>
  <c r="BO78" i="1"/>
  <c r="BM78" i="1"/>
  <c r="Y78" i="1"/>
  <c r="BO86" i="1"/>
  <c r="BM86" i="1"/>
  <c r="Y86" i="1"/>
  <c r="BO100" i="1"/>
  <c r="BM100" i="1"/>
  <c r="Y100" i="1"/>
  <c r="BO113" i="1"/>
  <c r="BM113" i="1"/>
  <c r="Y113" i="1"/>
  <c r="BO130" i="1"/>
  <c r="BM130" i="1"/>
  <c r="Y130" i="1"/>
  <c r="BO145" i="1"/>
  <c r="BM145" i="1"/>
  <c r="Y145" i="1"/>
  <c r="BO147" i="1"/>
  <c r="BM147" i="1"/>
  <c r="Y147" i="1"/>
  <c r="BO159" i="1"/>
  <c r="BM159" i="1"/>
  <c r="Y159" i="1"/>
  <c r="BO178" i="1"/>
  <c r="BM178" i="1"/>
  <c r="Y178" i="1"/>
  <c r="BO196" i="1"/>
  <c r="BM196" i="1"/>
  <c r="Y196" i="1"/>
  <c r="BO208" i="1"/>
  <c r="BM208" i="1"/>
  <c r="Y208" i="1"/>
  <c r="BO218" i="1"/>
  <c r="BM218" i="1"/>
  <c r="Y218" i="1"/>
  <c r="BO236" i="1"/>
  <c r="BM236" i="1"/>
  <c r="Y236" i="1"/>
  <c r="BO248" i="1"/>
  <c r="BM248" i="1"/>
  <c r="Y248" i="1"/>
  <c r="X271" i="1"/>
  <c r="BO262" i="1"/>
  <c r="BM262" i="1"/>
  <c r="Y262" i="1"/>
  <c r="BO270" i="1"/>
  <c r="BM270" i="1"/>
  <c r="Y270" i="1"/>
  <c r="BO280" i="1"/>
  <c r="BM280" i="1"/>
  <c r="Y280" i="1"/>
  <c r="BO294" i="1"/>
  <c r="BM294" i="1"/>
  <c r="Y294" i="1"/>
  <c r="BO344" i="1"/>
  <c r="BM344" i="1"/>
  <c r="Y344" i="1"/>
  <c r="X374" i="1"/>
  <c r="X373" i="1"/>
  <c r="BO370" i="1"/>
  <c r="BM370" i="1"/>
  <c r="Y370" i="1"/>
  <c r="BO372" i="1"/>
  <c r="BM372" i="1"/>
  <c r="Y372" i="1"/>
  <c r="X393" i="1"/>
  <c r="BO391" i="1"/>
  <c r="BM391" i="1"/>
  <c r="Y391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5" i="1"/>
  <c r="BM425" i="1"/>
  <c r="Y425" i="1"/>
  <c r="BO451" i="1"/>
  <c r="BM451" i="1"/>
  <c r="Y451" i="1"/>
  <c r="BO473" i="1"/>
  <c r="BM473" i="1"/>
  <c r="Y473" i="1"/>
  <c r="X486" i="1"/>
  <c r="X485" i="1"/>
  <c r="BO484" i="1"/>
  <c r="BM484" i="1"/>
  <c r="Y484" i="1"/>
  <c r="Y485" i="1" s="1"/>
  <c r="BO490" i="1"/>
  <c r="BM490" i="1"/>
  <c r="Y490" i="1"/>
  <c r="BO506" i="1"/>
  <c r="BM506" i="1"/>
  <c r="Y506" i="1"/>
  <c r="BO510" i="1"/>
  <c r="BM510" i="1"/>
  <c r="Y510" i="1"/>
  <c r="X45" i="1"/>
  <c r="X44" i="1"/>
  <c r="BO43" i="1"/>
  <c r="BM43" i="1"/>
  <c r="Y43" i="1"/>
  <c r="Y44" i="1" s="1"/>
  <c r="BO53" i="1"/>
  <c r="BM53" i="1"/>
  <c r="Y53" i="1"/>
  <c r="BO82" i="1"/>
  <c r="BM82" i="1"/>
  <c r="Y82" i="1"/>
  <c r="BO92" i="1"/>
  <c r="BM92" i="1"/>
  <c r="Y92" i="1"/>
  <c r="BO146" i="1"/>
  <c r="BM146" i="1"/>
  <c r="Y146" i="1"/>
  <c r="BO155" i="1"/>
  <c r="BM155" i="1"/>
  <c r="Y155" i="1"/>
  <c r="I583" i="1"/>
  <c r="W573" i="1"/>
  <c r="X37" i="1"/>
  <c r="X56" i="1"/>
  <c r="D583" i="1"/>
  <c r="E583" i="1"/>
  <c r="X94" i="1"/>
  <c r="X105" i="1"/>
  <c r="X123" i="1"/>
  <c r="X151" i="1"/>
  <c r="X174" i="1"/>
  <c r="X204" i="1"/>
  <c r="X221" i="1"/>
  <c r="X290" i="1"/>
  <c r="X349" i="1"/>
  <c r="X354" i="1"/>
  <c r="X360" i="1"/>
  <c r="BO371" i="1"/>
  <c r="BM371" i="1"/>
  <c r="Y371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50" i="1"/>
  <c r="BM450" i="1"/>
  <c r="Y450" i="1"/>
  <c r="BO454" i="1"/>
  <c r="BM454" i="1"/>
  <c r="Y454" i="1"/>
  <c r="BO479" i="1"/>
  <c r="BM479" i="1"/>
  <c r="Y479" i="1"/>
  <c r="BO495" i="1"/>
  <c r="BM495" i="1"/>
  <c r="Y495" i="1"/>
  <c r="BO514" i="1"/>
  <c r="BM514" i="1"/>
  <c r="Y514" i="1"/>
  <c r="W583" i="1"/>
  <c r="F9" i="1"/>
  <c r="J9" i="1"/>
  <c r="F10" i="1"/>
  <c r="Y22" i="1"/>
  <c r="Y24" i="1" s="1"/>
  <c r="BM22" i="1"/>
  <c r="BO22" i="1"/>
  <c r="W577" i="1"/>
  <c r="X25" i="1"/>
  <c r="Y28" i="1"/>
  <c r="BM28" i="1"/>
  <c r="BO28" i="1"/>
  <c r="Y30" i="1"/>
  <c r="BM30" i="1"/>
  <c r="Y31" i="1"/>
  <c r="BM31" i="1"/>
  <c r="Y34" i="1"/>
  <c r="BM34" i="1"/>
  <c r="C583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X104" i="1"/>
  <c r="Y108" i="1"/>
  <c r="BM108" i="1"/>
  <c r="Y110" i="1"/>
  <c r="BM110" i="1"/>
  <c r="Y112" i="1"/>
  <c r="BM112" i="1"/>
  <c r="Y114" i="1"/>
  <c r="BM114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BM125" i="1"/>
  <c r="BO125" i="1"/>
  <c r="Y127" i="1"/>
  <c r="BM127" i="1"/>
  <c r="Y129" i="1"/>
  <c r="BM129" i="1"/>
  <c r="X132" i="1"/>
  <c r="F583" i="1"/>
  <c r="Y136" i="1"/>
  <c r="BM136" i="1"/>
  <c r="BO136" i="1"/>
  <c r="Y138" i="1"/>
  <c r="BM138" i="1"/>
  <c r="X141" i="1"/>
  <c r="G583" i="1"/>
  <c r="Y148" i="1"/>
  <c r="BM148" i="1"/>
  <c r="BO148" i="1"/>
  <c r="Y149" i="1"/>
  <c r="BM149" i="1"/>
  <c r="X150" i="1"/>
  <c r="Y154" i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Y169" i="1" s="1"/>
  <c r="BM167" i="1"/>
  <c r="BO167" i="1"/>
  <c r="X170" i="1"/>
  <c r="Y173" i="1"/>
  <c r="Y174" i="1" s="1"/>
  <c r="BM173" i="1"/>
  <c r="BO173" i="1"/>
  <c r="Y177" i="1"/>
  <c r="BM177" i="1"/>
  <c r="BO177" i="1"/>
  <c r="Y179" i="1"/>
  <c r="BM179" i="1"/>
  <c r="X203" i="1"/>
  <c r="BO192" i="1"/>
  <c r="BM192" i="1"/>
  <c r="Y192" i="1"/>
  <c r="BO195" i="1"/>
  <c r="BM195" i="1"/>
  <c r="Y195" i="1"/>
  <c r="BO202" i="1"/>
  <c r="BM202" i="1"/>
  <c r="Y202" i="1"/>
  <c r="X211" i="1"/>
  <c r="BO206" i="1"/>
  <c r="BM206" i="1"/>
  <c r="Y206" i="1"/>
  <c r="BO217" i="1"/>
  <c r="BM217" i="1"/>
  <c r="Y217" i="1"/>
  <c r="X227" i="1"/>
  <c r="BO224" i="1"/>
  <c r="BM224" i="1"/>
  <c r="Y224" i="1"/>
  <c r="BO233" i="1"/>
  <c r="BM233" i="1"/>
  <c r="Y233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BO263" i="1"/>
  <c r="BM263" i="1"/>
  <c r="Y263" i="1"/>
  <c r="BO267" i="1"/>
  <c r="BM267" i="1"/>
  <c r="Y267" i="1"/>
  <c r="X277" i="1"/>
  <c r="BO274" i="1"/>
  <c r="BM274" i="1"/>
  <c r="Y274" i="1"/>
  <c r="X283" i="1"/>
  <c r="BO288" i="1"/>
  <c r="BM288" i="1"/>
  <c r="Y288" i="1"/>
  <c r="N583" i="1"/>
  <c r="X301" i="1"/>
  <c r="X300" i="1"/>
  <c r="BO293" i="1"/>
  <c r="BM293" i="1"/>
  <c r="Y293" i="1"/>
  <c r="BO297" i="1"/>
  <c r="BM297" i="1"/>
  <c r="Y297" i="1"/>
  <c r="H9" i="1"/>
  <c r="X24" i="1"/>
  <c r="X64" i="1"/>
  <c r="X87" i="1"/>
  <c r="X164" i="1"/>
  <c r="X169" i="1"/>
  <c r="X185" i="1"/>
  <c r="BO189" i="1"/>
  <c r="BM189" i="1"/>
  <c r="Y189" i="1"/>
  <c r="BO193" i="1"/>
  <c r="BM193" i="1"/>
  <c r="Y193" i="1"/>
  <c r="BO197" i="1"/>
  <c r="BM197" i="1"/>
  <c r="Y197" i="1"/>
  <c r="BO215" i="1"/>
  <c r="BM215" i="1"/>
  <c r="Y215" i="1"/>
  <c r="BO219" i="1"/>
  <c r="BM219" i="1"/>
  <c r="Y219" i="1"/>
  <c r="BO226" i="1"/>
  <c r="BM226" i="1"/>
  <c r="Y226" i="1"/>
  <c r="X228" i="1"/>
  <c r="K583" i="1"/>
  <c r="X238" i="1"/>
  <c r="BO231" i="1"/>
  <c r="BM231" i="1"/>
  <c r="Y231" i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J583" i="1"/>
  <c r="X222" i="1"/>
  <c r="Y303" i="1"/>
  <c r="Y305" i="1" s="1"/>
  <c r="BM303" i="1"/>
  <c r="BO303" i="1"/>
  <c r="X306" i="1"/>
  <c r="O583" i="1"/>
  <c r="X310" i="1"/>
  <c r="BO309" i="1"/>
  <c r="BM309" i="1"/>
  <c r="Y309" i="1"/>
  <c r="Y310" i="1" s="1"/>
  <c r="X311" i="1"/>
  <c r="X316" i="1"/>
  <c r="BO313" i="1"/>
  <c r="BM313" i="1"/>
  <c r="Y313" i="1"/>
  <c r="BO337" i="1"/>
  <c r="BM337" i="1"/>
  <c r="Y337" i="1"/>
  <c r="BO339" i="1"/>
  <c r="BM339" i="1"/>
  <c r="Y339" i="1"/>
  <c r="X348" i="1"/>
  <c r="BO347" i="1"/>
  <c r="BM347" i="1"/>
  <c r="Y347" i="1"/>
  <c r="BO352" i="1"/>
  <c r="BM352" i="1"/>
  <c r="Y352" i="1"/>
  <c r="BO358" i="1"/>
  <c r="BM358" i="1"/>
  <c r="Y358" i="1"/>
  <c r="Q583" i="1"/>
  <c r="X368" i="1"/>
  <c r="BO363" i="1"/>
  <c r="BM363" i="1"/>
  <c r="Y363" i="1"/>
  <c r="X367" i="1"/>
  <c r="X382" i="1"/>
  <c r="BO376" i="1"/>
  <c r="BM376" i="1"/>
  <c r="Y376" i="1"/>
  <c r="BO379" i="1"/>
  <c r="BM379" i="1"/>
  <c r="Y379" i="1"/>
  <c r="BO392" i="1"/>
  <c r="BM392" i="1"/>
  <c r="Y392" i="1"/>
  <c r="Y393" i="1" s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Y348" i="1" s="1"/>
  <c r="BO353" i="1"/>
  <c r="BM353" i="1"/>
  <c r="Y353" i="1"/>
  <c r="X355" i="1"/>
  <c r="X359" i="1"/>
  <c r="BO357" i="1"/>
  <c r="BM357" i="1"/>
  <c r="Y357" i="1"/>
  <c r="Y359" i="1" s="1"/>
  <c r="BO365" i="1"/>
  <c r="BM365" i="1"/>
  <c r="Y365" i="1"/>
  <c r="BO378" i="1"/>
  <c r="BM378" i="1"/>
  <c r="Y378" i="1"/>
  <c r="X381" i="1"/>
  <c r="X387" i="1"/>
  <c r="BO384" i="1"/>
  <c r="BM384" i="1"/>
  <c r="Y384" i="1"/>
  <c r="Y386" i="1" s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BO436" i="1"/>
  <c r="BM436" i="1"/>
  <c r="Y436" i="1"/>
  <c r="X438" i="1"/>
  <c r="S583" i="1"/>
  <c r="X443" i="1"/>
  <c r="X444" i="1"/>
  <c r="BO441" i="1"/>
  <c r="BM441" i="1"/>
  <c r="Y441" i="1"/>
  <c r="R583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Y481" i="1" s="1"/>
  <c r="X482" i="1"/>
  <c r="BO491" i="1"/>
  <c r="BM491" i="1"/>
  <c r="Y491" i="1"/>
  <c r="BO496" i="1"/>
  <c r="BM496" i="1"/>
  <c r="Y496" i="1"/>
  <c r="BO499" i="1"/>
  <c r="BM499" i="1"/>
  <c r="Y499" i="1"/>
  <c r="BO511" i="1"/>
  <c r="BM511" i="1"/>
  <c r="Y511" i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Y427" i="1" l="1"/>
  <c r="Y341" i="1"/>
  <c r="Y210" i="1"/>
  <c r="Y140" i="1"/>
  <c r="Y516" i="1"/>
  <c r="Y502" i="1"/>
  <c r="Y237" i="1"/>
  <c r="Y221" i="1"/>
  <c r="Y277" i="1"/>
  <c r="Y258" i="1"/>
  <c r="Y163" i="1"/>
  <c r="Y150" i="1"/>
  <c r="Y131" i="1"/>
  <c r="Y94" i="1"/>
  <c r="Y87" i="1"/>
  <c r="Y63" i="1"/>
  <c r="Y36" i="1"/>
  <c r="Y373" i="1"/>
  <c r="Y203" i="1"/>
  <c r="Y122" i="1"/>
  <c r="Y455" i="1"/>
  <c r="Y443" i="1"/>
  <c r="Y381" i="1"/>
  <c r="Y316" i="1"/>
  <c r="Y271" i="1"/>
  <c r="X577" i="1"/>
  <c r="Y300" i="1"/>
  <c r="Y251" i="1"/>
  <c r="Y227" i="1"/>
  <c r="X574" i="1"/>
  <c r="Y548" i="1"/>
  <c r="Y564" i="1"/>
  <c r="Y522" i="1"/>
  <c r="Y475" i="1"/>
  <c r="Y437" i="1"/>
  <c r="Y421" i="1"/>
  <c r="Y367" i="1"/>
  <c r="Y354" i="1"/>
  <c r="Y185" i="1"/>
  <c r="Y104" i="1"/>
  <c r="Y578" i="1" s="1"/>
  <c r="X573" i="1"/>
  <c r="X575" i="1"/>
  <c r="X576" i="1" l="1"/>
</calcChain>
</file>

<file path=xl/sharedStrings.xml><?xml version="1.0" encoding="utf-8"?>
<sst xmlns="http://schemas.openxmlformats.org/spreadsheetml/2006/main" count="2573" uniqueCount="865">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</sst>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4" fontId="34" fillId="24" borderId="0" xfId="0" applyNumberFormat="1" applyFont="1" applyFill="1" applyAlignment="1">
      <alignment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3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53" t="s">
        <v>0</v>
      </c>
      <c r="E1" s="554"/>
      <c r="F1" s="554"/>
      <c r="G1" s="12" t="s">
        <v>1</v>
      </c>
      <c r="H1" s="553" t="s">
        <v>2</v>
      </c>
      <c r="I1" s="554"/>
      <c r="J1" s="554"/>
      <c r="K1" s="554"/>
      <c r="L1" s="554"/>
      <c r="M1" s="554"/>
      <c r="N1" s="554"/>
      <c r="O1" s="554"/>
      <c r="P1" s="554"/>
      <c r="Q1" s="659" t="s">
        <v>3</v>
      </c>
      <c r="R1" s="554"/>
      <c r="S1" s="5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72" t="s">
        <v>8</v>
      </c>
      <c r="B5" s="573"/>
      <c r="C5" s="574"/>
      <c r="D5" s="463"/>
      <c r="E5" s="465"/>
      <c r="F5" s="771" t="s">
        <v>9</v>
      </c>
      <c r="G5" s="574"/>
      <c r="H5" s="463" t="s">
        <v>864</v>
      </c>
      <c r="I5" s="464"/>
      <c r="J5" s="464"/>
      <c r="K5" s="464"/>
      <c r="L5" s="465"/>
      <c r="M5" s="58"/>
      <c r="O5" s="24" t="s">
        <v>10</v>
      </c>
      <c r="P5" s="813">
        <v>45479</v>
      </c>
      <c r="Q5" s="584"/>
      <c r="S5" s="652" t="s">
        <v>11</v>
      </c>
      <c r="T5" s="478"/>
      <c r="U5" s="655" t="s">
        <v>12</v>
      </c>
      <c r="V5" s="584"/>
      <c r="AA5" s="51"/>
      <c r="AB5" s="51"/>
      <c r="AC5" s="51"/>
    </row>
    <row r="6" spans="1:30" s="398" customFormat="1" ht="24" customHeight="1" x14ac:dyDescent="0.2">
      <c r="A6" s="572" t="s">
        <v>13</v>
      </c>
      <c r="B6" s="573"/>
      <c r="C6" s="574"/>
      <c r="D6" s="656" t="s">
        <v>14</v>
      </c>
      <c r="E6" s="657"/>
      <c r="F6" s="657"/>
      <c r="G6" s="657"/>
      <c r="H6" s="657"/>
      <c r="I6" s="657"/>
      <c r="J6" s="657"/>
      <c r="K6" s="657"/>
      <c r="L6" s="584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7" t="s">
        <v>16</v>
      </c>
      <c r="T6" s="478"/>
      <c r="U6" s="727" t="s">
        <v>17</v>
      </c>
      <c r="V6" s="481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3"/>
      <c r="M7" s="60"/>
      <c r="O7" s="24"/>
      <c r="P7" s="42"/>
      <c r="Q7" s="42"/>
      <c r="S7" s="412"/>
      <c r="T7" s="478"/>
      <c r="U7" s="728"/>
      <c r="V7" s="729"/>
      <c r="AA7" s="51"/>
      <c r="AB7" s="51"/>
      <c r="AC7" s="51"/>
    </row>
    <row r="8" spans="1:30" s="398" customFormat="1" ht="25.5" customHeight="1" x14ac:dyDescent="0.2">
      <c r="A8" s="661" t="s">
        <v>18</v>
      </c>
      <c r="B8" s="426"/>
      <c r="C8" s="427"/>
      <c r="D8" s="545"/>
      <c r="E8" s="546"/>
      <c r="F8" s="546"/>
      <c r="G8" s="546"/>
      <c r="H8" s="546"/>
      <c r="I8" s="546"/>
      <c r="J8" s="546"/>
      <c r="K8" s="546"/>
      <c r="L8" s="547"/>
      <c r="M8" s="61"/>
      <c r="O8" s="24" t="s">
        <v>19</v>
      </c>
      <c r="P8" s="612">
        <v>0.45833333333333331</v>
      </c>
      <c r="Q8" s="613"/>
      <c r="S8" s="412"/>
      <c r="T8" s="478"/>
      <c r="U8" s="728"/>
      <c r="V8" s="729"/>
      <c r="AA8" s="51"/>
      <c r="AB8" s="51"/>
      <c r="AC8" s="51"/>
    </row>
    <row r="9" spans="1:30" s="398" customFormat="1" ht="39.950000000000003" customHeight="1" x14ac:dyDescent="0.2">
      <c r="A9" s="6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58"/>
      <c r="E9" s="432"/>
      <c r="F9" s="6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400"/>
      <c r="O9" s="26" t="s">
        <v>20</v>
      </c>
      <c r="P9" s="577"/>
      <c r="Q9" s="578"/>
      <c r="S9" s="412"/>
      <c r="T9" s="478"/>
      <c r="U9" s="730"/>
      <c r="V9" s="731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6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58"/>
      <c r="E10" s="432"/>
      <c r="F10" s="6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7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71"/>
      <c r="Q10" s="672"/>
      <c r="T10" s="24" t="s">
        <v>22</v>
      </c>
      <c r="U10" s="480" t="s">
        <v>23</v>
      </c>
      <c r="V10" s="481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3"/>
      <c r="Q11" s="584"/>
      <c r="T11" s="24" t="s">
        <v>26</v>
      </c>
      <c r="U11" s="660" t="s">
        <v>27</v>
      </c>
      <c r="V11" s="578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62" t="s">
        <v>28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4"/>
      <c r="M12" s="62"/>
      <c r="O12" s="24" t="s">
        <v>29</v>
      </c>
      <c r="P12" s="612"/>
      <c r="Q12" s="613"/>
      <c r="R12" s="23"/>
      <c r="T12" s="24"/>
      <c r="U12" s="554"/>
      <c r="V12" s="412"/>
      <c r="AA12" s="51"/>
      <c r="AB12" s="51"/>
      <c r="AC12" s="51"/>
    </row>
    <row r="13" spans="1:30" s="398" customFormat="1" ht="23.25" customHeight="1" x14ac:dyDescent="0.2">
      <c r="A13" s="762" t="s">
        <v>30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4"/>
      <c r="M13" s="62"/>
      <c r="N13" s="26"/>
      <c r="O13" s="26" t="s">
        <v>31</v>
      </c>
      <c r="P13" s="660"/>
      <c r="Q13" s="578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62" t="s">
        <v>32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 s="574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808" t="s">
        <v>33</v>
      </c>
      <c r="B15" s="573"/>
      <c r="C15" s="573"/>
      <c r="D15" s="573"/>
      <c r="E15" s="573"/>
      <c r="F15" s="573"/>
      <c r="G15" s="573"/>
      <c r="H15" s="573"/>
      <c r="I15" s="573"/>
      <c r="J15" s="573"/>
      <c r="K15" s="573"/>
      <c r="L15" s="574"/>
      <c r="M15" s="63"/>
      <c r="O15" s="568" t="s">
        <v>34</v>
      </c>
      <c r="P15" s="554"/>
      <c r="Q15" s="554"/>
      <c r="R15" s="554"/>
      <c r="S15" s="5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9"/>
      <c r="P16" s="569"/>
      <c r="Q16" s="569"/>
      <c r="R16" s="569"/>
      <c r="S16" s="5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72" t="s">
        <v>35</v>
      </c>
      <c r="B17" s="472" t="s">
        <v>36</v>
      </c>
      <c r="C17" s="592" t="s">
        <v>37</v>
      </c>
      <c r="D17" s="472" t="s">
        <v>38</v>
      </c>
      <c r="E17" s="503"/>
      <c r="F17" s="472" t="s">
        <v>39</v>
      </c>
      <c r="G17" s="472" t="s">
        <v>40</v>
      </c>
      <c r="H17" s="472" t="s">
        <v>41</v>
      </c>
      <c r="I17" s="472" t="s">
        <v>42</v>
      </c>
      <c r="J17" s="472" t="s">
        <v>43</v>
      </c>
      <c r="K17" s="472" t="s">
        <v>44</v>
      </c>
      <c r="L17" s="472" t="s">
        <v>45</v>
      </c>
      <c r="M17" s="472" t="s">
        <v>46</v>
      </c>
      <c r="N17" s="472" t="s">
        <v>47</v>
      </c>
      <c r="O17" s="472" t="s">
        <v>48</v>
      </c>
      <c r="P17" s="502"/>
      <c r="Q17" s="502"/>
      <c r="R17" s="502"/>
      <c r="S17" s="503"/>
      <c r="T17" s="801" t="s">
        <v>49</v>
      </c>
      <c r="U17" s="574"/>
      <c r="V17" s="472" t="s">
        <v>50</v>
      </c>
      <c r="W17" s="472" t="s">
        <v>51</v>
      </c>
      <c r="X17" s="663" t="s">
        <v>52</v>
      </c>
      <c r="Y17" s="472" t="s">
        <v>53</v>
      </c>
      <c r="Z17" s="523" t="s">
        <v>54</v>
      </c>
      <c r="AA17" s="523" t="s">
        <v>55</v>
      </c>
      <c r="AB17" s="523" t="s">
        <v>56</v>
      </c>
      <c r="AC17" s="524"/>
      <c r="AD17" s="525"/>
      <c r="AE17" s="540"/>
      <c r="BB17" s="799" t="s">
        <v>57</v>
      </c>
    </row>
    <row r="18" spans="1:67" ht="14.25" customHeight="1" x14ac:dyDescent="0.2">
      <c r="A18" s="473"/>
      <c r="B18" s="473"/>
      <c r="C18" s="473"/>
      <c r="D18" s="504"/>
      <c r="E18" s="506"/>
      <c r="F18" s="473"/>
      <c r="G18" s="473"/>
      <c r="H18" s="473"/>
      <c r="I18" s="473"/>
      <c r="J18" s="473"/>
      <c r="K18" s="473"/>
      <c r="L18" s="473"/>
      <c r="M18" s="473"/>
      <c r="N18" s="473"/>
      <c r="O18" s="504"/>
      <c r="P18" s="505"/>
      <c r="Q18" s="505"/>
      <c r="R18" s="505"/>
      <c r="S18" s="506"/>
      <c r="T18" s="399" t="s">
        <v>58</v>
      </c>
      <c r="U18" s="399" t="s">
        <v>59</v>
      </c>
      <c r="V18" s="473"/>
      <c r="W18" s="473"/>
      <c r="X18" s="664"/>
      <c r="Y18" s="473"/>
      <c r="Z18" s="694"/>
      <c r="AA18" s="694"/>
      <c r="AB18" s="526"/>
      <c r="AC18" s="527"/>
      <c r="AD18" s="528"/>
      <c r="AE18" s="541"/>
      <c r="BB18" s="412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hidden="1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25" t="s">
        <v>70</v>
      </c>
      <c r="P24" s="426"/>
      <c r="Q24" s="426"/>
      <c r="R24" s="426"/>
      <c r="S24" s="426"/>
      <c r="T24" s="426"/>
      <c r="U24" s="427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25" t="s">
        <v>70</v>
      </c>
      <c r="P25" s="426"/>
      <c r="Q25" s="426"/>
      <c r="R25" s="426"/>
      <c r="S25" s="426"/>
      <c r="T25" s="426"/>
      <c r="U25" s="427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hidden="1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3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25" t="s">
        <v>70</v>
      </c>
      <c r="P36" s="426"/>
      <c r="Q36" s="426"/>
      <c r="R36" s="426"/>
      <c r="S36" s="426"/>
      <c r="T36" s="426"/>
      <c r="U36" s="427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25" t="s">
        <v>70</v>
      </c>
      <c r="P37" s="426"/>
      <c r="Q37" s="426"/>
      <c r="R37" s="426"/>
      <c r="S37" s="426"/>
      <c r="T37" s="426"/>
      <c r="U37" s="427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hidden="1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25" t="s">
        <v>70</v>
      </c>
      <c r="P40" s="426"/>
      <c r="Q40" s="426"/>
      <c r="R40" s="426"/>
      <c r="S40" s="426"/>
      <c r="T40" s="426"/>
      <c r="U40" s="427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25" t="s">
        <v>70</v>
      </c>
      <c r="P41" s="426"/>
      <c r="Q41" s="426"/>
      <c r="R41" s="426"/>
      <c r="S41" s="426"/>
      <c r="T41" s="426"/>
      <c r="U41" s="427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hidden="1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25" t="s">
        <v>70</v>
      </c>
      <c r="P44" s="426"/>
      <c r="Q44" s="426"/>
      <c r="R44" s="426"/>
      <c r="S44" s="426"/>
      <c r="T44" s="426"/>
      <c r="U44" s="427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25" t="s">
        <v>70</v>
      </c>
      <c r="P45" s="426"/>
      <c r="Q45" s="426"/>
      <c r="R45" s="426"/>
      <c r="S45" s="426"/>
      <c r="T45" s="426"/>
      <c r="U45" s="427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hidden="1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25" t="s">
        <v>70</v>
      </c>
      <c r="P48" s="426"/>
      <c r="Q48" s="426"/>
      <c r="R48" s="426"/>
      <c r="S48" s="426"/>
      <c r="T48" s="426"/>
      <c r="U48" s="427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25" t="s">
        <v>70</v>
      </c>
      <c r="P49" s="426"/>
      <c r="Q49" s="426"/>
      <c r="R49" s="426"/>
      <c r="S49" s="426"/>
      <c r="T49" s="426"/>
      <c r="U49" s="427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hidden="1" customHeight="1" x14ac:dyDescent="0.2">
      <c r="A50" s="448" t="s">
        <v>104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hidden="1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hidden="1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7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25" t="s">
        <v>70</v>
      </c>
      <c r="P55" s="426"/>
      <c r="Q55" s="426"/>
      <c r="R55" s="426"/>
      <c r="S55" s="426"/>
      <c r="T55" s="426"/>
      <c r="U55" s="427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hidden="1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25" t="s">
        <v>70</v>
      </c>
      <c r="P56" s="426"/>
      <c r="Q56" s="426"/>
      <c r="R56" s="426"/>
      <c r="S56" s="426"/>
      <c r="T56" s="426"/>
      <c r="U56" s="427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hidden="1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hidden="1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33</v>
      </c>
      <c r="X59" s="403">
        <f>IFERROR(IF(W59="",0,CEILING((W59/$H59),1)*$H59),"")</f>
        <v>43.2</v>
      </c>
      <c r="Y59" s="36">
        <f>IFERROR(IF(X59=0,"",ROUNDUP(X59/H59,0)*0.02175),"")</f>
        <v>8.6999999999999994E-2</v>
      </c>
      <c r="Z59" s="56"/>
      <c r="AA59" s="57"/>
      <c r="AE59" s="64"/>
      <c r="BB59" s="81" t="s">
        <v>1</v>
      </c>
      <c r="BL59" s="64">
        <f>IFERROR(W59*I59/H59,"0")</f>
        <v>34.466666666666661</v>
      </c>
      <c r="BM59" s="64">
        <f>IFERROR(X59*I59/H59,"0")</f>
        <v>45.12</v>
      </c>
      <c r="BN59" s="64">
        <f>IFERROR(1/J59*(W59/H59),"0")</f>
        <v>5.4563492063492057E-2</v>
      </c>
      <c r="BO59" s="64">
        <f>IFERROR(1/J59*(X59/H59),"0")</f>
        <v>7.1428571428571425E-2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25" t="s">
        <v>70</v>
      </c>
      <c r="P63" s="426"/>
      <c r="Q63" s="426"/>
      <c r="R63" s="426"/>
      <c r="S63" s="426"/>
      <c r="T63" s="426"/>
      <c r="U63" s="427"/>
      <c r="V63" s="37" t="s">
        <v>71</v>
      </c>
      <c r="W63" s="404">
        <f>IFERROR(W59/H59,"0")+IFERROR(W60/H60,"0")+IFERROR(W61/H61,"0")+IFERROR(W62/H62,"0")</f>
        <v>3.0555555555555554</v>
      </c>
      <c r="X63" s="404">
        <f>IFERROR(X59/H59,"0")+IFERROR(X60/H60,"0")+IFERROR(X61/H61,"0")+IFERROR(X62/H62,"0")</f>
        <v>4</v>
      </c>
      <c r="Y63" s="404">
        <f>IFERROR(IF(Y59="",0,Y59),"0")+IFERROR(IF(Y60="",0,Y60),"0")+IFERROR(IF(Y61="",0,Y61),"0")+IFERROR(IF(Y62="",0,Y62),"0")</f>
        <v>8.6999999999999994E-2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25" t="s">
        <v>70</v>
      </c>
      <c r="P64" s="426"/>
      <c r="Q64" s="426"/>
      <c r="R64" s="426"/>
      <c r="S64" s="426"/>
      <c r="T64" s="426"/>
      <c r="U64" s="427"/>
      <c r="V64" s="37" t="s">
        <v>66</v>
      </c>
      <c r="W64" s="404">
        <f>IFERROR(SUM(W59:W62),"0")</f>
        <v>33</v>
      </c>
      <c r="X64" s="404">
        <f>IFERROR(SUM(X59:X62),"0")</f>
        <v>43.2</v>
      </c>
      <c r="Y64" s="37"/>
      <c r="Z64" s="405"/>
      <c r="AA64" s="405"/>
    </row>
    <row r="65" spans="1:67" ht="16.5" hidden="1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hidden="1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25" t="s">
        <v>70</v>
      </c>
      <c r="P87" s="426"/>
      <c r="Q87" s="426"/>
      <c r="R87" s="426"/>
      <c r="S87" s="426"/>
      <c r="T87" s="426"/>
      <c r="U87" s="427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5"/>
      <c r="AA87" s="405"/>
    </row>
    <row r="88" spans="1:67" hidden="1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25" t="s">
        <v>70</v>
      </c>
      <c r="P88" s="426"/>
      <c r="Q88" s="426"/>
      <c r="R88" s="426"/>
      <c r="S88" s="426"/>
      <c r="T88" s="426"/>
      <c r="U88" s="427"/>
      <c r="V88" s="37" t="s">
        <v>66</v>
      </c>
      <c r="W88" s="404">
        <f>IFERROR(SUM(W67:W86),"0")</f>
        <v>0</v>
      </c>
      <c r="X88" s="404">
        <f>IFERROR(SUM(X67:X86),"0")</f>
        <v>0</v>
      </c>
      <c r="Y88" s="37"/>
      <c r="Z88" s="405"/>
      <c r="AA88" s="405"/>
    </row>
    <row r="89" spans="1:67" ht="14.25" hidden="1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hidden="1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25" t="s">
        <v>70</v>
      </c>
      <c r="P94" s="426"/>
      <c r="Q94" s="426"/>
      <c r="R94" s="426"/>
      <c r="S94" s="426"/>
      <c r="T94" s="426"/>
      <c r="U94" s="427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hidden="1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25" t="s">
        <v>70</v>
      </c>
      <c r="P95" s="426"/>
      <c r="Q95" s="426"/>
      <c r="R95" s="426"/>
      <c r="S95" s="426"/>
      <c r="T95" s="426"/>
      <c r="U95" s="427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hidden="1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hidden="1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25" t="s">
        <v>70</v>
      </c>
      <c r="P104" s="426"/>
      <c r="Q104" s="426"/>
      <c r="R104" s="426"/>
      <c r="S104" s="426"/>
      <c r="T104" s="426"/>
      <c r="U104" s="427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hidden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25" t="s">
        <v>70</v>
      </c>
      <c r="P105" s="426"/>
      <c r="Q105" s="426"/>
      <c r="R105" s="426"/>
      <c r="S105" s="426"/>
      <c r="T105" s="426"/>
      <c r="U105" s="427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hidden="1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805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8</v>
      </c>
      <c r="X107" s="403">
        <f t="shared" ref="X107:X121" si="18">IFERROR(IF(W107="",0,CEILING((W107/$H107),1)*$H107),"")</f>
        <v>8.4</v>
      </c>
      <c r="Y107" s="36">
        <f>IFERROR(IF(X107=0,"",ROUNDUP(X107/H107,0)*0.00502),"")</f>
        <v>3.5140000000000005E-2</v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8.6666666666666679</v>
      </c>
      <c r="BM107" s="64">
        <f t="shared" ref="BM107:BM121" si="20">IFERROR(X107*I107/H107,"0")</f>
        <v>9.1000000000000014</v>
      </c>
      <c r="BN107" s="64">
        <f t="shared" ref="BN107:BN121" si="21">IFERROR(1/J107*(W107/H107),"0")</f>
        <v>2.8490028490028494E-2</v>
      </c>
      <c r="BO107" s="64">
        <f t="shared" ref="BO107:BO121" si="22">IFERROR(1/J107*(X107/H107),"0")</f>
        <v>2.9914529914529923E-2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30</v>
      </c>
      <c r="X110" s="403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6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91</v>
      </c>
      <c r="X114" s="403">
        <f t="shared" si="18"/>
        <v>91.800000000000011</v>
      </c>
      <c r="Y114" s="36">
        <f>IFERROR(IF(X114=0,"",ROUNDUP(X114/H114,0)*0.00753),"")</f>
        <v>0.25602000000000003</v>
      </c>
      <c r="Z114" s="56"/>
      <c r="AA114" s="57"/>
      <c r="AE114" s="64"/>
      <c r="BB114" s="123" t="s">
        <v>1</v>
      </c>
      <c r="BL114" s="64">
        <f t="shared" si="19"/>
        <v>100.1674074074074</v>
      </c>
      <c r="BM114" s="64">
        <f t="shared" si="20"/>
        <v>101.048</v>
      </c>
      <c r="BN114" s="64">
        <f t="shared" si="21"/>
        <v>0.21604938271604937</v>
      </c>
      <c r="BO114" s="64">
        <f t="shared" si="22"/>
        <v>0.21794871794871795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8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37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11</v>
      </c>
      <c r="X120" s="403">
        <f t="shared" si="18"/>
        <v>12.6</v>
      </c>
      <c r="Y120" s="36">
        <f t="shared" si="23"/>
        <v>5.271E-2</v>
      </c>
      <c r="Z120" s="56"/>
      <c r="AA120" s="57"/>
      <c r="AE120" s="64"/>
      <c r="BB120" s="129" t="s">
        <v>1</v>
      </c>
      <c r="BL120" s="64">
        <f t="shared" si="19"/>
        <v>12.625555555555554</v>
      </c>
      <c r="BM120" s="64">
        <f t="shared" si="20"/>
        <v>14.461999999999998</v>
      </c>
      <c r="BN120" s="64">
        <f t="shared" si="21"/>
        <v>3.9173789173789171E-2</v>
      </c>
      <c r="BO120" s="64">
        <f t="shared" si="22"/>
        <v>4.4871794871794872E-2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25" t="s">
        <v>70</v>
      </c>
      <c r="P122" s="426"/>
      <c r="Q122" s="426"/>
      <c r="R122" s="426"/>
      <c r="S122" s="426"/>
      <c r="T122" s="426"/>
      <c r="U122" s="427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50.05291005291005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52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0.43087000000000003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25" t="s">
        <v>70</v>
      </c>
      <c r="P123" s="426"/>
      <c r="Q123" s="426"/>
      <c r="R123" s="426"/>
      <c r="S123" s="426"/>
      <c r="T123" s="426"/>
      <c r="U123" s="427"/>
      <c r="V123" s="37" t="s">
        <v>66</v>
      </c>
      <c r="W123" s="404">
        <f>IFERROR(SUM(W107:W121),"0")</f>
        <v>140</v>
      </c>
      <c r="X123" s="404">
        <f>IFERROR(SUM(X107:X121),"0")</f>
        <v>146.4</v>
      </c>
      <c r="Y123" s="37"/>
      <c r="Z123" s="405"/>
      <c r="AA123" s="405"/>
    </row>
    <row r="124" spans="1:67" ht="14.25" hidden="1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10</v>
      </c>
      <c r="X125" s="403">
        <f t="shared" ref="X125:X130" si="24">IFERROR(IF(W125="",0,CEILING((W125/$H125),1)*$H125),"")</f>
        <v>13.28</v>
      </c>
      <c r="Y125" s="36">
        <f>IFERROR(IF(X125=0,"",ROUNDUP(X125/H125,0)*0.00937),"")</f>
        <v>3.7479999999999999E-2</v>
      </c>
      <c r="Z125" s="56"/>
      <c r="AA125" s="57"/>
      <c r="AE125" s="64"/>
      <c r="BB125" s="131" t="s">
        <v>1</v>
      </c>
      <c r="BL125" s="64">
        <f t="shared" ref="BL125:BL130" si="25">IFERROR(W125*I125/H125,"0")</f>
        <v>10.789156626506024</v>
      </c>
      <c r="BM125" s="64">
        <f t="shared" ref="BM125:BM130" si="26">IFERROR(X125*I125/H125,"0")</f>
        <v>14.327999999999999</v>
      </c>
      <c r="BN125" s="64">
        <f t="shared" ref="BN125:BN130" si="27">IFERROR(1/J125*(W125/H125),"0")</f>
        <v>2.5100401606425703E-2</v>
      </c>
      <c r="BO125" s="64">
        <f t="shared" ref="BO125:BO130" si="28">IFERROR(1/J125*(X125/H125),"0")</f>
        <v>3.3333333333333333E-2</v>
      </c>
    </row>
    <row r="126" spans="1:67" ht="27" hidden="1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54</v>
      </c>
      <c r="X127" s="403">
        <f t="shared" si="24"/>
        <v>58.800000000000004</v>
      </c>
      <c r="Y127" s="36">
        <f>IFERROR(IF(X127=0,"",ROUNDUP(X127/H127,0)*0.02175),"")</f>
        <v>0.15225</v>
      </c>
      <c r="Z127" s="56"/>
      <c r="AA127" s="57"/>
      <c r="AE127" s="64"/>
      <c r="BB127" s="133" t="s">
        <v>1</v>
      </c>
      <c r="BL127" s="64">
        <f t="shared" si="25"/>
        <v>57.625714285714288</v>
      </c>
      <c r="BM127" s="64">
        <f t="shared" si="26"/>
        <v>62.748000000000005</v>
      </c>
      <c r="BN127" s="64">
        <f t="shared" si="27"/>
        <v>0.11479591836734693</v>
      </c>
      <c r="BO127" s="64">
        <f t="shared" si="28"/>
        <v>0.125</v>
      </c>
    </row>
    <row r="128" spans="1:67" ht="27" hidden="1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hidden="1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hidden="1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25" t="s">
        <v>70</v>
      </c>
      <c r="P131" s="426"/>
      <c r="Q131" s="426"/>
      <c r="R131" s="426"/>
      <c r="S131" s="426"/>
      <c r="T131" s="426"/>
      <c r="U131" s="427"/>
      <c r="V131" s="37" t="s">
        <v>71</v>
      </c>
      <c r="W131" s="404">
        <f>IFERROR(W125/H125,"0")+IFERROR(W126/H126,"0")+IFERROR(W127/H127,"0")+IFERROR(W128/H128,"0")+IFERROR(W129/H129,"0")+IFERROR(W130/H130,"0")</f>
        <v>9.4406196213425133</v>
      </c>
      <c r="X131" s="404">
        <f>IFERROR(X125/H125,"0")+IFERROR(X126/H126,"0")+IFERROR(X127/H127,"0")+IFERROR(X128/H128,"0")+IFERROR(X129/H129,"0")+IFERROR(X130/H130,"0")</f>
        <v>11</v>
      </c>
      <c r="Y131" s="404">
        <f>IFERROR(IF(Y125="",0,Y125),"0")+IFERROR(IF(Y126="",0,Y126),"0")+IFERROR(IF(Y127="",0,Y127),"0")+IFERROR(IF(Y128="",0,Y128),"0")+IFERROR(IF(Y129="",0,Y129),"0")+IFERROR(IF(Y130="",0,Y130),"0")</f>
        <v>0.18973000000000001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25" t="s">
        <v>70</v>
      </c>
      <c r="P132" s="426"/>
      <c r="Q132" s="426"/>
      <c r="R132" s="426"/>
      <c r="S132" s="426"/>
      <c r="T132" s="426"/>
      <c r="U132" s="427"/>
      <c r="V132" s="37" t="s">
        <v>66</v>
      </c>
      <c r="W132" s="404">
        <f>IFERROR(SUM(W125:W130),"0")</f>
        <v>64</v>
      </c>
      <c r="X132" s="404">
        <f>IFERROR(SUM(X125:X130),"0")</f>
        <v>72.08</v>
      </c>
      <c r="Y132" s="37"/>
      <c r="Z132" s="405"/>
      <c r="AA132" s="405"/>
    </row>
    <row r="133" spans="1:67" ht="16.5" hidden="1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hidden="1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hidden="1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8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365</v>
      </c>
      <c r="X136" s="403">
        <f>IFERROR(IF(W136="",0,CEILING((W136/$H136),1)*$H136),"")</f>
        <v>369.6</v>
      </c>
      <c r="Y136" s="36">
        <f>IFERROR(IF(X136=0,"",ROUNDUP(X136/H136,0)*0.02175),"")</f>
        <v>0.95699999999999996</v>
      </c>
      <c r="Z136" s="56"/>
      <c r="AA136" s="57"/>
      <c r="AE136" s="64"/>
      <c r="BB136" s="138" t="s">
        <v>1</v>
      </c>
      <c r="BL136" s="64">
        <f>IFERROR(W136*I136/H136,"0")</f>
        <v>389.24642857142857</v>
      </c>
      <c r="BM136" s="64">
        <f>IFERROR(X136*I136/H136,"0")</f>
        <v>394.15200000000004</v>
      </c>
      <c r="BN136" s="64">
        <f>IFERROR(1/J136*(W136/H136),"0")</f>
        <v>0.77593537414965974</v>
      </c>
      <c r="BO136" s="64">
        <f>IFERROR(1/J136*(X136/H136),"0")</f>
        <v>0.7857142857142857</v>
      </c>
    </row>
    <row r="137" spans="1:67" ht="16.5" hidden="1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222</v>
      </c>
      <c r="X138" s="403">
        <f>IFERROR(IF(W138="",0,CEILING((W138/$H138),1)*$H138),"")</f>
        <v>224.10000000000002</v>
      </c>
      <c r="Y138" s="36">
        <f>IFERROR(IF(X138=0,"",ROUNDUP(X138/H138,0)*0.00753),"")</f>
        <v>0.62499000000000005</v>
      </c>
      <c r="Z138" s="56"/>
      <c r="AA138" s="57"/>
      <c r="AE138" s="64"/>
      <c r="BB138" s="140" t="s">
        <v>1</v>
      </c>
      <c r="BL138" s="64">
        <f>IFERROR(W138*I138/H138,"0")</f>
        <v>244.36444444444442</v>
      </c>
      <c r="BM138" s="64">
        <f>IFERROR(X138*I138/H138,"0")</f>
        <v>246.67599999999999</v>
      </c>
      <c r="BN138" s="64">
        <f>IFERROR(1/J138*(W138/H138),"0")</f>
        <v>0.52706552706552701</v>
      </c>
      <c r="BO138" s="64">
        <f>IFERROR(1/J138*(X138/H138),"0")</f>
        <v>0.53205128205128205</v>
      </c>
    </row>
    <row r="139" spans="1:67" ht="16.5" hidden="1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25" t="s">
        <v>70</v>
      </c>
      <c r="P140" s="426"/>
      <c r="Q140" s="426"/>
      <c r="R140" s="426"/>
      <c r="S140" s="426"/>
      <c r="T140" s="426"/>
      <c r="U140" s="427"/>
      <c r="V140" s="37" t="s">
        <v>71</v>
      </c>
      <c r="W140" s="404">
        <f>IFERROR(W135/H135,"0")+IFERROR(W136/H136,"0")+IFERROR(W137/H137,"0")+IFERROR(W138/H138,"0")+IFERROR(W139/H139,"0")</f>
        <v>125.67460317460316</v>
      </c>
      <c r="X140" s="404">
        <f>IFERROR(X135/H135,"0")+IFERROR(X136/H136,"0")+IFERROR(X137/H137,"0")+IFERROR(X138/H138,"0")+IFERROR(X139/H139,"0")</f>
        <v>127</v>
      </c>
      <c r="Y140" s="404">
        <f>IFERROR(IF(Y135="",0,Y135),"0")+IFERROR(IF(Y136="",0,Y136),"0")+IFERROR(IF(Y137="",0,Y137),"0")+IFERROR(IF(Y138="",0,Y138),"0")+IFERROR(IF(Y139="",0,Y139),"0")</f>
        <v>1.58199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25" t="s">
        <v>70</v>
      </c>
      <c r="P141" s="426"/>
      <c r="Q141" s="426"/>
      <c r="R141" s="426"/>
      <c r="S141" s="426"/>
      <c r="T141" s="426"/>
      <c r="U141" s="427"/>
      <c r="V141" s="37" t="s">
        <v>66</v>
      </c>
      <c r="W141" s="404">
        <f>IFERROR(SUM(W135:W139),"0")</f>
        <v>587</v>
      </c>
      <c r="X141" s="404">
        <f>IFERROR(SUM(X135:X139),"0")</f>
        <v>593.70000000000005</v>
      </c>
      <c r="Y141" s="37"/>
      <c r="Z141" s="405"/>
      <c r="AA141" s="405"/>
    </row>
    <row r="142" spans="1:67" ht="27.75" hidden="1" customHeight="1" x14ac:dyDescent="0.2">
      <c r="A142" s="448" t="s">
        <v>239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8"/>
      <c r="AA142" s="48"/>
    </row>
    <row r="143" spans="1:67" ht="16.5" hidden="1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hidden="1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hidden="1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788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44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7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25" t="s">
        <v>70</v>
      </c>
      <c r="P150" s="426"/>
      <c r="Q150" s="426"/>
      <c r="R150" s="426"/>
      <c r="S150" s="426"/>
      <c r="T150" s="426"/>
      <c r="U150" s="427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hidden="1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25" t="s">
        <v>70</v>
      </c>
      <c r="P151" s="426"/>
      <c r="Q151" s="426"/>
      <c r="R151" s="426"/>
      <c r="S151" s="426"/>
      <c r="T151" s="426"/>
      <c r="U151" s="427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hidden="1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hidden="1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14</v>
      </c>
      <c r="X154" s="403">
        <f t="shared" ref="X154:X162" si="29">IFERROR(IF(W154="",0,CEILING((W154/$H154),1)*$H154),"")</f>
        <v>16.8</v>
      </c>
      <c r="Y154" s="36">
        <f>IFERROR(IF(X154=0,"",ROUNDUP(X154/H154,0)*0.00753),"")</f>
        <v>3.0120000000000001E-2</v>
      </c>
      <c r="Z154" s="56"/>
      <c r="AA154" s="57"/>
      <c r="AE154" s="64"/>
      <c r="BB154" s="147" t="s">
        <v>1</v>
      </c>
      <c r="BL154" s="64">
        <f t="shared" ref="BL154:BL162" si="30">IFERROR(W154*I154/H154,"0")</f>
        <v>14.866666666666665</v>
      </c>
      <c r="BM154" s="64">
        <f t="shared" ref="BM154:BM162" si="31">IFERROR(X154*I154/H154,"0")</f>
        <v>17.84</v>
      </c>
      <c r="BN154" s="64">
        <f t="shared" ref="BN154:BN162" si="32">IFERROR(1/J154*(W154/H154),"0")</f>
        <v>2.1367521367521364E-2</v>
      </c>
      <c r="BO154" s="64">
        <f t="shared" ref="BO154:BO162" si="33">IFERROR(1/J154*(X154/H154),"0")</f>
        <v>2.564102564102564E-2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19</v>
      </c>
      <c r="X156" s="403">
        <f t="shared" si="29"/>
        <v>21</v>
      </c>
      <c r="Y156" s="36">
        <f>IFERROR(IF(X156=0,"",ROUNDUP(X156/H156,0)*0.00753),"")</f>
        <v>3.7650000000000003E-2</v>
      </c>
      <c r="Z156" s="56"/>
      <c r="AA156" s="57"/>
      <c r="AE156" s="64"/>
      <c r="BB156" s="149" t="s">
        <v>1</v>
      </c>
      <c r="BL156" s="64">
        <f t="shared" si="30"/>
        <v>19.904761904761905</v>
      </c>
      <c r="BM156" s="64">
        <f t="shared" si="31"/>
        <v>22</v>
      </c>
      <c r="BN156" s="64">
        <f t="shared" si="32"/>
        <v>2.8998778998778996E-2</v>
      </c>
      <c r="BO156" s="64">
        <f t="shared" si="33"/>
        <v>3.2051282051282048E-2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76</v>
      </c>
      <c r="X157" s="403">
        <f t="shared" si="29"/>
        <v>77.7</v>
      </c>
      <c r="Y157" s="36">
        <f>IFERROR(IF(X157=0,"",ROUNDUP(X157/H157,0)*0.00502),"")</f>
        <v>0.18574000000000002</v>
      </c>
      <c r="Z157" s="56"/>
      <c r="AA157" s="57"/>
      <c r="AE157" s="64"/>
      <c r="BB157" s="150" t="s">
        <v>1</v>
      </c>
      <c r="BL157" s="64">
        <f t="shared" si="30"/>
        <v>80.704761904761895</v>
      </c>
      <c r="BM157" s="64">
        <f t="shared" si="31"/>
        <v>82.51</v>
      </c>
      <c r="BN157" s="64">
        <f t="shared" si="32"/>
        <v>0.15466015466015468</v>
      </c>
      <c r="BO157" s="64">
        <f t="shared" si="33"/>
        <v>0.15811965811965814</v>
      </c>
    </row>
    <row r="158" spans="1:67" ht="27" hidden="1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60</v>
      </c>
      <c r="X160" s="403">
        <f t="shared" si="29"/>
        <v>60.900000000000006</v>
      </c>
      <c r="Y160" s="36">
        <f>IFERROR(IF(X160=0,"",ROUNDUP(X160/H160,0)*0.00502),"")</f>
        <v>0.14558000000000001</v>
      </c>
      <c r="Z160" s="56"/>
      <c r="AA160" s="57"/>
      <c r="AE160" s="64"/>
      <c r="BB160" s="153" t="s">
        <v>1</v>
      </c>
      <c r="BL160" s="64">
        <f t="shared" si="30"/>
        <v>62.857142857142854</v>
      </c>
      <c r="BM160" s="64">
        <f t="shared" si="31"/>
        <v>63.800000000000004</v>
      </c>
      <c r="BN160" s="64">
        <f t="shared" si="32"/>
        <v>0.12210012210012211</v>
      </c>
      <c r="BO160" s="64">
        <f t="shared" si="33"/>
        <v>0.12393162393162395</v>
      </c>
    </row>
    <row r="161" spans="1:67" ht="27" hidden="1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hidden="1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25" t="s">
        <v>70</v>
      </c>
      <c r="P163" s="426"/>
      <c r="Q163" s="426"/>
      <c r="R163" s="426"/>
      <c r="S163" s="426"/>
      <c r="T163" s="426"/>
      <c r="U163" s="427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72.61904761904762</v>
      </c>
      <c r="X163" s="404">
        <f>IFERROR(X154/H154,"0")+IFERROR(X155/H155,"0")+IFERROR(X156/H156,"0")+IFERROR(X157/H157,"0")+IFERROR(X158/H158,"0")+IFERROR(X159/H159,"0")+IFERROR(X160/H160,"0")+IFERROR(X161/H161,"0")+IFERROR(X162/H162,"0")</f>
        <v>75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0.39909000000000006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25" t="s">
        <v>70</v>
      </c>
      <c r="P164" s="426"/>
      <c r="Q164" s="426"/>
      <c r="R164" s="426"/>
      <c r="S164" s="426"/>
      <c r="T164" s="426"/>
      <c r="U164" s="427"/>
      <c r="V164" s="37" t="s">
        <v>66</v>
      </c>
      <c r="W164" s="404">
        <f>IFERROR(SUM(W154:W162),"0")</f>
        <v>169</v>
      </c>
      <c r="X164" s="404">
        <f>IFERROR(SUM(X154:X162),"0")</f>
        <v>176.4</v>
      </c>
      <c r="Y164" s="37"/>
      <c r="Z164" s="405"/>
      <c r="AA164" s="405"/>
    </row>
    <row r="165" spans="1:67" ht="16.5" hidden="1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hidden="1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hidden="1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25" t="s">
        <v>70</v>
      </c>
      <c r="P169" s="426"/>
      <c r="Q169" s="426"/>
      <c r="R169" s="426"/>
      <c r="S169" s="426"/>
      <c r="T169" s="426"/>
      <c r="U169" s="427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hidden="1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25" t="s">
        <v>70</v>
      </c>
      <c r="P170" s="426"/>
      <c r="Q170" s="426"/>
      <c r="R170" s="426"/>
      <c r="S170" s="426"/>
      <c r="T170" s="426"/>
      <c r="U170" s="427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hidden="1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hidden="1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25" t="s">
        <v>70</v>
      </c>
      <c r="P174" s="426"/>
      <c r="Q174" s="426"/>
      <c r="R174" s="426"/>
      <c r="S174" s="426"/>
      <c r="T174" s="426"/>
      <c r="U174" s="427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hidden="1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25" t="s">
        <v>70</v>
      </c>
      <c r="P175" s="426"/>
      <c r="Q175" s="426"/>
      <c r="R175" s="426"/>
      <c r="S175" s="426"/>
      <c r="T175" s="426"/>
      <c r="U175" s="427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hidden="1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53</v>
      </c>
      <c r="X177" s="403">
        <f t="shared" ref="X177:X184" si="34">IFERROR(IF(W177="",0,CEILING((W177/$H177),1)*$H177),"")</f>
        <v>54</v>
      </c>
      <c r="Y177" s="36">
        <f>IFERROR(IF(X177=0,"",ROUNDUP(X177/H177,0)*0.00937),"")</f>
        <v>9.3700000000000006E-2</v>
      </c>
      <c r="Z177" s="56"/>
      <c r="AA177" s="57"/>
      <c r="AE177" s="64"/>
      <c r="BB177" s="160" t="s">
        <v>1</v>
      </c>
      <c r="BL177" s="64">
        <f t="shared" ref="BL177:BL184" si="35">IFERROR(W177*I177/H177,"0")</f>
        <v>55.061111111111117</v>
      </c>
      <c r="BM177" s="64">
        <f t="shared" ref="BM177:BM184" si="36">IFERROR(X177*I177/H177,"0")</f>
        <v>56.099999999999994</v>
      </c>
      <c r="BN177" s="64">
        <f t="shared" ref="BN177:BN184" si="37">IFERROR(1/J177*(W177/H177),"0")</f>
        <v>8.1790123456790126E-2</v>
      </c>
      <c r="BO177" s="64">
        <f t="shared" ref="BO177:BO184" si="38">IFERROR(1/J177*(X177/H177),"0")</f>
        <v>8.3333333333333329E-2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0</v>
      </c>
      <c r="X180" s="403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8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1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25" t="s">
        <v>70</v>
      </c>
      <c r="P185" s="426"/>
      <c r="Q185" s="426"/>
      <c r="R185" s="426"/>
      <c r="S185" s="426"/>
      <c r="T185" s="426"/>
      <c r="U185" s="427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9.8148148148148149</v>
      </c>
      <c r="X185" s="404">
        <f>IFERROR(X177/H177,"0")+IFERROR(X178/H178,"0")+IFERROR(X179/H179,"0")+IFERROR(X180/H180,"0")+IFERROR(X181/H181,"0")+IFERROR(X182/H182,"0")+IFERROR(X183/H183,"0")+IFERROR(X184/H184,"0")</f>
        <v>10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9.3700000000000006E-2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25" t="s">
        <v>70</v>
      </c>
      <c r="P186" s="426"/>
      <c r="Q186" s="426"/>
      <c r="R186" s="426"/>
      <c r="S186" s="426"/>
      <c r="T186" s="426"/>
      <c r="U186" s="427"/>
      <c r="V186" s="37" t="s">
        <v>66</v>
      </c>
      <c r="W186" s="404">
        <f>IFERROR(SUM(W177:W184),"0")</f>
        <v>53</v>
      </c>
      <c r="X186" s="404">
        <f>IFERROR(SUM(X177:X184),"0")</f>
        <v>54</v>
      </c>
      <c r="Y186" s="37"/>
      <c r="Z186" s="405"/>
      <c r="AA186" s="405"/>
    </row>
    <row r="187" spans="1:67" ht="14.25" hidden="1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hidden="1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hidden="1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hidden="1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1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0</v>
      </c>
      <c r="X191" s="403">
        <f t="shared" si="39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hidden="1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48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67</v>
      </c>
      <c r="X194" s="403">
        <f t="shared" si="39"/>
        <v>67.2</v>
      </c>
      <c r="Y194" s="36">
        <f>IFERROR(IF(X194=0,"",ROUNDUP(X194/H194,0)*0.00753),"")</f>
        <v>0.21084</v>
      </c>
      <c r="Z194" s="56"/>
      <c r="AA194" s="57"/>
      <c r="AE194" s="64"/>
      <c r="BB194" s="174" t="s">
        <v>1</v>
      </c>
      <c r="BL194" s="64">
        <f t="shared" si="40"/>
        <v>74.593333333333334</v>
      </c>
      <c r="BM194" s="64">
        <f t="shared" si="41"/>
        <v>74.816000000000003</v>
      </c>
      <c r="BN194" s="64">
        <f t="shared" si="42"/>
        <v>0.17895299145299146</v>
      </c>
      <c r="BO194" s="64">
        <f t="shared" si="43"/>
        <v>0.17948717948717952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51</v>
      </c>
      <c r="X196" s="403">
        <f t="shared" si="39"/>
        <v>52.8</v>
      </c>
      <c r="Y196" s="36">
        <f>IFERROR(IF(X196=0,"",ROUNDUP(X196/H196,0)*0.00753),"")</f>
        <v>0.16566</v>
      </c>
      <c r="Z196" s="56"/>
      <c r="AA196" s="57"/>
      <c r="AE196" s="64"/>
      <c r="BB196" s="176" t="s">
        <v>1</v>
      </c>
      <c r="BL196" s="64">
        <f t="shared" si="40"/>
        <v>55.25</v>
      </c>
      <c r="BM196" s="64">
        <f t="shared" si="41"/>
        <v>57.2</v>
      </c>
      <c r="BN196" s="64">
        <f t="shared" si="42"/>
        <v>0.13621794871794871</v>
      </c>
      <c r="BO196" s="64">
        <f t="shared" si="43"/>
        <v>0.14102564102564102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8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229</v>
      </c>
      <c r="X198" s="403">
        <f t="shared" si="39"/>
        <v>230.39999999999998</v>
      </c>
      <c r="Y198" s="36">
        <f>IFERROR(IF(X198=0,"",ROUNDUP(X198/H198,0)*0.00753),"")</f>
        <v>0.72287999999999997</v>
      </c>
      <c r="Z198" s="56"/>
      <c r="AA198" s="57"/>
      <c r="AE198" s="64"/>
      <c r="BB198" s="178" t="s">
        <v>1</v>
      </c>
      <c r="BL198" s="64">
        <f t="shared" si="40"/>
        <v>256.67083333333335</v>
      </c>
      <c r="BM198" s="64">
        <f t="shared" si="41"/>
        <v>258.24</v>
      </c>
      <c r="BN198" s="64">
        <f t="shared" si="42"/>
        <v>0.61164529914529919</v>
      </c>
      <c r="BO198" s="64">
        <f t="shared" si="43"/>
        <v>0.61538461538461542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1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44</v>
      </c>
      <c r="X199" s="403">
        <f t="shared" si="39"/>
        <v>45.6</v>
      </c>
      <c r="Y199" s="36">
        <f>IFERROR(IF(X199=0,"",ROUNDUP(X199/H199,0)*0.00753),"")</f>
        <v>0.14307</v>
      </c>
      <c r="Z199" s="56"/>
      <c r="AA199" s="57"/>
      <c r="AE199" s="64"/>
      <c r="BB199" s="179" t="s">
        <v>1</v>
      </c>
      <c r="BL199" s="64">
        <f t="shared" si="40"/>
        <v>48.986666666666672</v>
      </c>
      <c r="BM199" s="64">
        <f t="shared" si="41"/>
        <v>50.768000000000008</v>
      </c>
      <c r="BN199" s="64">
        <f t="shared" si="42"/>
        <v>0.11752136752136753</v>
      </c>
      <c r="BO199" s="64">
        <f t="shared" si="43"/>
        <v>0.12179487179487179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5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41</v>
      </c>
      <c r="X200" s="403">
        <f t="shared" si="39"/>
        <v>43.199999999999996</v>
      </c>
      <c r="Y200" s="36">
        <f>IFERROR(IF(X200=0,"",ROUNDUP(X200/H200,0)*0.00753),"")</f>
        <v>0.13553999999999999</v>
      </c>
      <c r="Z200" s="56"/>
      <c r="AA200" s="57"/>
      <c r="AE200" s="64"/>
      <c r="BB200" s="180" t="s">
        <v>1</v>
      </c>
      <c r="BL200" s="64">
        <f t="shared" si="40"/>
        <v>45.646666666666668</v>
      </c>
      <c r="BM200" s="64">
        <f t="shared" si="41"/>
        <v>48.095999999999997</v>
      </c>
      <c r="BN200" s="64">
        <f t="shared" si="42"/>
        <v>0.10950854700854702</v>
      </c>
      <c r="BO200" s="64">
        <f t="shared" si="43"/>
        <v>0.11538461538461538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29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28</v>
      </c>
      <c r="X201" s="403">
        <f t="shared" si="39"/>
        <v>28.799999999999997</v>
      </c>
      <c r="Y201" s="36">
        <f>IFERROR(IF(X201=0,"",ROUNDUP(X201/H201,0)*0.00753),"")</f>
        <v>9.0359999999999996E-2</v>
      </c>
      <c r="Z201" s="56"/>
      <c r="AA201" s="57"/>
      <c r="AE201" s="64"/>
      <c r="BB201" s="181" t="s">
        <v>1</v>
      </c>
      <c r="BL201" s="64">
        <f t="shared" si="40"/>
        <v>31.173333333333336</v>
      </c>
      <c r="BM201" s="64">
        <f t="shared" si="41"/>
        <v>32.064</v>
      </c>
      <c r="BN201" s="64">
        <f t="shared" si="42"/>
        <v>7.4786324786324798E-2</v>
      </c>
      <c r="BO201" s="64">
        <f t="shared" si="43"/>
        <v>7.6923076923076927E-2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175</v>
      </c>
      <c r="X202" s="403">
        <f t="shared" si="39"/>
        <v>175.2</v>
      </c>
      <c r="Y202" s="36">
        <f>IFERROR(IF(X202=0,"",ROUNDUP(X202/H202,0)*0.00753),"")</f>
        <v>0.54969000000000001</v>
      </c>
      <c r="Z202" s="56"/>
      <c r="AA202" s="57"/>
      <c r="AE202" s="64"/>
      <c r="BB202" s="182" t="s">
        <v>1</v>
      </c>
      <c r="BL202" s="64">
        <f t="shared" si="40"/>
        <v>195.27083333333334</v>
      </c>
      <c r="BM202" s="64">
        <f t="shared" si="41"/>
        <v>195.494</v>
      </c>
      <c r="BN202" s="64">
        <f t="shared" si="42"/>
        <v>0.46741452991452992</v>
      </c>
      <c r="BO202" s="64">
        <f t="shared" si="43"/>
        <v>0.46794871794871795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25" t="s">
        <v>70</v>
      </c>
      <c r="P203" s="426"/>
      <c r="Q203" s="426"/>
      <c r="R203" s="426"/>
      <c r="S203" s="426"/>
      <c r="T203" s="426"/>
      <c r="U203" s="427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264.58333333333337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268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2.0180400000000001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25" t="s">
        <v>70</v>
      </c>
      <c r="P204" s="426"/>
      <c r="Q204" s="426"/>
      <c r="R204" s="426"/>
      <c r="S204" s="426"/>
      <c r="T204" s="426"/>
      <c r="U204" s="427"/>
      <c r="V204" s="37" t="s">
        <v>66</v>
      </c>
      <c r="W204" s="404">
        <f>IFERROR(SUM(W188:W202),"0")</f>
        <v>635</v>
      </c>
      <c r="X204" s="404">
        <f>IFERROR(SUM(X188:X202),"0")</f>
        <v>643.20000000000005</v>
      </c>
      <c r="Y204" s="37"/>
      <c r="Z204" s="405"/>
      <c r="AA204" s="405"/>
    </row>
    <row r="205" spans="1:67" ht="14.25" hidden="1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hidden="1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2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4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60</v>
      </c>
      <c r="X209" s="403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25" t="s">
        <v>70</v>
      </c>
      <c r="P210" s="426"/>
      <c r="Q210" s="426"/>
      <c r="R210" s="426"/>
      <c r="S210" s="426"/>
      <c r="T210" s="426"/>
      <c r="U210" s="427"/>
      <c r="V210" s="37" t="s">
        <v>71</v>
      </c>
      <c r="W210" s="404">
        <f>IFERROR(W206/H206,"0")+IFERROR(W207/H207,"0")+IFERROR(W208/H208,"0")+IFERROR(W209/H209,"0")</f>
        <v>25</v>
      </c>
      <c r="X210" s="404">
        <f>IFERROR(X206/H206,"0")+IFERROR(X207/H207,"0")+IFERROR(X208/H208,"0")+IFERROR(X209/H209,"0")</f>
        <v>25</v>
      </c>
      <c r="Y210" s="404">
        <f>IFERROR(IF(Y206="",0,Y206),"0")+IFERROR(IF(Y207="",0,Y207),"0")+IFERROR(IF(Y208="",0,Y208),"0")+IFERROR(IF(Y209="",0,Y209),"0")</f>
        <v>0.18825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25" t="s">
        <v>70</v>
      </c>
      <c r="P211" s="426"/>
      <c r="Q211" s="426"/>
      <c r="R211" s="426"/>
      <c r="S211" s="426"/>
      <c r="T211" s="426"/>
      <c r="U211" s="427"/>
      <c r="V211" s="37" t="s">
        <v>66</v>
      </c>
      <c r="W211" s="404">
        <f>IFERROR(SUM(W206:W209),"0")</f>
        <v>60</v>
      </c>
      <c r="X211" s="404">
        <f>IFERROR(SUM(X206:X209),"0")</f>
        <v>60</v>
      </c>
      <c r="Y211" s="37"/>
      <c r="Z211" s="405"/>
      <c r="AA211" s="405"/>
    </row>
    <row r="212" spans="1:67" ht="16.5" hidden="1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hidden="1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hidden="1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7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52</v>
      </c>
      <c r="X216" s="403">
        <f t="shared" si="44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5"/>
        <v>54.151724137931033</v>
      </c>
      <c r="BM216" s="64">
        <f t="shared" si="46"/>
        <v>60.4</v>
      </c>
      <c r="BN216" s="64">
        <f t="shared" si="47"/>
        <v>8.0049261083743842E-2</v>
      </c>
      <c r="BO216" s="64">
        <f t="shared" si="48"/>
        <v>8.9285714285714274E-2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25" t="s">
        <v>70</v>
      </c>
      <c r="P221" s="426"/>
      <c r="Q221" s="426"/>
      <c r="R221" s="426"/>
      <c r="S221" s="426"/>
      <c r="T221" s="426"/>
      <c r="U221" s="427"/>
      <c r="V221" s="37" t="s">
        <v>71</v>
      </c>
      <c r="W221" s="404">
        <f>IFERROR(W214/H214,"0")+IFERROR(W215/H215,"0")+IFERROR(W216/H216,"0")+IFERROR(W217/H217,"0")+IFERROR(W218/H218,"0")+IFERROR(W219/H219,"0")+IFERROR(W220/H220,"0")</f>
        <v>4.4827586206896557</v>
      </c>
      <c r="X221" s="404">
        <f>IFERROR(X214/H214,"0")+IFERROR(X215/H215,"0")+IFERROR(X216/H216,"0")+IFERROR(X217/H217,"0")+IFERROR(X218/H218,"0")+IFERROR(X219/H219,"0")+IFERROR(X220/H220,"0")</f>
        <v>5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0.10874999999999999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25" t="s">
        <v>70</v>
      </c>
      <c r="P222" s="426"/>
      <c r="Q222" s="426"/>
      <c r="R222" s="426"/>
      <c r="S222" s="426"/>
      <c r="T222" s="426"/>
      <c r="U222" s="427"/>
      <c r="V222" s="37" t="s">
        <v>66</v>
      </c>
      <c r="W222" s="404">
        <f>IFERROR(SUM(W214:W220),"0")</f>
        <v>52</v>
      </c>
      <c r="X222" s="404">
        <f>IFERROR(SUM(X214:X220),"0")</f>
        <v>58</v>
      </c>
      <c r="Y222" s="37"/>
      <c r="Z222" s="405"/>
      <c r="AA222" s="405"/>
    </row>
    <row r="223" spans="1:67" ht="14.25" hidden="1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hidden="1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25" t="s">
        <v>70</v>
      </c>
      <c r="P227" s="426"/>
      <c r="Q227" s="426"/>
      <c r="R227" s="426"/>
      <c r="S227" s="426"/>
      <c r="T227" s="426"/>
      <c r="U227" s="427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25" t="s">
        <v>70</v>
      </c>
      <c r="P228" s="426"/>
      <c r="Q228" s="426"/>
      <c r="R228" s="426"/>
      <c r="S228" s="426"/>
      <c r="T228" s="426"/>
      <c r="U228" s="427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hidden="1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hidden="1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8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10</v>
      </c>
      <c r="X231" s="403">
        <f t="shared" ref="X231:X236" si="49">IFERROR(IF(W231="",0,CEILING((W231/$H231),1)*$H231),"")</f>
        <v>11.6</v>
      </c>
      <c r="Y231" s="36">
        <f>IFERROR(IF(X231=0,"",ROUNDUP(X231/H231,0)*0.02175),"")</f>
        <v>2.1749999999999999E-2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10.413793103448276</v>
      </c>
      <c r="BM231" s="64">
        <f t="shared" ref="BM231:BM236" si="51">IFERROR(X231*I231/H231,"0")</f>
        <v>12.079999999999998</v>
      </c>
      <c r="BN231" s="64">
        <f t="shared" ref="BN231:BN236" si="52">IFERROR(1/J231*(W231/H231),"0")</f>
        <v>1.5394088669950739E-2</v>
      </c>
      <c r="BO231" s="64">
        <f t="shared" ref="BO231:BO236" si="53">IFERROR(1/J231*(X231/H231),"0")</f>
        <v>1.7857142857142856E-2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10</v>
      </c>
      <c r="X234" s="403">
        <f t="shared" si="49"/>
        <v>12</v>
      </c>
      <c r="Y234" s="36">
        <f>IFERROR(IF(X234=0,"",ROUNDUP(X234/H234,0)*0.00937),"")</f>
        <v>2.811E-2</v>
      </c>
      <c r="Z234" s="56"/>
      <c r="AA234" s="57"/>
      <c r="AE234" s="64"/>
      <c r="BB234" s="200" t="s">
        <v>1</v>
      </c>
      <c r="BL234" s="64">
        <f t="shared" si="50"/>
        <v>10.600000000000001</v>
      </c>
      <c r="BM234" s="64">
        <f t="shared" si="51"/>
        <v>12.72</v>
      </c>
      <c r="BN234" s="64">
        <f t="shared" si="52"/>
        <v>2.0833333333333332E-2</v>
      </c>
      <c r="BO234" s="64">
        <f t="shared" si="53"/>
        <v>2.5000000000000001E-2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25" t="s">
        <v>70</v>
      </c>
      <c r="P237" s="426"/>
      <c r="Q237" s="426"/>
      <c r="R237" s="426"/>
      <c r="S237" s="426"/>
      <c r="T237" s="426"/>
      <c r="U237" s="427"/>
      <c r="V237" s="37" t="s">
        <v>71</v>
      </c>
      <c r="W237" s="404">
        <f>IFERROR(W231/H231,"0")+IFERROR(W232/H232,"0")+IFERROR(W233/H233,"0")+IFERROR(W234/H234,"0")+IFERROR(W235/H235,"0")+IFERROR(W236/H236,"0")</f>
        <v>3.3620689655172415</v>
      </c>
      <c r="X237" s="404">
        <f>IFERROR(X231/H231,"0")+IFERROR(X232/H232,"0")+IFERROR(X233/H233,"0")+IFERROR(X234/H234,"0")+IFERROR(X235/H235,"0")+IFERROR(X236/H236,"0")</f>
        <v>4</v>
      </c>
      <c r="Y237" s="404">
        <f>IFERROR(IF(Y231="",0,Y231),"0")+IFERROR(IF(Y232="",0,Y232),"0")+IFERROR(IF(Y233="",0,Y233),"0")+IFERROR(IF(Y234="",0,Y234),"0")+IFERROR(IF(Y235="",0,Y235),"0")+IFERROR(IF(Y236="",0,Y236),"0")</f>
        <v>4.9860000000000002E-2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25" t="s">
        <v>70</v>
      </c>
      <c r="P238" s="426"/>
      <c r="Q238" s="426"/>
      <c r="R238" s="426"/>
      <c r="S238" s="426"/>
      <c r="T238" s="426"/>
      <c r="U238" s="427"/>
      <c r="V238" s="37" t="s">
        <v>66</v>
      </c>
      <c r="W238" s="404">
        <f>IFERROR(SUM(W231:W236),"0")</f>
        <v>20</v>
      </c>
      <c r="X238" s="404">
        <f>IFERROR(SUM(X231:X236),"0")</f>
        <v>23.6</v>
      </c>
      <c r="Y238" s="37"/>
      <c r="Z238" s="405"/>
      <c r="AA238" s="405"/>
    </row>
    <row r="239" spans="1:67" ht="16.5" hidden="1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hidden="1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hidden="1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52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hidden="1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1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54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idden="1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25" t="s">
        <v>70</v>
      </c>
      <c r="P251" s="426"/>
      <c r="Q251" s="426"/>
      <c r="R251" s="426"/>
      <c r="S251" s="426"/>
      <c r="T251" s="426"/>
      <c r="U251" s="427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hidden="1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25" t="s">
        <v>70</v>
      </c>
      <c r="P252" s="426"/>
      <c r="Q252" s="426"/>
      <c r="R252" s="426"/>
      <c r="S252" s="426"/>
      <c r="T252" s="426"/>
      <c r="U252" s="427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hidden="1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hidden="1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25" t="s">
        <v>70</v>
      </c>
      <c r="P258" s="426"/>
      <c r="Q258" s="426"/>
      <c r="R258" s="426"/>
      <c r="S258" s="426"/>
      <c r="T258" s="426"/>
      <c r="U258" s="427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hidden="1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25" t="s">
        <v>70</v>
      </c>
      <c r="P259" s="426"/>
      <c r="Q259" s="426"/>
      <c r="R259" s="426"/>
      <c r="S259" s="426"/>
      <c r="T259" s="426"/>
      <c r="U259" s="427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hidden="1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hidden="1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hidden="1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hidden="1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8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idden="1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25" t="s">
        <v>70</v>
      </c>
      <c r="P271" s="426"/>
      <c r="Q271" s="426"/>
      <c r="R271" s="426"/>
      <c r="S271" s="426"/>
      <c r="T271" s="426"/>
      <c r="U271" s="427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hidden="1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25" t="s">
        <v>70</v>
      </c>
      <c r="P272" s="426"/>
      <c r="Q272" s="426"/>
      <c r="R272" s="426"/>
      <c r="S272" s="426"/>
      <c r="T272" s="426"/>
      <c r="U272" s="427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hidden="1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hidden="1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91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0</v>
      </c>
      <c r="X274" s="40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100</v>
      </c>
      <c r="X275" s="403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hidden="1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25" t="s">
        <v>70</v>
      </c>
      <c r="P277" s="426"/>
      <c r="Q277" s="426"/>
      <c r="R277" s="426"/>
      <c r="S277" s="426"/>
      <c r="T277" s="426"/>
      <c r="U277" s="427"/>
      <c r="V277" s="37" t="s">
        <v>71</v>
      </c>
      <c r="W277" s="404">
        <f>IFERROR(W274/H274,"0")+IFERROR(W275/H275,"0")+IFERROR(W276/H276,"0")</f>
        <v>12.820512820512821</v>
      </c>
      <c r="X277" s="404">
        <f>IFERROR(X274/H274,"0")+IFERROR(X275/H275,"0")+IFERROR(X276/H276,"0")</f>
        <v>13</v>
      </c>
      <c r="Y277" s="404">
        <f>IFERROR(IF(Y274="",0,Y274),"0")+IFERROR(IF(Y275="",0,Y275),"0")+IFERROR(IF(Y276="",0,Y276),"0")</f>
        <v>0.28275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25" t="s">
        <v>70</v>
      </c>
      <c r="P278" s="426"/>
      <c r="Q278" s="426"/>
      <c r="R278" s="426"/>
      <c r="S278" s="426"/>
      <c r="T278" s="426"/>
      <c r="U278" s="427"/>
      <c r="V278" s="37" t="s">
        <v>66</v>
      </c>
      <c r="W278" s="404">
        <f>IFERROR(SUM(W274:W276),"0")</f>
        <v>100</v>
      </c>
      <c r="X278" s="404">
        <f>IFERROR(SUM(X274:X276),"0")</f>
        <v>101.39999999999999</v>
      </c>
      <c r="Y278" s="37"/>
      <c r="Z278" s="405"/>
      <c r="AA278" s="405"/>
    </row>
    <row r="279" spans="1:67" ht="14.25" hidden="1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hidden="1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85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3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7</v>
      </c>
      <c r="X282" s="403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7.9607843137254912</v>
      </c>
      <c r="BM282" s="64">
        <f>IFERROR(X282*I282/H282,"0")</f>
        <v>8.6999999999999993</v>
      </c>
      <c r="BN282" s="64">
        <f>IFERROR(1/J282*(W282/H282),"0")</f>
        <v>1.7596782302664656E-2</v>
      </c>
      <c r="BO282" s="64">
        <f>IFERROR(1/J282*(X282/H282),"0")</f>
        <v>1.9230769230769232E-2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25" t="s">
        <v>70</v>
      </c>
      <c r="P283" s="426"/>
      <c r="Q283" s="426"/>
      <c r="R283" s="426"/>
      <c r="S283" s="426"/>
      <c r="T283" s="426"/>
      <c r="U283" s="427"/>
      <c r="V283" s="37" t="s">
        <v>71</v>
      </c>
      <c r="W283" s="404">
        <f>IFERROR(W280/H280,"0")+IFERROR(W281/H281,"0")+IFERROR(W282/H282,"0")</f>
        <v>2.7450980392156863</v>
      </c>
      <c r="X283" s="404">
        <f>IFERROR(X280/H280,"0")+IFERROR(X281/H281,"0")+IFERROR(X282/H282,"0")</f>
        <v>3</v>
      </c>
      <c r="Y283" s="404">
        <f>IFERROR(IF(Y280="",0,Y280),"0")+IFERROR(IF(Y281="",0,Y281),"0")+IFERROR(IF(Y282="",0,Y282),"0")</f>
        <v>2.2589999999999999E-2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25" t="s">
        <v>70</v>
      </c>
      <c r="P284" s="426"/>
      <c r="Q284" s="426"/>
      <c r="R284" s="426"/>
      <c r="S284" s="426"/>
      <c r="T284" s="426"/>
      <c r="U284" s="427"/>
      <c r="V284" s="37" t="s">
        <v>66</v>
      </c>
      <c r="W284" s="404">
        <f>IFERROR(SUM(W280:W282),"0")</f>
        <v>7</v>
      </c>
      <c r="X284" s="404">
        <f>IFERROR(SUM(X280:X282),"0")</f>
        <v>7.6499999999999995</v>
      </c>
      <c r="Y284" s="37"/>
      <c r="Z284" s="405"/>
      <c r="AA284" s="405"/>
    </row>
    <row r="285" spans="1:67" ht="14.25" hidden="1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hidden="1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25" t="s">
        <v>70</v>
      </c>
      <c r="P289" s="426"/>
      <c r="Q289" s="426"/>
      <c r="R289" s="426"/>
      <c r="S289" s="426"/>
      <c r="T289" s="426"/>
      <c r="U289" s="427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25" t="s">
        <v>70</v>
      </c>
      <c r="P290" s="426"/>
      <c r="Q290" s="426"/>
      <c r="R290" s="426"/>
      <c r="S290" s="426"/>
      <c r="T290" s="426"/>
      <c r="U290" s="427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hidden="1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hidden="1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hidden="1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hidden="1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idden="1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25" t="s">
        <v>70</v>
      </c>
      <c r="P300" s="426"/>
      <c r="Q300" s="426"/>
      <c r="R300" s="426"/>
      <c r="S300" s="426"/>
      <c r="T300" s="426"/>
      <c r="U300" s="427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hidden="1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25" t="s">
        <v>70</v>
      </c>
      <c r="P301" s="426"/>
      <c r="Q301" s="426"/>
      <c r="R301" s="426"/>
      <c r="S301" s="426"/>
      <c r="T301" s="426"/>
      <c r="U301" s="427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hidden="1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hidden="1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25" t="s">
        <v>70</v>
      </c>
      <c r="P305" s="426"/>
      <c r="Q305" s="426"/>
      <c r="R305" s="426"/>
      <c r="S305" s="426"/>
      <c r="T305" s="426"/>
      <c r="U305" s="427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hidden="1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25" t="s">
        <v>70</v>
      </c>
      <c r="P306" s="426"/>
      <c r="Q306" s="426"/>
      <c r="R306" s="426"/>
      <c r="S306" s="426"/>
      <c r="T306" s="426"/>
      <c r="U306" s="427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hidden="1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hidden="1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hidden="1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25" t="s">
        <v>70</v>
      </c>
      <c r="P310" s="426"/>
      <c r="Q310" s="426"/>
      <c r="R310" s="426"/>
      <c r="S310" s="426"/>
      <c r="T310" s="426"/>
      <c r="U310" s="427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hidden="1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25" t="s">
        <v>70</v>
      </c>
      <c r="P311" s="426"/>
      <c r="Q311" s="426"/>
      <c r="R311" s="426"/>
      <c r="S311" s="426"/>
      <c r="T311" s="426"/>
      <c r="U311" s="427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hidden="1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hidden="1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25" t="s">
        <v>70</v>
      </c>
      <c r="P316" s="426"/>
      <c r="Q316" s="426"/>
      <c r="R316" s="426"/>
      <c r="S316" s="426"/>
      <c r="T316" s="426"/>
      <c r="U316" s="427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hidden="1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25" t="s">
        <v>70</v>
      </c>
      <c r="P317" s="426"/>
      <c r="Q317" s="426"/>
      <c r="R317" s="426"/>
      <c r="S317" s="426"/>
      <c r="T317" s="426"/>
      <c r="U317" s="427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hidden="1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hidden="1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25" t="s">
        <v>70</v>
      </c>
      <c r="P320" s="426"/>
      <c r="Q320" s="426"/>
      <c r="R320" s="426"/>
      <c r="S320" s="426"/>
      <c r="T320" s="426"/>
      <c r="U320" s="427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hidden="1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25" t="s">
        <v>70</v>
      </c>
      <c r="P321" s="426"/>
      <c r="Q321" s="426"/>
      <c r="R321" s="426"/>
      <c r="S321" s="426"/>
      <c r="T321" s="426"/>
      <c r="U321" s="427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hidden="1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2</v>
      </c>
      <c r="X323" s="403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25" t="s">
        <v>70</v>
      </c>
      <c r="P324" s="426"/>
      <c r="Q324" s="426"/>
      <c r="R324" s="426"/>
      <c r="S324" s="426"/>
      <c r="T324" s="426"/>
      <c r="U324" s="427"/>
      <c r="V324" s="37" t="s">
        <v>71</v>
      </c>
      <c r="W324" s="404">
        <f>IFERROR(W323/H323,"0")</f>
        <v>0.78431372549019618</v>
      </c>
      <c r="X324" s="404">
        <f>IFERROR(X323/H323,"0")</f>
        <v>1</v>
      </c>
      <c r="Y324" s="404">
        <f>IFERROR(IF(Y323="",0,Y323),"0")</f>
        <v>7.5300000000000002E-3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25" t="s">
        <v>70</v>
      </c>
      <c r="P325" s="426"/>
      <c r="Q325" s="426"/>
      <c r="R325" s="426"/>
      <c r="S325" s="426"/>
      <c r="T325" s="426"/>
      <c r="U325" s="427"/>
      <c r="V325" s="37" t="s">
        <v>66</v>
      </c>
      <c r="W325" s="404">
        <f>IFERROR(SUM(W323:W323),"0")</f>
        <v>2</v>
      </c>
      <c r="X325" s="404">
        <f>IFERROR(SUM(X323:X323),"0")</f>
        <v>2.5499999999999998</v>
      </c>
      <c r="Y325" s="37"/>
      <c r="Z325" s="405"/>
      <c r="AA325" s="405"/>
    </row>
    <row r="326" spans="1:67" ht="27.75" hidden="1" customHeight="1" x14ac:dyDescent="0.2">
      <c r="A326" s="448" t="s">
        <v>486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8"/>
      <c r="AA326" s="48"/>
    </row>
    <row r="327" spans="1:67" ht="16.5" hidden="1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hidden="1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hidden="1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430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hidden="1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3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9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3226</v>
      </c>
      <c r="X331" s="403">
        <f t="shared" si="70"/>
        <v>3240</v>
      </c>
      <c r="Y331" s="36">
        <f>IFERROR(IF(X331=0,"",ROUNDUP(X331/H331,0)*0.02175),"")</f>
        <v>4.6979999999999995</v>
      </c>
      <c r="Z331" s="56"/>
      <c r="AA331" s="57"/>
      <c r="AE331" s="64"/>
      <c r="BB331" s="253" t="s">
        <v>1</v>
      </c>
      <c r="BL331" s="64">
        <f t="shared" si="71"/>
        <v>3329.2320000000004</v>
      </c>
      <c r="BM331" s="64">
        <f t="shared" si="72"/>
        <v>3343.6800000000003</v>
      </c>
      <c r="BN331" s="64">
        <f t="shared" si="73"/>
        <v>4.4805555555555552</v>
      </c>
      <c r="BO331" s="64">
        <f t="shared" si="74"/>
        <v>4.5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0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76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100</v>
      </c>
      <c r="X333" s="403">
        <f t="shared" si="70"/>
        <v>105</v>
      </c>
      <c r="Y333" s="36">
        <f>IFERROR(IF(X333=0,"",ROUNDUP(X333/H333,0)*0.02175),"")</f>
        <v>0.15225</v>
      </c>
      <c r="Z333" s="56"/>
      <c r="AA333" s="57"/>
      <c r="AE333" s="64"/>
      <c r="BB333" s="255" t="s">
        <v>1</v>
      </c>
      <c r="BL333" s="64">
        <f t="shared" si="71"/>
        <v>103.2</v>
      </c>
      <c r="BM333" s="64">
        <f t="shared" si="72"/>
        <v>108.36</v>
      </c>
      <c r="BN333" s="64">
        <f t="shared" si="73"/>
        <v>0.1388888888888889</v>
      </c>
      <c r="BO333" s="64">
        <f t="shared" si="74"/>
        <v>0.14583333333333331</v>
      </c>
    </row>
    <row r="334" spans="1:67" ht="27" hidden="1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36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9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1949</v>
      </c>
      <c r="X335" s="403">
        <f t="shared" si="70"/>
        <v>1950</v>
      </c>
      <c r="Y335" s="36">
        <f>IFERROR(IF(X335=0,"",ROUNDUP(X335/H335,0)*0.02175),"")</f>
        <v>2.8274999999999997</v>
      </c>
      <c r="Z335" s="56"/>
      <c r="AA335" s="57"/>
      <c r="AE335" s="64"/>
      <c r="BB335" s="257" t="s">
        <v>1</v>
      </c>
      <c r="BL335" s="64">
        <f t="shared" si="71"/>
        <v>2011.3679999999999</v>
      </c>
      <c r="BM335" s="64">
        <f t="shared" si="72"/>
        <v>2012.4</v>
      </c>
      <c r="BN335" s="64">
        <f t="shared" si="73"/>
        <v>2.7069444444444444</v>
      </c>
      <c r="BO335" s="64">
        <f t="shared" si="74"/>
        <v>2.708333333333333</v>
      </c>
    </row>
    <row r="336" spans="1:67" ht="27" hidden="1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hidden="1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9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7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25" t="s">
        <v>70</v>
      </c>
      <c r="P341" s="426"/>
      <c r="Q341" s="426"/>
      <c r="R341" s="426"/>
      <c r="S341" s="426"/>
      <c r="T341" s="426"/>
      <c r="U341" s="427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351.66666666666663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353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7.6777499999999987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25" t="s">
        <v>70</v>
      </c>
      <c r="P342" s="426"/>
      <c r="Q342" s="426"/>
      <c r="R342" s="426"/>
      <c r="S342" s="426"/>
      <c r="T342" s="426"/>
      <c r="U342" s="427"/>
      <c r="V342" s="37" t="s">
        <v>66</v>
      </c>
      <c r="W342" s="404">
        <f>IFERROR(SUM(W329:W340),"0")</f>
        <v>5275</v>
      </c>
      <c r="X342" s="404">
        <f>IFERROR(SUM(X329:X340),"0")</f>
        <v>5295</v>
      </c>
      <c r="Y342" s="37"/>
      <c r="Z342" s="405"/>
      <c r="AA342" s="405"/>
    </row>
    <row r="343" spans="1:67" ht="14.25" hidden="1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569</v>
      </c>
      <c r="X344" s="403">
        <f>IFERROR(IF(W344="",0,CEILING((W344/$H344),1)*$H344),"")</f>
        <v>570</v>
      </c>
      <c r="Y344" s="36">
        <f>IFERROR(IF(X344=0,"",ROUNDUP(X344/H344,0)*0.02175),"")</f>
        <v>0.8264999999999999</v>
      </c>
      <c r="Z344" s="56"/>
      <c r="AA344" s="57"/>
      <c r="AE344" s="64"/>
      <c r="BB344" s="263" t="s">
        <v>1</v>
      </c>
      <c r="BL344" s="64">
        <f>IFERROR(W344*I344/H344,"0")</f>
        <v>587.20800000000008</v>
      </c>
      <c r="BM344" s="64">
        <f>IFERROR(X344*I344/H344,"0")</f>
        <v>588.24</v>
      </c>
      <c r="BN344" s="64">
        <f>IFERROR(1/J344*(W344/H344),"0")</f>
        <v>0.79027777777777763</v>
      </c>
      <c r="BO344" s="64">
        <f>IFERROR(1/J344*(X344/H344),"0")</f>
        <v>0.79166666666666663</v>
      </c>
    </row>
    <row r="345" spans="1:67" ht="16.5" hidden="1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25" t="s">
        <v>70</v>
      </c>
      <c r="P348" s="426"/>
      <c r="Q348" s="426"/>
      <c r="R348" s="426"/>
      <c r="S348" s="426"/>
      <c r="T348" s="426"/>
      <c r="U348" s="427"/>
      <c r="V348" s="37" t="s">
        <v>71</v>
      </c>
      <c r="W348" s="404">
        <f>IFERROR(W344/H344,"0")+IFERROR(W345/H345,"0")+IFERROR(W346/H346,"0")+IFERROR(W347/H347,"0")</f>
        <v>37.93333333333333</v>
      </c>
      <c r="X348" s="404">
        <f>IFERROR(X344/H344,"0")+IFERROR(X345/H345,"0")+IFERROR(X346/H346,"0")+IFERROR(X347/H347,"0")</f>
        <v>38</v>
      </c>
      <c r="Y348" s="404">
        <f>IFERROR(IF(Y344="",0,Y344),"0")+IFERROR(IF(Y345="",0,Y345),"0")+IFERROR(IF(Y346="",0,Y346),"0")+IFERROR(IF(Y347="",0,Y347),"0")</f>
        <v>0.8264999999999999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25" t="s">
        <v>70</v>
      </c>
      <c r="P349" s="426"/>
      <c r="Q349" s="426"/>
      <c r="R349" s="426"/>
      <c r="S349" s="426"/>
      <c r="T349" s="426"/>
      <c r="U349" s="427"/>
      <c r="V349" s="37" t="s">
        <v>66</v>
      </c>
      <c r="W349" s="404">
        <f>IFERROR(SUM(W344:W347),"0")</f>
        <v>569</v>
      </c>
      <c r="X349" s="404">
        <f>IFERROR(SUM(X344:X347),"0")</f>
        <v>570</v>
      </c>
      <c r="Y349" s="37"/>
      <c r="Z349" s="405"/>
      <c r="AA349" s="405"/>
    </row>
    <row r="350" spans="1:67" ht="14.25" hidden="1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hidden="1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87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43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25" t="s">
        <v>70</v>
      </c>
      <c r="P354" s="426"/>
      <c r="Q354" s="426"/>
      <c r="R354" s="426"/>
      <c r="S354" s="426"/>
      <c r="T354" s="426"/>
      <c r="U354" s="427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hidden="1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25" t="s">
        <v>70</v>
      </c>
      <c r="P355" s="426"/>
      <c r="Q355" s="426"/>
      <c r="R355" s="426"/>
      <c r="S355" s="426"/>
      <c r="T355" s="426"/>
      <c r="U355" s="427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hidden="1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hidden="1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0</v>
      </c>
      <c r="X357" s="40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0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60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25" t="s">
        <v>70</v>
      </c>
      <c r="P359" s="426"/>
      <c r="Q359" s="426"/>
      <c r="R359" s="426"/>
      <c r="S359" s="426"/>
      <c r="T359" s="426"/>
      <c r="U359" s="427"/>
      <c r="V359" s="37" t="s">
        <v>71</v>
      </c>
      <c r="W359" s="404">
        <f>IFERROR(W357/H357,"0")+IFERROR(W358/H358,"0")</f>
        <v>0</v>
      </c>
      <c r="X359" s="404">
        <f>IFERROR(X357/H357,"0")+IFERROR(X358/H358,"0")</f>
        <v>0</v>
      </c>
      <c r="Y359" s="404">
        <f>IFERROR(IF(Y357="",0,Y357),"0")+IFERROR(IF(Y358="",0,Y358),"0")</f>
        <v>0</v>
      </c>
      <c r="Z359" s="405"/>
      <c r="AA359" s="405"/>
    </row>
    <row r="360" spans="1:67" hidden="1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25" t="s">
        <v>70</v>
      </c>
      <c r="P360" s="426"/>
      <c r="Q360" s="426"/>
      <c r="R360" s="426"/>
      <c r="S360" s="426"/>
      <c r="T360" s="426"/>
      <c r="U360" s="427"/>
      <c r="V360" s="37" t="s">
        <v>66</v>
      </c>
      <c r="W360" s="404">
        <f>IFERROR(SUM(W357:W358),"0")</f>
        <v>0</v>
      </c>
      <c r="X360" s="404">
        <f>IFERROR(SUM(X357:X358),"0")</f>
        <v>0</v>
      </c>
      <c r="Y360" s="37"/>
      <c r="Z360" s="405"/>
      <c r="AA360" s="405"/>
    </row>
    <row r="361" spans="1:67" ht="16.5" hidden="1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hidden="1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hidden="1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25" t="s">
        <v>70</v>
      </c>
      <c r="P367" s="426"/>
      <c r="Q367" s="426"/>
      <c r="R367" s="426"/>
      <c r="S367" s="426"/>
      <c r="T367" s="426"/>
      <c r="U367" s="427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hidden="1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25" t="s">
        <v>70</v>
      </c>
      <c r="P368" s="426"/>
      <c r="Q368" s="426"/>
      <c r="R368" s="426"/>
      <c r="S368" s="426"/>
      <c r="T368" s="426"/>
      <c r="U368" s="427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hidden="1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hidden="1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59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00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25" t="s">
        <v>70</v>
      </c>
      <c r="P373" s="426"/>
      <c r="Q373" s="426"/>
      <c r="R373" s="426"/>
      <c r="S373" s="426"/>
      <c r="T373" s="426"/>
      <c r="U373" s="427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hidden="1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25" t="s">
        <v>70</v>
      </c>
      <c r="P374" s="426"/>
      <c r="Q374" s="426"/>
      <c r="R374" s="426"/>
      <c r="S374" s="426"/>
      <c r="T374" s="426"/>
      <c r="U374" s="427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hidden="1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32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2167</v>
      </c>
      <c r="X376" s="403">
        <f>IFERROR(IF(W376="",0,CEILING((W376/$H376),1)*$H376),"")</f>
        <v>2168.4</v>
      </c>
      <c r="Y376" s="36">
        <f>IFERROR(IF(X376=0,"",ROUNDUP(X376/H376,0)*0.02175),"")</f>
        <v>6.0465</v>
      </c>
      <c r="Z376" s="56"/>
      <c r="AA376" s="57"/>
      <c r="AE376" s="64"/>
      <c r="BB376" s="279" t="s">
        <v>1</v>
      </c>
      <c r="BL376" s="64">
        <f>IFERROR(W376*I376/H376,"0")</f>
        <v>2323.6907692307695</v>
      </c>
      <c r="BM376" s="64">
        <f>IFERROR(X376*I376/H376,"0")</f>
        <v>2325.1920000000005</v>
      </c>
      <c r="BN376" s="64">
        <f>IFERROR(1/J376*(W376/H376),"0")</f>
        <v>4.9610805860805858</v>
      </c>
      <c r="BO376" s="64">
        <f>IFERROR(1/J376*(X376/H376),"0")</f>
        <v>4.9642857142857144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25" t="s">
        <v>70</v>
      </c>
      <c r="P381" s="426"/>
      <c r="Q381" s="426"/>
      <c r="R381" s="426"/>
      <c r="S381" s="426"/>
      <c r="T381" s="426"/>
      <c r="U381" s="427"/>
      <c r="V381" s="37" t="s">
        <v>71</v>
      </c>
      <c r="W381" s="404">
        <f>IFERROR(W376/H376,"0")+IFERROR(W377/H377,"0")+IFERROR(W378/H378,"0")+IFERROR(W379/H379,"0")+IFERROR(W380/H380,"0")</f>
        <v>277.82051282051282</v>
      </c>
      <c r="X381" s="404">
        <f>IFERROR(X376/H376,"0")+IFERROR(X377/H377,"0")+IFERROR(X378/H378,"0")+IFERROR(X379/H379,"0")+IFERROR(X380/H380,"0")</f>
        <v>278</v>
      </c>
      <c r="Y381" s="404">
        <f>IFERROR(IF(Y376="",0,Y376),"0")+IFERROR(IF(Y377="",0,Y377),"0")+IFERROR(IF(Y378="",0,Y378),"0")+IFERROR(IF(Y379="",0,Y379),"0")+IFERROR(IF(Y380="",0,Y380),"0")</f>
        <v>6.0465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25" t="s">
        <v>70</v>
      </c>
      <c r="P382" s="426"/>
      <c r="Q382" s="426"/>
      <c r="R382" s="426"/>
      <c r="S382" s="426"/>
      <c r="T382" s="426"/>
      <c r="U382" s="427"/>
      <c r="V382" s="37" t="s">
        <v>66</v>
      </c>
      <c r="W382" s="404">
        <f>IFERROR(SUM(W376:W380),"0")</f>
        <v>2167</v>
      </c>
      <c r="X382" s="404">
        <f>IFERROR(SUM(X376:X380),"0")</f>
        <v>2168.4</v>
      </c>
      <c r="Y382" s="37"/>
      <c r="Z382" s="405"/>
      <c r="AA382" s="405"/>
    </row>
    <row r="383" spans="1:67" ht="14.25" hidden="1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8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25" t="s">
        <v>70</v>
      </c>
      <c r="P386" s="426"/>
      <c r="Q386" s="426"/>
      <c r="R386" s="426"/>
      <c r="S386" s="426"/>
      <c r="T386" s="426"/>
      <c r="U386" s="427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hidden="1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25" t="s">
        <v>70</v>
      </c>
      <c r="P387" s="426"/>
      <c r="Q387" s="426"/>
      <c r="R387" s="426"/>
      <c r="S387" s="426"/>
      <c r="T387" s="426"/>
      <c r="U387" s="427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hidden="1" customHeight="1" x14ac:dyDescent="0.2">
      <c r="A388" s="448" t="s">
        <v>567</v>
      </c>
      <c r="B388" s="449"/>
      <c r="C388" s="449"/>
      <c r="D388" s="449"/>
      <c r="E388" s="449"/>
      <c r="F388" s="449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/>
      <c r="Q388" s="449"/>
      <c r="R388" s="449"/>
      <c r="S388" s="449"/>
      <c r="T388" s="449"/>
      <c r="U388" s="449"/>
      <c r="V388" s="449"/>
      <c r="W388" s="449"/>
      <c r="X388" s="449"/>
      <c r="Y388" s="449"/>
      <c r="Z388" s="48"/>
      <c r="AA388" s="48"/>
    </row>
    <row r="389" spans="1:67" ht="16.5" hidden="1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hidden="1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25" t="s">
        <v>70</v>
      </c>
      <c r="P393" s="426"/>
      <c r="Q393" s="426"/>
      <c r="R393" s="426"/>
      <c r="S393" s="426"/>
      <c r="T393" s="426"/>
      <c r="U393" s="427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hidden="1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25" t="s">
        <v>70</v>
      </c>
      <c r="P394" s="426"/>
      <c r="Q394" s="426"/>
      <c r="R394" s="426"/>
      <c r="S394" s="426"/>
      <c r="T394" s="426"/>
      <c r="U394" s="427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hidden="1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hidden="1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0</v>
      </c>
      <c r="X396" s="403">
        <f t="shared" ref="X396:X420" si="75">IFERROR(IF(W396="",0,CEILING((W396/$H396),1)*$H396),"")</f>
        <v>0</v>
      </c>
      <c r="Y396" s="36" t="str">
        <f t="shared" ref="Y396:Y402" si="76">IFERROR(IF(X396=0,"",ROUNDUP(X396/H396,0)*0.00753),"")</f>
        <v/>
      </c>
      <c r="Z396" s="56"/>
      <c r="AA396" s="57"/>
      <c r="AE396" s="64"/>
      <c r="BB396" s="288" t="s">
        <v>1</v>
      </c>
      <c r="BL396" s="64">
        <f t="shared" ref="BL396:BL420" si="77">IFERROR(W396*I396/H396,"0")</f>
        <v>0</v>
      </c>
      <c r="BM396" s="64">
        <f t="shared" ref="BM396:BM420" si="78">IFERROR(X396*I396/H396,"0")</f>
        <v>0</v>
      </c>
      <c r="BN396" s="64">
        <f t="shared" ref="BN396:BN420" si="79">IFERROR(1/J396*(W396/H396),"0")</f>
        <v>0</v>
      </c>
      <c r="BO396" s="64">
        <f t="shared" ref="BO396:BO420" si="80">IFERROR(1/J396*(X396/H396),"0")</f>
        <v>0</v>
      </c>
    </row>
    <row r="397" spans="1:67" ht="27" hidden="1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21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3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5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29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8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1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hidden="1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9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hidden="1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9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1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5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1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0</v>
      </c>
      <c r="X417" s="403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1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idden="1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25" t="s">
        <v>70</v>
      </c>
      <c r="P421" s="426"/>
      <c r="Q421" s="426"/>
      <c r="R421" s="426"/>
      <c r="S421" s="426"/>
      <c r="T421" s="426"/>
      <c r="U421" s="427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0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0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</v>
      </c>
      <c r="Z421" s="405"/>
      <c r="AA421" s="405"/>
    </row>
    <row r="422" spans="1:67" hidden="1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25" t="s">
        <v>70</v>
      </c>
      <c r="P422" s="426"/>
      <c r="Q422" s="426"/>
      <c r="R422" s="426"/>
      <c r="S422" s="426"/>
      <c r="T422" s="426"/>
      <c r="U422" s="427"/>
      <c r="V422" s="37" t="s">
        <v>66</v>
      </c>
      <c r="W422" s="404">
        <f>IFERROR(SUM(W396:W420),"0")</f>
        <v>0</v>
      </c>
      <c r="X422" s="404">
        <f>IFERROR(SUM(X396:X420),"0")</f>
        <v>0</v>
      </c>
      <c r="Y422" s="37"/>
      <c r="Z422" s="405"/>
      <c r="AA422" s="405"/>
    </row>
    <row r="423" spans="1:67" ht="14.25" hidden="1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hidden="1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idden="1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25" t="s">
        <v>70</v>
      </c>
      <c r="P427" s="426"/>
      <c r="Q427" s="426"/>
      <c r="R427" s="426"/>
      <c r="S427" s="426"/>
      <c r="T427" s="426"/>
      <c r="U427" s="427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hidden="1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25" t="s">
        <v>70</v>
      </c>
      <c r="P428" s="426"/>
      <c r="Q428" s="426"/>
      <c r="R428" s="426"/>
      <c r="S428" s="426"/>
      <c r="T428" s="426"/>
      <c r="U428" s="427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hidden="1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hidden="1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25" t="s">
        <v>70</v>
      </c>
      <c r="P431" s="426"/>
      <c r="Q431" s="426"/>
      <c r="R431" s="426"/>
      <c r="S431" s="426"/>
      <c r="T431" s="426"/>
      <c r="U431" s="427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hidden="1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25" t="s">
        <v>70</v>
      </c>
      <c r="P432" s="426"/>
      <c r="Q432" s="426"/>
      <c r="R432" s="426"/>
      <c r="S432" s="426"/>
      <c r="T432" s="426"/>
      <c r="U432" s="427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hidden="1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hidden="1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idden="1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25" t="s">
        <v>70</v>
      </c>
      <c r="P437" s="426"/>
      <c r="Q437" s="426"/>
      <c r="R437" s="426"/>
      <c r="S437" s="426"/>
      <c r="T437" s="426"/>
      <c r="U437" s="427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hidden="1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25" t="s">
        <v>70</v>
      </c>
      <c r="P438" s="426"/>
      <c r="Q438" s="426"/>
      <c r="R438" s="426"/>
      <c r="S438" s="426"/>
      <c r="T438" s="426"/>
      <c r="U438" s="427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hidden="1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hidden="1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hidden="1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25" t="s">
        <v>70</v>
      </c>
      <c r="P443" s="426"/>
      <c r="Q443" s="426"/>
      <c r="R443" s="426"/>
      <c r="S443" s="426"/>
      <c r="T443" s="426"/>
      <c r="U443" s="427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hidden="1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25" t="s">
        <v>70</v>
      </c>
      <c r="P444" s="426"/>
      <c r="Q444" s="426"/>
      <c r="R444" s="426"/>
      <c r="S444" s="426"/>
      <c r="T444" s="426"/>
      <c r="U444" s="427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hidden="1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hidden="1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hidden="1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599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0</v>
      </c>
      <c r="X447" s="403">
        <f t="shared" si="82"/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si="83"/>
        <v>0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</row>
    <row r="448" spans="1:67" ht="27" hidden="1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38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1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idden="1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25" t="s">
        <v>70</v>
      </c>
      <c r="P455" s="426"/>
      <c r="Q455" s="426"/>
      <c r="R455" s="426"/>
      <c r="S455" s="426"/>
      <c r="T455" s="426"/>
      <c r="U455" s="427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0</v>
      </c>
      <c r="X455" s="404">
        <f>IFERROR(X446/H446,"0")+IFERROR(X447/H447,"0")+IFERROR(X448/H448,"0")+IFERROR(X449/H449,"0")+IFERROR(X450/H450,"0")+IFERROR(X451/H451,"0")+IFERROR(X452/H452,"0")+IFERROR(X453/H453,"0")+IFERROR(X454/H454,"0")</f>
        <v>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</v>
      </c>
      <c r="Z455" s="405"/>
      <c r="AA455" s="405"/>
    </row>
    <row r="456" spans="1:67" hidden="1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25" t="s">
        <v>70</v>
      </c>
      <c r="P456" s="426"/>
      <c r="Q456" s="426"/>
      <c r="R456" s="426"/>
      <c r="S456" s="426"/>
      <c r="T456" s="426"/>
      <c r="U456" s="427"/>
      <c r="V456" s="37" t="s">
        <v>66</v>
      </c>
      <c r="W456" s="404">
        <f>IFERROR(SUM(W446:W454),"0")</f>
        <v>0</v>
      </c>
      <c r="X456" s="404">
        <f>IFERROR(SUM(X446:X454),"0")</f>
        <v>0</v>
      </c>
      <c r="Y456" s="37"/>
      <c r="Z456" s="405"/>
      <c r="AA456" s="405"/>
    </row>
    <row r="457" spans="1:67" ht="14.25" hidden="1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hidden="1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25" t="s">
        <v>70</v>
      </c>
      <c r="P460" s="426"/>
      <c r="Q460" s="426"/>
      <c r="R460" s="426"/>
      <c r="S460" s="426"/>
      <c r="T460" s="426"/>
      <c r="U460" s="427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hidden="1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25" t="s">
        <v>70</v>
      </c>
      <c r="P461" s="426"/>
      <c r="Q461" s="426"/>
      <c r="R461" s="426"/>
      <c r="S461" s="426"/>
      <c r="T461" s="426"/>
      <c r="U461" s="427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hidden="1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hidden="1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25" t="s">
        <v>70</v>
      </c>
      <c r="P464" s="426"/>
      <c r="Q464" s="426"/>
      <c r="R464" s="426"/>
      <c r="S464" s="426"/>
      <c r="T464" s="426"/>
      <c r="U464" s="427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hidden="1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25" t="s">
        <v>70</v>
      </c>
      <c r="P465" s="426"/>
      <c r="Q465" s="426"/>
      <c r="R465" s="426"/>
      <c r="S465" s="426"/>
      <c r="T465" s="426"/>
      <c r="U465" s="427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hidden="1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2</v>
      </c>
      <c r="X467" s="403">
        <f>IFERROR(IF(W467="",0,CEILING((W467/$H467),1)*$H467),"")</f>
        <v>3</v>
      </c>
      <c r="Y467" s="36">
        <f>IFERROR(IF(X467=0,"",ROUNDUP(X467/H467,0)*0.00627),"")</f>
        <v>6.2700000000000004E-3</v>
      </c>
      <c r="Z467" s="56"/>
      <c r="AA467" s="57"/>
      <c r="AE467" s="64"/>
      <c r="BB467" s="334" t="s">
        <v>1</v>
      </c>
      <c r="BL467" s="64">
        <f>IFERROR(W467*I467/H467,"0")</f>
        <v>2.4</v>
      </c>
      <c r="BM467" s="64">
        <f>IFERROR(X467*I467/H467,"0")</f>
        <v>3.6</v>
      </c>
      <c r="BN467" s="64">
        <f>IFERROR(1/J467*(W467/H467),"0")</f>
        <v>3.3333333333333331E-3</v>
      </c>
      <c r="BO467" s="64">
        <f>IFERROR(1/J467*(X467/H467),"0")</f>
        <v>5.0000000000000001E-3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25" t="s">
        <v>70</v>
      </c>
      <c r="P468" s="426"/>
      <c r="Q468" s="426"/>
      <c r="R468" s="426"/>
      <c r="S468" s="426"/>
      <c r="T468" s="426"/>
      <c r="U468" s="427"/>
      <c r="V468" s="37" t="s">
        <v>71</v>
      </c>
      <c r="W468" s="404">
        <f>IFERROR(W467/H467,"0")</f>
        <v>0.66666666666666663</v>
      </c>
      <c r="X468" s="404">
        <f>IFERROR(X467/H467,"0")</f>
        <v>1</v>
      </c>
      <c r="Y468" s="404">
        <f>IFERROR(IF(Y467="",0,Y467),"0")</f>
        <v>6.2700000000000004E-3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25" t="s">
        <v>70</v>
      </c>
      <c r="P469" s="426"/>
      <c r="Q469" s="426"/>
      <c r="R469" s="426"/>
      <c r="S469" s="426"/>
      <c r="T469" s="426"/>
      <c r="U469" s="427"/>
      <c r="V469" s="37" t="s">
        <v>66</v>
      </c>
      <c r="W469" s="404">
        <f>IFERROR(SUM(W467:W467),"0")</f>
        <v>2</v>
      </c>
      <c r="X469" s="404">
        <f>IFERROR(SUM(X467:X467),"0")</f>
        <v>3</v>
      </c>
      <c r="Y469" s="37"/>
      <c r="Z469" s="405"/>
      <c r="AA469" s="405"/>
    </row>
    <row r="470" spans="1:67" ht="16.5" hidden="1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hidden="1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hidden="1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hidden="1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idden="1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25" t="s">
        <v>70</v>
      </c>
      <c r="P475" s="426"/>
      <c r="Q475" s="426"/>
      <c r="R475" s="426"/>
      <c r="S475" s="426"/>
      <c r="T475" s="426"/>
      <c r="U475" s="427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hidden="1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25" t="s">
        <v>70</v>
      </c>
      <c r="P476" s="426"/>
      <c r="Q476" s="426"/>
      <c r="R476" s="426"/>
      <c r="S476" s="426"/>
      <c r="T476" s="426"/>
      <c r="U476" s="427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hidden="1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hidden="1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hidden="1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2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hidden="1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idden="1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25" t="s">
        <v>70</v>
      </c>
      <c r="P481" s="426"/>
      <c r="Q481" s="426"/>
      <c r="R481" s="426"/>
      <c r="S481" s="426"/>
      <c r="T481" s="426"/>
      <c r="U481" s="427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hidden="1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25" t="s">
        <v>70</v>
      </c>
      <c r="P482" s="426"/>
      <c r="Q482" s="426"/>
      <c r="R482" s="426"/>
      <c r="S482" s="426"/>
      <c r="T482" s="426"/>
      <c r="U482" s="427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hidden="1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hidden="1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1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idden="1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25" t="s">
        <v>70</v>
      </c>
      <c r="P485" s="426"/>
      <c r="Q485" s="426"/>
      <c r="R485" s="426"/>
      <c r="S485" s="426"/>
      <c r="T485" s="426"/>
      <c r="U485" s="427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hidden="1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25" t="s">
        <v>70</v>
      </c>
      <c r="P486" s="426"/>
      <c r="Q486" s="426"/>
      <c r="R486" s="426"/>
      <c r="S486" s="426"/>
      <c r="T486" s="426"/>
      <c r="U486" s="427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hidden="1" customHeight="1" x14ac:dyDescent="0.2">
      <c r="A487" s="448" t="s">
        <v>687</v>
      </c>
      <c r="B487" s="449"/>
      <c r="C487" s="449"/>
      <c r="D487" s="449"/>
      <c r="E487" s="449"/>
      <c r="F487" s="449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/>
      <c r="Q487" s="449"/>
      <c r="R487" s="449"/>
      <c r="S487" s="449"/>
      <c r="T487" s="449"/>
      <c r="U487" s="449"/>
      <c r="V487" s="449"/>
      <c r="W487" s="449"/>
      <c r="X487" s="449"/>
      <c r="Y487" s="449"/>
      <c r="Z487" s="48"/>
      <c r="AA487" s="48"/>
    </row>
    <row r="488" spans="1:67" ht="16.5" hidden="1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hidden="1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hidden="1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371</v>
      </c>
      <c r="X491" s="403">
        <f t="shared" si="88"/>
        <v>374.88</v>
      </c>
      <c r="Y491" s="36">
        <f t="shared" si="89"/>
        <v>0.84916000000000003</v>
      </c>
      <c r="Z491" s="56"/>
      <c r="AA491" s="57"/>
      <c r="AE491" s="64"/>
      <c r="BB491" s="342" t="s">
        <v>1</v>
      </c>
      <c r="BL491" s="64">
        <f t="shared" si="90"/>
        <v>396.29545454545456</v>
      </c>
      <c r="BM491" s="64">
        <f t="shared" si="91"/>
        <v>400.43999999999994</v>
      </c>
      <c r="BN491" s="64">
        <f t="shared" si="92"/>
        <v>0.67562645687645695</v>
      </c>
      <c r="BO491" s="64">
        <f t="shared" si="93"/>
        <v>0.68269230769230771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80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hidden="1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1051</v>
      </c>
      <c r="X495" s="403">
        <f t="shared" si="88"/>
        <v>1056</v>
      </c>
      <c r="Y495" s="36">
        <f t="shared" si="89"/>
        <v>2.3919999999999999</v>
      </c>
      <c r="Z495" s="56"/>
      <c r="AA495" s="57"/>
      <c r="AE495" s="64"/>
      <c r="BB495" s="346" t="s">
        <v>1</v>
      </c>
      <c r="BL495" s="64">
        <f t="shared" si="90"/>
        <v>1122.6590909090908</v>
      </c>
      <c r="BM495" s="64">
        <f t="shared" si="91"/>
        <v>1127.9999999999998</v>
      </c>
      <c r="BN495" s="64">
        <f t="shared" si="92"/>
        <v>1.9139714452214451</v>
      </c>
      <c r="BO495" s="64">
        <f t="shared" si="93"/>
        <v>1.9230769230769231</v>
      </c>
    </row>
    <row r="496" spans="1:67" ht="16.5" hidden="1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8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25" t="s">
        <v>70</v>
      </c>
      <c r="P502" s="426"/>
      <c r="Q502" s="426"/>
      <c r="R502" s="426"/>
      <c r="S502" s="426"/>
      <c r="T502" s="426"/>
      <c r="U502" s="427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269.31818181818181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271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3.2411599999999998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25" t="s">
        <v>70</v>
      </c>
      <c r="P503" s="426"/>
      <c r="Q503" s="426"/>
      <c r="R503" s="426"/>
      <c r="S503" s="426"/>
      <c r="T503" s="426"/>
      <c r="U503" s="427"/>
      <c r="V503" s="37" t="s">
        <v>66</v>
      </c>
      <c r="W503" s="404">
        <f>IFERROR(SUM(W490:W501),"0")</f>
        <v>1422</v>
      </c>
      <c r="X503" s="404">
        <f>IFERROR(SUM(X490:X501),"0")</f>
        <v>1430.88</v>
      </c>
      <c r="Y503" s="37"/>
      <c r="Z503" s="405"/>
      <c r="AA503" s="405"/>
    </row>
    <row r="504" spans="1:67" ht="14.25" hidden="1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672</v>
      </c>
      <c r="X505" s="403">
        <f>IFERROR(IF(W505="",0,CEILING((W505/$H505),1)*$H505),"")</f>
        <v>675.84</v>
      </c>
      <c r="Y505" s="36">
        <f>IFERROR(IF(X505=0,"",ROUNDUP(X505/H505,0)*0.01196),"")</f>
        <v>1.53088</v>
      </c>
      <c r="Z505" s="56"/>
      <c r="AA505" s="57"/>
      <c r="AE505" s="64"/>
      <c r="BB505" s="353" t="s">
        <v>1</v>
      </c>
      <c r="BL505" s="64">
        <f>IFERROR(W505*I505/H505,"0")</f>
        <v>717.81818181818176</v>
      </c>
      <c r="BM505" s="64">
        <f>IFERROR(X505*I505/H505,"0")</f>
        <v>721.92</v>
      </c>
      <c r="BN505" s="64">
        <f>IFERROR(1/J505*(W505/H505),"0")</f>
        <v>1.2237762237762237</v>
      </c>
      <c r="BO505" s="64">
        <f>IFERROR(1/J505*(X505/H505),"0")</f>
        <v>1.2307692307692308</v>
      </c>
    </row>
    <row r="506" spans="1:67" ht="16.5" hidden="1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7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25" t="s">
        <v>70</v>
      </c>
      <c r="P507" s="426"/>
      <c r="Q507" s="426"/>
      <c r="R507" s="426"/>
      <c r="S507" s="426"/>
      <c r="T507" s="426"/>
      <c r="U507" s="427"/>
      <c r="V507" s="37" t="s">
        <v>71</v>
      </c>
      <c r="W507" s="404">
        <f>IFERROR(W505/H505,"0")+IFERROR(W506/H506,"0")</f>
        <v>127.27272727272727</v>
      </c>
      <c r="X507" s="404">
        <f>IFERROR(X505/H505,"0")+IFERROR(X506/H506,"0")</f>
        <v>128</v>
      </c>
      <c r="Y507" s="404">
        <f>IFERROR(IF(Y505="",0,Y505),"0")+IFERROR(IF(Y506="",0,Y506),"0")</f>
        <v>1.53088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25" t="s">
        <v>70</v>
      </c>
      <c r="P508" s="426"/>
      <c r="Q508" s="426"/>
      <c r="R508" s="426"/>
      <c r="S508" s="426"/>
      <c r="T508" s="426"/>
      <c r="U508" s="427"/>
      <c r="V508" s="37" t="s">
        <v>66</v>
      </c>
      <c r="W508" s="404">
        <f>IFERROR(SUM(W505:W506),"0")</f>
        <v>672</v>
      </c>
      <c r="X508" s="404">
        <f>IFERROR(SUM(X505:X506),"0")</f>
        <v>675.84</v>
      </c>
      <c r="Y508" s="37"/>
      <c r="Z508" s="405"/>
      <c r="AA508" s="405"/>
    </row>
    <row r="509" spans="1:67" ht="14.25" hidden="1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7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137</v>
      </c>
      <c r="X510" s="403">
        <f t="shared" ref="X510:X515" si="94">IFERROR(IF(W510="",0,CEILING((W510/$H510),1)*$H510),"")</f>
        <v>137.28</v>
      </c>
      <c r="Y510" s="36">
        <f>IFERROR(IF(X510=0,"",ROUNDUP(X510/H510,0)*0.01196),"")</f>
        <v>0.31096000000000001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146.34090909090907</v>
      </c>
      <c r="BM510" s="64">
        <f t="shared" ref="BM510:BM515" si="96">IFERROR(X510*I510/H510,"0")</f>
        <v>146.63999999999999</v>
      </c>
      <c r="BN510" s="64">
        <f t="shared" ref="BN510:BN515" si="97">IFERROR(1/J510*(W510/H510),"0")</f>
        <v>0.24949009324009325</v>
      </c>
      <c r="BO510" s="64">
        <f t="shared" ref="BO510:BO515" si="98">IFERROR(1/J510*(X510/H510),"0")</f>
        <v>0.25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7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66</v>
      </c>
      <c r="X511" s="403">
        <f t="shared" si="94"/>
        <v>68.64</v>
      </c>
      <c r="Y511" s="36">
        <f>IFERROR(IF(X511=0,"",ROUNDUP(X511/H511,0)*0.01196),"")</f>
        <v>0.15548000000000001</v>
      </c>
      <c r="Z511" s="56"/>
      <c r="AA511" s="57"/>
      <c r="AE511" s="64"/>
      <c r="BB511" s="356" t="s">
        <v>1</v>
      </c>
      <c r="BL511" s="64">
        <f t="shared" si="95"/>
        <v>70.499999999999986</v>
      </c>
      <c r="BM511" s="64">
        <f t="shared" si="96"/>
        <v>73.319999999999993</v>
      </c>
      <c r="BN511" s="64">
        <f t="shared" si="97"/>
        <v>0.1201923076923077</v>
      </c>
      <c r="BO511" s="64">
        <f t="shared" si="98"/>
        <v>0.125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340</v>
      </c>
      <c r="X512" s="403">
        <f t="shared" si="94"/>
        <v>343.2</v>
      </c>
      <c r="Y512" s="36">
        <f>IFERROR(IF(X512=0,"",ROUNDUP(X512/H512,0)*0.01196),"")</f>
        <v>0.77739999999999998</v>
      </c>
      <c r="Z512" s="56"/>
      <c r="AA512" s="57"/>
      <c r="AE512" s="64"/>
      <c r="BB512" s="357" t="s">
        <v>1</v>
      </c>
      <c r="BL512" s="64">
        <f t="shared" si="95"/>
        <v>363.18181818181813</v>
      </c>
      <c r="BM512" s="64">
        <f t="shared" si="96"/>
        <v>366.59999999999997</v>
      </c>
      <c r="BN512" s="64">
        <f t="shared" si="97"/>
        <v>0.6191724941724942</v>
      </c>
      <c r="BO512" s="64">
        <f t="shared" si="98"/>
        <v>0.625</v>
      </c>
    </row>
    <row r="513" spans="1:67" ht="27" hidden="1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25" t="s">
        <v>70</v>
      </c>
      <c r="P516" s="426"/>
      <c r="Q516" s="426"/>
      <c r="R516" s="426"/>
      <c r="S516" s="426"/>
      <c r="T516" s="426"/>
      <c r="U516" s="427"/>
      <c r="V516" s="37" t="s">
        <v>71</v>
      </c>
      <c r="W516" s="404">
        <f>IFERROR(W510/H510,"0")+IFERROR(W511/H511,"0")+IFERROR(W512/H512,"0")+IFERROR(W513/H513,"0")+IFERROR(W514/H514,"0")+IFERROR(W515/H515,"0")</f>
        <v>102.84090909090909</v>
      </c>
      <c r="X516" s="404">
        <f>IFERROR(X510/H510,"0")+IFERROR(X511/H511,"0")+IFERROR(X512/H512,"0")+IFERROR(X513/H513,"0")+IFERROR(X514/H514,"0")+IFERROR(X515/H515,"0")</f>
        <v>104</v>
      </c>
      <c r="Y516" s="404">
        <f>IFERROR(IF(Y510="",0,Y510),"0")+IFERROR(IF(Y511="",0,Y511),"0")+IFERROR(IF(Y512="",0,Y512),"0")+IFERROR(IF(Y513="",0,Y513),"0")+IFERROR(IF(Y514="",0,Y514),"0")+IFERROR(IF(Y515="",0,Y515),"0")</f>
        <v>1.2438400000000001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25" t="s">
        <v>70</v>
      </c>
      <c r="P517" s="426"/>
      <c r="Q517" s="426"/>
      <c r="R517" s="426"/>
      <c r="S517" s="426"/>
      <c r="T517" s="426"/>
      <c r="U517" s="427"/>
      <c r="V517" s="37" t="s">
        <v>66</v>
      </c>
      <c r="W517" s="404">
        <f>IFERROR(SUM(W510:W515),"0")</f>
        <v>543</v>
      </c>
      <c r="X517" s="404">
        <f>IFERROR(SUM(X510:X515),"0")</f>
        <v>549.12</v>
      </c>
      <c r="Y517" s="37"/>
      <c r="Z517" s="405"/>
      <c r="AA517" s="405"/>
    </row>
    <row r="518" spans="1:67" ht="14.25" hidden="1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hidden="1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15</v>
      </c>
      <c r="X520" s="403">
        <f>IFERROR(IF(W520="",0,CEILING((W520/$H520),1)*$H520),"")</f>
        <v>15.6</v>
      </c>
      <c r="Y520" s="36">
        <f>IFERROR(IF(X520=0,"",ROUNDUP(X520/H520,0)*0.02175),"")</f>
        <v>4.3499999999999997E-2</v>
      </c>
      <c r="Z520" s="56"/>
      <c r="AA520" s="57"/>
      <c r="AE520" s="64"/>
      <c r="BB520" s="362" t="s">
        <v>1</v>
      </c>
      <c r="BL520" s="64">
        <f>IFERROR(W520*I520/H520,"0")</f>
        <v>16.05</v>
      </c>
      <c r="BM520" s="64">
        <f>IFERROR(X520*I520/H520,"0")</f>
        <v>16.692</v>
      </c>
      <c r="BN520" s="64">
        <f>IFERROR(1/J520*(W520/H520),"0")</f>
        <v>3.4340659340659337E-2</v>
      </c>
      <c r="BO520" s="64">
        <f>IFERROR(1/J520*(X520/H520),"0")</f>
        <v>3.5714285714285712E-2</v>
      </c>
    </row>
    <row r="521" spans="1:67" ht="27" hidden="1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25" t="s">
        <v>70</v>
      </c>
      <c r="P522" s="426"/>
      <c r="Q522" s="426"/>
      <c r="R522" s="426"/>
      <c r="S522" s="426"/>
      <c r="T522" s="426"/>
      <c r="U522" s="427"/>
      <c r="V522" s="37" t="s">
        <v>71</v>
      </c>
      <c r="W522" s="404">
        <f>IFERROR(W519/H519,"0")+IFERROR(W520/H520,"0")+IFERROR(W521/H521,"0")</f>
        <v>1.9230769230769231</v>
      </c>
      <c r="X522" s="404">
        <f>IFERROR(X519/H519,"0")+IFERROR(X520/H520,"0")+IFERROR(X521/H521,"0")</f>
        <v>2</v>
      </c>
      <c r="Y522" s="404">
        <f>IFERROR(IF(Y519="",0,Y519),"0")+IFERROR(IF(Y520="",0,Y520),"0")+IFERROR(IF(Y521="",0,Y521),"0")</f>
        <v>4.3499999999999997E-2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25" t="s">
        <v>70</v>
      </c>
      <c r="P523" s="426"/>
      <c r="Q523" s="426"/>
      <c r="R523" s="426"/>
      <c r="S523" s="426"/>
      <c r="T523" s="426"/>
      <c r="U523" s="427"/>
      <c r="V523" s="37" t="s">
        <v>66</v>
      </c>
      <c r="W523" s="404">
        <f>IFERROR(SUM(W519:W521),"0")</f>
        <v>15</v>
      </c>
      <c r="X523" s="404">
        <f>IFERROR(SUM(X519:X521),"0")</f>
        <v>15.6</v>
      </c>
      <c r="Y523" s="37"/>
      <c r="Z523" s="405"/>
      <c r="AA523" s="405"/>
    </row>
    <row r="524" spans="1:67" ht="14.25" hidden="1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hidden="1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idden="1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25" t="s">
        <v>70</v>
      </c>
      <c r="P526" s="426"/>
      <c r="Q526" s="426"/>
      <c r="R526" s="426"/>
      <c r="S526" s="426"/>
      <c r="T526" s="426"/>
      <c r="U526" s="427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hidden="1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25" t="s">
        <v>70</v>
      </c>
      <c r="P527" s="426"/>
      <c r="Q527" s="426"/>
      <c r="R527" s="426"/>
      <c r="S527" s="426"/>
      <c r="T527" s="426"/>
      <c r="U527" s="427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hidden="1" customHeight="1" x14ac:dyDescent="0.2">
      <c r="A528" s="448" t="s">
        <v>738</v>
      </c>
      <c r="B528" s="449"/>
      <c r="C528" s="449"/>
      <c r="D528" s="449"/>
      <c r="E528" s="449"/>
      <c r="F528" s="449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/>
      <c r="Q528" s="449"/>
      <c r="R528" s="449"/>
      <c r="S528" s="449"/>
      <c r="T528" s="449"/>
      <c r="U528" s="449"/>
      <c r="V528" s="449"/>
      <c r="W528" s="449"/>
      <c r="X528" s="449"/>
      <c r="Y528" s="449"/>
      <c r="Z528" s="48"/>
      <c r="AA528" s="48"/>
    </row>
    <row r="529" spans="1:67" ht="16.5" hidden="1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hidden="1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hidden="1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43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17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50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95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704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807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23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35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idden="1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25" t="s">
        <v>70</v>
      </c>
      <c r="P540" s="426"/>
      <c r="Q540" s="426"/>
      <c r="R540" s="426"/>
      <c r="S540" s="426"/>
      <c r="T540" s="426"/>
      <c r="U540" s="427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hidden="1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25" t="s">
        <v>70</v>
      </c>
      <c r="P541" s="426"/>
      <c r="Q541" s="426"/>
      <c r="R541" s="426"/>
      <c r="S541" s="426"/>
      <c r="T541" s="426"/>
      <c r="U541" s="427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hidden="1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hidden="1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4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hidden="1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20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8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0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94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25" t="s">
        <v>70</v>
      </c>
      <c r="P548" s="426"/>
      <c r="Q548" s="426"/>
      <c r="R548" s="426"/>
      <c r="S548" s="426"/>
      <c r="T548" s="426"/>
      <c r="U548" s="427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hidden="1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25" t="s">
        <v>70</v>
      </c>
      <c r="P549" s="426"/>
      <c r="Q549" s="426"/>
      <c r="R549" s="426"/>
      <c r="S549" s="426"/>
      <c r="T549" s="426"/>
      <c r="U549" s="427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hidden="1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hidden="1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33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8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6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25" t="s">
        <v>70</v>
      </c>
      <c r="P556" s="426"/>
      <c r="Q556" s="426"/>
      <c r="R556" s="426"/>
      <c r="S556" s="426"/>
      <c r="T556" s="426"/>
      <c r="U556" s="427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hidden="1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25" t="s">
        <v>70</v>
      </c>
      <c r="P557" s="426"/>
      <c r="Q557" s="426"/>
      <c r="R557" s="426"/>
      <c r="S557" s="426"/>
      <c r="T557" s="426"/>
      <c r="U557" s="427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hidden="1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hidden="1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9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hidden="1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96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7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82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429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idden="1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25" t="s">
        <v>70</v>
      </c>
      <c r="P564" s="426"/>
      <c r="Q564" s="426"/>
      <c r="R564" s="426"/>
      <c r="S564" s="426"/>
      <c r="T564" s="426"/>
      <c r="U564" s="427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hidden="1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25" t="s">
        <v>70</v>
      </c>
      <c r="P565" s="426"/>
      <c r="Q565" s="426"/>
      <c r="R565" s="426"/>
      <c r="S565" s="426"/>
      <c r="T565" s="426"/>
      <c r="U565" s="427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hidden="1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hidden="1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5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hidden="1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7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42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idden="1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25" t="s">
        <v>70</v>
      </c>
      <c r="P571" s="426"/>
      <c r="Q571" s="426"/>
      <c r="R571" s="426"/>
      <c r="S571" s="426"/>
      <c r="T571" s="426"/>
      <c r="U571" s="427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hidden="1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25" t="s">
        <v>70</v>
      </c>
      <c r="P572" s="426"/>
      <c r="Q572" s="426"/>
      <c r="R572" s="426"/>
      <c r="S572" s="426"/>
      <c r="T572" s="426"/>
      <c r="U572" s="427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8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8"/>
      <c r="O573" s="635" t="s">
        <v>821</v>
      </c>
      <c r="P573" s="573"/>
      <c r="Q573" s="573"/>
      <c r="R573" s="573"/>
      <c r="S573" s="573"/>
      <c r="T573" s="573"/>
      <c r="U573" s="574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12587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12690.02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8"/>
      <c r="O574" s="635" t="s">
        <v>822</v>
      </c>
      <c r="P574" s="573"/>
      <c r="Q574" s="573"/>
      <c r="R574" s="573"/>
      <c r="S574" s="573"/>
      <c r="T574" s="573"/>
      <c r="U574" s="574"/>
      <c r="V574" s="37" t="s">
        <v>66</v>
      </c>
      <c r="W574" s="404">
        <f>IFERROR(SUM(BL22:BL570),"0")</f>
        <v>13280.387064945218</v>
      </c>
      <c r="X574" s="404">
        <f>IFERROR(SUM(BM22:BM570),"0")</f>
        <v>13389.909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8"/>
      <c r="O575" s="635" t="s">
        <v>823</v>
      </c>
      <c r="P575" s="573"/>
      <c r="Q575" s="573"/>
      <c r="R575" s="573"/>
      <c r="S575" s="573"/>
      <c r="T575" s="573"/>
      <c r="U575" s="574"/>
      <c r="V575" s="37" t="s">
        <v>824</v>
      </c>
      <c r="W575" s="38">
        <f>ROUNDUP(SUM(BN22:BN570),0)</f>
        <v>23</v>
      </c>
      <c r="X575" s="38">
        <f>ROUNDUP(SUM(BO22:BO570),0)</f>
        <v>23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8"/>
      <c r="O576" s="635" t="s">
        <v>825</v>
      </c>
      <c r="P576" s="573"/>
      <c r="Q576" s="573"/>
      <c r="R576" s="573"/>
      <c r="S576" s="573"/>
      <c r="T576" s="573"/>
      <c r="U576" s="574"/>
      <c r="V576" s="37" t="s">
        <v>66</v>
      </c>
      <c r="W576" s="404">
        <f>GrossWeightTotal+PalletQtyTotal*25</f>
        <v>13855.387064945218</v>
      </c>
      <c r="X576" s="404">
        <f>GrossWeightTotalR+PalletQtyTotalR*25</f>
        <v>13964.909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8"/>
      <c r="O577" s="635" t="s">
        <v>826</v>
      </c>
      <c r="P577" s="573"/>
      <c r="Q577" s="573"/>
      <c r="R577" s="573"/>
      <c r="S577" s="573"/>
      <c r="T577" s="573"/>
      <c r="U577" s="574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1753.8777109351072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1773</v>
      </c>
      <c r="Y577" s="37"/>
      <c r="Z577" s="405"/>
      <c r="AA577" s="405"/>
    </row>
    <row r="578" spans="1:30" ht="14.25" hidden="1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8"/>
      <c r="O578" s="635" t="s">
        <v>827</v>
      </c>
      <c r="P578" s="573"/>
      <c r="Q578" s="573"/>
      <c r="R578" s="573"/>
      <c r="S578" s="573"/>
      <c r="T578" s="573"/>
      <c r="U578" s="574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26.076550000000001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54" t="s">
        <v>104</v>
      </c>
      <c r="D580" s="633"/>
      <c r="E580" s="633"/>
      <c r="F580" s="499"/>
      <c r="G580" s="454" t="s">
        <v>239</v>
      </c>
      <c r="H580" s="633"/>
      <c r="I580" s="633"/>
      <c r="J580" s="633"/>
      <c r="K580" s="633"/>
      <c r="L580" s="633"/>
      <c r="M580" s="633"/>
      <c r="N580" s="633"/>
      <c r="O580" s="499"/>
      <c r="P580" s="454" t="s">
        <v>486</v>
      </c>
      <c r="Q580" s="499"/>
      <c r="R580" s="454" t="s">
        <v>567</v>
      </c>
      <c r="S580" s="633"/>
      <c r="T580" s="633"/>
      <c r="U580" s="499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497" t="s">
        <v>830</v>
      </c>
      <c r="B581" s="454" t="s">
        <v>60</v>
      </c>
      <c r="C581" s="454" t="s">
        <v>105</v>
      </c>
      <c r="D581" s="454" t="s">
        <v>113</v>
      </c>
      <c r="E581" s="454" t="s">
        <v>104</v>
      </c>
      <c r="F581" s="454" t="s">
        <v>229</v>
      </c>
      <c r="G581" s="454" t="s">
        <v>240</v>
      </c>
      <c r="H581" s="454" t="s">
        <v>254</v>
      </c>
      <c r="I581" s="454" t="s">
        <v>273</v>
      </c>
      <c r="J581" s="454" t="s">
        <v>346</v>
      </c>
      <c r="K581" s="454" t="s">
        <v>367</v>
      </c>
      <c r="L581" s="454" t="s">
        <v>380</v>
      </c>
      <c r="M581" s="394"/>
      <c r="N581" s="454" t="s">
        <v>456</v>
      </c>
      <c r="O581" s="454" t="s">
        <v>473</v>
      </c>
      <c r="P581" s="454" t="s">
        <v>487</v>
      </c>
      <c r="Q581" s="454" t="s">
        <v>536</v>
      </c>
      <c r="R581" s="454" t="s">
        <v>568</v>
      </c>
      <c r="S581" s="454" t="s">
        <v>639</v>
      </c>
      <c r="T581" s="454" t="s">
        <v>671</v>
      </c>
      <c r="U581" s="454" t="s">
        <v>678</v>
      </c>
      <c r="V581" s="454" t="s">
        <v>687</v>
      </c>
      <c r="W581" s="454" t="s">
        <v>738</v>
      </c>
      <c r="AA581" s="52"/>
      <c r="AD581" s="394"/>
    </row>
    <row r="582" spans="1:30" ht="13.5" customHeight="1" thickBot="1" x14ac:dyDescent="0.25">
      <c r="A582" s="498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394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43.2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218.48000000000002</v>
      </c>
      <c r="F583" s="46">
        <f>IFERROR(X135*1,"0")+IFERROR(X136*1,"0")+IFERROR(X137*1,"0")+IFERROR(X138*1,"0")+IFERROR(X139*1,"0")</f>
        <v>593.70000000000005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176.4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757.2</v>
      </c>
      <c r="J583" s="46">
        <f>IFERROR(X214*1,"0")+IFERROR(X215*1,"0")+IFERROR(X216*1,"0")+IFERROR(X217*1,"0")+IFERROR(X218*1,"0")+IFERROR(X219*1,"0")+IFERROR(X220*1,"0")+IFERROR(X224*1,"0")+IFERROR(X225*1,"0")+IFERROR(X226*1,"0")</f>
        <v>58</v>
      </c>
      <c r="K583" s="46">
        <f>IFERROR(X231*1,"0")+IFERROR(X232*1,"0")+IFERROR(X233*1,"0")+IFERROR(X234*1,"0")+IFERROR(X235*1,"0")+IFERROR(X236*1,"0")</f>
        <v>23.6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109.05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2.5499999999999998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5865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2168.4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0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3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2671.44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0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57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7"/>
        <filter val="0,78"/>
        <filter val="1 051,00"/>
        <filter val="1 422,00"/>
        <filter val="1 753,88"/>
        <filter val="1 949,00"/>
        <filter val="1,92"/>
        <filter val="10,00"/>
        <filter val="100,00"/>
        <filter val="102,84"/>
        <filter val="11,00"/>
        <filter val="12 587,00"/>
        <filter val="12,82"/>
        <filter val="125,67"/>
        <filter val="127,27"/>
        <filter val="13 280,39"/>
        <filter val="13 855,39"/>
        <filter val="137,00"/>
        <filter val="14,00"/>
        <filter val="140,00"/>
        <filter val="15,00"/>
        <filter val="169,00"/>
        <filter val="175,00"/>
        <filter val="19,00"/>
        <filter val="2 167,00"/>
        <filter val="2,00"/>
        <filter val="2,75"/>
        <filter val="20,00"/>
        <filter val="222,00"/>
        <filter val="229,00"/>
        <filter val="23"/>
        <filter val="25,00"/>
        <filter val="264,58"/>
        <filter val="269,32"/>
        <filter val="277,82"/>
        <filter val="28,00"/>
        <filter val="3 226,00"/>
        <filter val="3,06"/>
        <filter val="3,36"/>
        <filter val="30,00"/>
        <filter val="33,00"/>
        <filter val="340,00"/>
        <filter val="351,67"/>
        <filter val="365,00"/>
        <filter val="37,93"/>
        <filter val="371,00"/>
        <filter val="4,48"/>
        <filter val="41,00"/>
        <filter val="44,00"/>
        <filter val="5 275,00"/>
        <filter val="50,05"/>
        <filter val="51,00"/>
        <filter val="52,00"/>
        <filter val="53,00"/>
        <filter val="54,00"/>
        <filter val="543,00"/>
        <filter val="569,00"/>
        <filter val="587,00"/>
        <filter val="60,00"/>
        <filter val="635,00"/>
        <filter val="64,00"/>
        <filter val="66,00"/>
        <filter val="67,00"/>
        <filter val="672,00"/>
        <filter val="7,00"/>
        <filter val="72,62"/>
        <filter val="76,00"/>
        <filter val="8,00"/>
        <filter val="9,44"/>
        <filter val="9,81"/>
        <filter val="91,00"/>
      </filters>
    </filterColumn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O231:S231"/>
    <mergeCell ref="O131:U131"/>
    <mergeCell ref="D120:E120"/>
    <mergeCell ref="O87:U87"/>
    <mergeCell ref="D242:E242"/>
    <mergeCell ref="O258:U258"/>
    <mergeCell ref="P13:Q13"/>
    <mergeCell ref="D127:E127"/>
    <mergeCell ref="D232:E232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D62:E62"/>
    <mergeCell ref="O109:S109"/>
    <mergeCell ref="O47:S47"/>
    <mergeCell ref="D193:E193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D9:E9"/>
    <mergeCell ref="F9:G9"/>
    <mergeCell ref="A48:N49"/>
    <mergeCell ref="D167:E167"/>
    <mergeCell ref="O354:U354"/>
    <mergeCell ref="D161:E161"/>
    <mergeCell ref="A15:L15"/>
    <mergeCell ref="O135:S135"/>
    <mergeCell ref="O262:S262"/>
    <mergeCell ref="A36:N37"/>
    <mergeCell ref="A133:Y133"/>
    <mergeCell ref="O72:S72"/>
    <mergeCell ref="D54:E54"/>
    <mergeCell ref="P5:Q5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D338:E338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180:E180"/>
    <mergeCell ref="D118:E118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D491:E491"/>
    <mergeCell ref="D347:E347"/>
    <mergeCell ref="D114:E114"/>
    <mergeCell ref="O332:S332"/>
    <mergeCell ref="A429:Y429"/>
    <mergeCell ref="D412:E412"/>
    <mergeCell ref="O44:U44"/>
    <mergeCell ref="D409:E409"/>
    <mergeCell ref="O420:S420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2024-07-04T09:46:17Z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