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3F8C75C-F41D-4E30-AADE-602235A204F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заказа'!$B$18:$Y$581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5" i="1" l="1"/>
  <c r="X574" i="1"/>
  <c r="W574" i="1"/>
  <c r="BO573" i="1"/>
  <c r="BN573" i="1"/>
  <c r="BM573" i="1"/>
  <c r="BL573" i="1"/>
  <c r="Y573" i="1"/>
  <c r="X573" i="1"/>
  <c r="BO572" i="1"/>
  <c r="BN572" i="1"/>
  <c r="BM572" i="1"/>
  <c r="BL572" i="1"/>
  <c r="Y572" i="1"/>
  <c r="X572" i="1"/>
  <c r="BO571" i="1"/>
  <c r="BN571" i="1"/>
  <c r="BM571" i="1"/>
  <c r="BL571" i="1"/>
  <c r="Y571" i="1"/>
  <c r="X571" i="1"/>
  <c r="BO570" i="1"/>
  <c r="BN570" i="1"/>
  <c r="BM570" i="1"/>
  <c r="BL570" i="1"/>
  <c r="Y570" i="1"/>
  <c r="Y574" i="1" s="1"/>
  <c r="X570" i="1"/>
  <c r="X575" i="1" s="1"/>
  <c r="W568" i="1"/>
  <c r="W567" i="1"/>
  <c r="BN566" i="1"/>
  <c r="BL566" i="1"/>
  <c r="X566" i="1"/>
  <c r="BN565" i="1"/>
  <c r="BL565" i="1"/>
  <c r="X565" i="1"/>
  <c r="BN564" i="1"/>
  <c r="BL564" i="1"/>
  <c r="X564" i="1"/>
  <c r="BN563" i="1"/>
  <c r="BL563" i="1"/>
  <c r="X563" i="1"/>
  <c r="BN562" i="1"/>
  <c r="BL562" i="1"/>
  <c r="X562" i="1"/>
  <c r="W560" i="1"/>
  <c r="X559" i="1"/>
  <c r="W559" i="1"/>
  <c r="BO558" i="1"/>
  <c r="BN558" i="1"/>
  <c r="BM558" i="1"/>
  <c r="BL558" i="1"/>
  <c r="Y558" i="1"/>
  <c r="X558" i="1"/>
  <c r="BO557" i="1"/>
  <c r="BN557" i="1"/>
  <c r="BM557" i="1"/>
  <c r="BL557" i="1"/>
  <c r="Y557" i="1"/>
  <c r="X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Y559" i="1" s="1"/>
  <c r="X554" i="1"/>
  <c r="X560" i="1" s="1"/>
  <c r="W552" i="1"/>
  <c r="W551" i="1"/>
  <c r="BN550" i="1"/>
  <c r="BL550" i="1"/>
  <c r="X550" i="1"/>
  <c r="BN549" i="1"/>
  <c r="BL549" i="1"/>
  <c r="X549" i="1"/>
  <c r="BN548" i="1"/>
  <c r="BL548" i="1"/>
  <c r="X548" i="1"/>
  <c r="BN547" i="1"/>
  <c r="BL547" i="1"/>
  <c r="X547" i="1"/>
  <c r="BN546" i="1"/>
  <c r="BL546" i="1"/>
  <c r="X546" i="1"/>
  <c r="W544" i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43" i="1" s="1"/>
  <c r="X534" i="1"/>
  <c r="W530" i="1"/>
  <c r="W529" i="1"/>
  <c r="BN528" i="1"/>
  <c r="BL528" i="1"/>
  <c r="X528" i="1"/>
  <c r="O528" i="1"/>
  <c r="W526" i="1"/>
  <c r="W525" i="1"/>
  <c r="BN524" i="1"/>
  <c r="BL524" i="1"/>
  <c r="X524" i="1"/>
  <c r="O524" i="1"/>
  <c r="BO523" i="1"/>
  <c r="BN523" i="1"/>
  <c r="BM523" i="1"/>
  <c r="BL523" i="1"/>
  <c r="Y523" i="1"/>
  <c r="X523" i="1"/>
  <c r="O523" i="1"/>
  <c r="BN522" i="1"/>
  <c r="BL522" i="1"/>
  <c r="X522" i="1"/>
  <c r="O522" i="1"/>
  <c r="W520" i="1"/>
  <c r="W519" i="1"/>
  <c r="BN518" i="1"/>
  <c r="BL518" i="1"/>
  <c r="X518" i="1"/>
  <c r="O518" i="1"/>
  <c r="BN517" i="1"/>
  <c r="BL517" i="1"/>
  <c r="X517" i="1"/>
  <c r="O517" i="1"/>
  <c r="BN516" i="1"/>
  <c r="BL516" i="1"/>
  <c r="X516" i="1"/>
  <c r="O516" i="1"/>
  <c r="BN515" i="1"/>
  <c r="BL515" i="1"/>
  <c r="X515" i="1"/>
  <c r="O515" i="1"/>
  <c r="BN514" i="1"/>
  <c r="BL514" i="1"/>
  <c r="X514" i="1"/>
  <c r="O514" i="1"/>
  <c r="BN513" i="1"/>
  <c r="BL513" i="1"/>
  <c r="X513" i="1"/>
  <c r="O513" i="1"/>
  <c r="W511" i="1"/>
  <c r="W510" i="1"/>
  <c r="BN509" i="1"/>
  <c r="BL509" i="1"/>
  <c r="X509" i="1"/>
  <c r="O509" i="1"/>
  <c r="BN508" i="1"/>
  <c r="BL508" i="1"/>
  <c r="X508" i="1"/>
  <c r="X510" i="1" s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W489" i="1"/>
  <c r="W488" i="1"/>
  <c r="BN487" i="1"/>
  <c r="BL487" i="1"/>
  <c r="X487" i="1"/>
  <c r="W485" i="1"/>
  <c r="W484" i="1"/>
  <c r="BN483" i="1"/>
  <c r="BL483" i="1"/>
  <c r="X483" i="1"/>
  <c r="O483" i="1"/>
  <c r="BN482" i="1"/>
  <c r="BL482" i="1"/>
  <c r="X482" i="1"/>
  <c r="W479" i="1"/>
  <c r="W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W472" i="1"/>
  <c r="W471" i="1"/>
  <c r="BN470" i="1"/>
  <c r="BL470" i="1"/>
  <c r="X470" i="1"/>
  <c r="O470" i="1"/>
  <c r="W468" i="1"/>
  <c r="W467" i="1"/>
  <c r="BN466" i="1"/>
  <c r="BL466" i="1"/>
  <c r="X466" i="1"/>
  <c r="O466" i="1"/>
  <c r="W464" i="1"/>
  <c r="W463" i="1"/>
  <c r="BN462" i="1"/>
  <c r="BL462" i="1"/>
  <c r="X462" i="1"/>
  <c r="O462" i="1"/>
  <c r="BO461" i="1"/>
  <c r="BN461" i="1"/>
  <c r="BM461" i="1"/>
  <c r="BL461" i="1"/>
  <c r="Y461" i="1"/>
  <c r="X461" i="1"/>
  <c r="O461" i="1"/>
  <c r="W459" i="1"/>
  <c r="W458" i="1"/>
  <c r="BN457" i="1"/>
  <c r="BL457" i="1"/>
  <c r="X457" i="1"/>
  <c r="O457" i="1"/>
  <c r="BN456" i="1"/>
  <c r="BL456" i="1"/>
  <c r="X456" i="1"/>
  <c r="BN455" i="1"/>
  <c r="BL455" i="1"/>
  <c r="X455" i="1"/>
  <c r="O455" i="1"/>
  <c r="BN454" i="1"/>
  <c r="BL454" i="1"/>
  <c r="X454" i="1"/>
  <c r="BN453" i="1"/>
  <c r="BL453" i="1"/>
  <c r="X453" i="1"/>
  <c r="O453" i="1"/>
  <c r="BN452" i="1"/>
  <c r="BL452" i="1"/>
  <c r="X452" i="1"/>
  <c r="O452" i="1"/>
  <c r="BN451" i="1"/>
  <c r="BL451" i="1"/>
  <c r="X451" i="1"/>
  <c r="O451" i="1"/>
  <c r="BN450" i="1"/>
  <c r="BL450" i="1"/>
  <c r="X450" i="1"/>
  <c r="BN449" i="1"/>
  <c r="BL449" i="1"/>
  <c r="X449" i="1"/>
  <c r="O449" i="1"/>
  <c r="W447" i="1"/>
  <c r="W446" i="1"/>
  <c r="BN445" i="1"/>
  <c r="BL445" i="1"/>
  <c r="X445" i="1"/>
  <c r="BN444" i="1"/>
  <c r="BL444" i="1"/>
  <c r="X444" i="1"/>
  <c r="O444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W431" i="1"/>
  <c r="W430" i="1"/>
  <c r="BN429" i="1"/>
  <c r="BL429" i="1"/>
  <c r="X429" i="1"/>
  <c r="O429" i="1"/>
  <c r="BN428" i="1"/>
  <c r="BL428" i="1"/>
  <c r="X428" i="1"/>
  <c r="X430" i="1" s="1"/>
  <c r="O428" i="1"/>
  <c r="W426" i="1"/>
  <c r="W425" i="1"/>
  <c r="BN424" i="1"/>
  <c r="BL424" i="1"/>
  <c r="X424" i="1"/>
  <c r="BN423" i="1"/>
  <c r="BL423" i="1"/>
  <c r="X423" i="1"/>
  <c r="O423" i="1"/>
  <c r="BN422" i="1"/>
  <c r="BL422" i="1"/>
  <c r="X422" i="1"/>
  <c r="BN421" i="1"/>
  <c r="BL421" i="1"/>
  <c r="X421" i="1"/>
  <c r="O421" i="1"/>
  <c r="BN420" i="1"/>
  <c r="BL420" i="1"/>
  <c r="X420" i="1"/>
  <c r="BN419" i="1"/>
  <c r="BL419" i="1"/>
  <c r="X419" i="1"/>
  <c r="O419" i="1"/>
  <c r="BN418" i="1"/>
  <c r="BL418" i="1"/>
  <c r="X418" i="1"/>
  <c r="BN417" i="1"/>
  <c r="BL417" i="1"/>
  <c r="X417" i="1"/>
  <c r="O417" i="1"/>
  <c r="BN416" i="1"/>
  <c r="BL416" i="1"/>
  <c r="X416" i="1"/>
  <c r="BN415" i="1"/>
  <c r="BL415" i="1"/>
  <c r="X415" i="1"/>
  <c r="O415" i="1"/>
  <c r="BN414" i="1"/>
  <c r="BL414" i="1"/>
  <c r="X414" i="1"/>
  <c r="BN413" i="1"/>
  <c r="BL413" i="1"/>
  <c r="X413" i="1"/>
  <c r="O413" i="1"/>
  <c r="BN412" i="1"/>
  <c r="BL412" i="1"/>
  <c r="X412" i="1"/>
  <c r="BN411" i="1"/>
  <c r="BL411" i="1"/>
  <c r="X411" i="1"/>
  <c r="O411" i="1"/>
  <c r="BN410" i="1"/>
  <c r="BL410" i="1"/>
  <c r="X410" i="1"/>
  <c r="BN409" i="1"/>
  <c r="BL409" i="1"/>
  <c r="X409" i="1"/>
  <c r="O409" i="1"/>
  <c r="BN408" i="1"/>
  <c r="BL408" i="1"/>
  <c r="X408" i="1"/>
  <c r="BN407" i="1"/>
  <c r="BL407" i="1"/>
  <c r="X407" i="1"/>
  <c r="O407" i="1"/>
  <c r="BN406" i="1"/>
  <c r="BL406" i="1"/>
  <c r="X406" i="1"/>
  <c r="O406" i="1"/>
  <c r="BN405" i="1"/>
  <c r="BL405" i="1"/>
  <c r="X405" i="1"/>
  <c r="BN404" i="1"/>
  <c r="BL404" i="1"/>
  <c r="X404" i="1"/>
  <c r="BN403" i="1"/>
  <c r="BL403" i="1"/>
  <c r="X403" i="1"/>
  <c r="BN402" i="1"/>
  <c r="BL402" i="1"/>
  <c r="X402" i="1"/>
  <c r="O402" i="1"/>
  <c r="BN401" i="1"/>
  <c r="BL401" i="1"/>
  <c r="X401" i="1"/>
  <c r="BN400" i="1"/>
  <c r="BL400" i="1"/>
  <c r="X400" i="1"/>
  <c r="O400" i="1"/>
  <c r="W398" i="1"/>
  <c r="W397" i="1"/>
  <c r="BN396" i="1"/>
  <c r="BL396" i="1"/>
  <c r="X396" i="1"/>
  <c r="O396" i="1"/>
  <c r="BN395" i="1"/>
  <c r="BL395" i="1"/>
  <c r="X395" i="1"/>
  <c r="X397" i="1" s="1"/>
  <c r="O395" i="1"/>
  <c r="W391" i="1"/>
  <c r="W390" i="1"/>
  <c r="BN389" i="1"/>
  <c r="BL389" i="1"/>
  <c r="X389" i="1"/>
  <c r="O389" i="1"/>
  <c r="BO388" i="1"/>
  <c r="BN388" i="1"/>
  <c r="BM388" i="1"/>
  <c r="BL388" i="1"/>
  <c r="Y388" i="1"/>
  <c r="X388" i="1"/>
  <c r="O388" i="1"/>
  <c r="W386" i="1"/>
  <c r="W385" i="1"/>
  <c r="BN384" i="1"/>
  <c r="BL384" i="1"/>
  <c r="X384" i="1"/>
  <c r="O384" i="1"/>
  <c r="BN383" i="1"/>
  <c r="BL383" i="1"/>
  <c r="X383" i="1"/>
  <c r="O383" i="1"/>
  <c r="BN382" i="1"/>
  <c r="BL382" i="1"/>
  <c r="X382" i="1"/>
  <c r="O382" i="1"/>
  <c r="BN381" i="1"/>
  <c r="BL381" i="1"/>
  <c r="X381" i="1"/>
  <c r="O381" i="1"/>
  <c r="BN380" i="1"/>
  <c r="BL380" i="1"/>
  <c r="X380" i="1"/>
  <c r="O380" i="1"/>
  <c r="W378" i="1"/>
  <c r="W377" i="1"/>
  <c r="BN376" i="1"/>
  <c r="BL376" i="1"/>
  <c r="X376" i="1"/>
  <c r="O376" i="1"/>
  <c r="BN375" i="1"/>
  <c r="BL375" i="1"/>
  <c r="X375" i="1"/>
  <c r="O375" i="1"/>
  <c r="BO374" i="1"/>
  <c r="BN374" i="1"/>
  <c r="BM374" i="1"/>
  <c r="BL374" i="1"/>
  <c r="Y374" i="1"/>
  <c r="X374" i="1"/>
  <c r="O374" i="1"/>
  <c r="W372" i="1"/>
  <c r="W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BN367" i="1"/>
  <c r="BL367" i="1"/>
  <c r="X367" i="1"/>
  <c r="O367" i="1"/>
  <c r="W364" i="1"/>
  <c r="W363" i="1"/>
  <c r="BN362" i="1"/>
  <c r="BL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O355" i="1"/>
  <c r="W353" i="1"/>
  <c r="W352" i="1"/>
  <c r="BN351" i="1"/>
  <c r="BL351" i="1"/>
  <c r="X351" i="1"/>
  <c r="O351" i="1"/>
  <c r="BN350" i="1"/>
  <c r="BL350" i="1"/>
  <c r="X350" i="1"/>
  <c r="O350" i="1"/>
  <c r="BN349" i="1"/>
  <c r="BL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BO341" i="1"/>
  <c r="BN341" i="1"/>
  <c r="BM341" i="1"/>
  <c r="BL341" i="1"/>
  <c r="Y341" i="1"/>
  <c r="X341" i="1"/>
  <c r="O341" i="1"/>
  <c r="BN340" i="1"/>
  <c r="BL340" i="1"/>
  <c r="X340" i="1"/>
  <c r="O340" i="1"/>
  <c r="BN339" i="1"/>
  <c r="BL339" i="1"/>
  <c r="X339" i="1"/>
  <c r="O339" i="1"/>
  <c r="BN338" i="1"/>
  <c r="BL338" i="1"/>
  <c r="X338" i="1"/>
  <c r="O338" i="1"/>
  <c r="BN337" i="1"/>
  <c r="BL337" i="1"/>
  <c r="X337" i="1"/>
  <c r="O337" i="1"/>
  <c r="BN336" i="1"/>
  <c r="BL336" i="1"/>
  <c r="X336" i="1"/>
  <c r="O336" i="1"/>
  <c r="BN335" i="1"/>
  <c r="BL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W328" i="1"/>
  <c r="W327" i="1"/>
  <c r="BN326" i="1"/>
  <c r="BL326" i="1"/>
  <c r="X326" i="1"/>
  <c r="O326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BN317" i="1"/>
  <c r="BL317" i="1"/>
  <c r="X317" i="1"/>
  <c r="O317" i="1"/>
  <c r="BN316" i="1"/>
  <c r="BL316" i="1"/>
  <c r="X316" i="1"/>
  <c r="O316" i="1"/>
  <c r="W314" i="1"/>
  <c r="W313" i="1"/>
  <c r="BN312" i="1"/>
  <c r="BL312" i="1"/>
  <c r="X312" i="1"/>
  <c r="O312" i="1"/>
  <c r="W309" i="1"/>
  <c r="W308" i="1"/>
  <c r="BN307" i="1"/>
  <c r="BL307" i="1"/>
  <c r="X307" i="1"/>
  <c r="O307" i="1"/>
  <c r="BN306" i="1"/>
  <c r="BL306" i="1"/>
  <c r="X306" i="1"/>
  <c r="O306" i="1"/>
  <c r="W304" i="1"/>
  <c r="W303" i="1"/>
  <c r="BN302" i="1"/>
  <c r="BL302" i="1"/>
  <c r="X302" i="1"/>
  <c r="O302" i="1"/>
  <c r="BN301" i="1"/>
  <c r="BL301" i="1"/>
  <c r="X301" i="1"/>
  <c r="O301" i="1"/>
  <c r="BO300" i="1"/>
  <c r="BN300" i="1"/>
  <c r="BM300" i="1"/>
  <c r="BL300" i="1"/>
  <c r="Y300" i="1"/>
  <c r="X300" i="1"/>
  <c r="O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W293" i="1"/>
  <c r="W292" i="1"/>
  <c r="BN291" i="1"/>
  <c r="BL291" i="1"/>
  <c r="X291" i="1"/>
  <c r="O291" i="1"/>
  <c r="BN290" i="1"/>
  <c r="BL290" i="1"/>
  <c r="X290" i="1"/>
  <c r="O290" i="1"/>
  <c r="BO289" i="1"/>
  <c r="BN289" i="1"/>
  <c r="BM289" i="1"/>
  <c r="BL289" i="1"/>
  <c r="Y289" i="1"/>
  <c r="X289" i="1"/>
  <c r="O289" i="1"/>
  <c r="W287" i="1"/>
  <c r="W286" i="1"/>
  <c r="BN285" i="1"/>
  <c r="BL285" i="1"/>
  <c r="X285" i="1"/>
  <c r="O285" i="1"/>
  <c r="BN284" i="1"/>
  <c r="BL284" i="1"/>
  <c r="X284" i="1"/>
  <c r="BN283" i="1"/>
  <c r="BL283" i="1"/>
  <c r="X283" i="1"/>
  <c r="W281" i="1"/>
  <c r="W280" i="1"/>
  <c r="BN279" i="1"/>
  <c r="BL279" i="1"/>
  <c r="X279" i="1"/>
  <c r="O279" i="1"/>
  <c r="BN278" i="1"/>
  <c r="BL278" i="1"/>
  <c r="X278" i="1"/>
  <c r="O278" i="1"/>
  <c r="BN277" i="1"/>
  <c r="BL277" i="1"/>
  <c r="X277" i="1"/>
  <c r="W275" i="1"/>
  <c r="W274" i="1"/>
  <c r="BN273" i="1"/>
  <c r="BL273" i="1"/>
  <c r="X273" i="1"/>
  <c r="O273" i="1"/>
  <c r="BN272" i="1"/>
  <c r="BL272" i="1"/>
  <c r="X272" i="1"/>
  <c r="O272" i="1"/>
  <c r="BN271" i="1"/>
  <c r="BL271" i="1"/>
  <c r="X271" i="1"/>
  <c r="O271" i="1"/>
  <c r="BN270" i="1"/>
  <c r="BL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W262" i="1"/>
  <c r="W261" i="1"/>
  <c r="BN260" i="1"/>
  <c r="BL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O257" i="1"/>
  <c r="W255" i="1"/>
  <c r="W254" i="1"/>
  <c r="BN253" i="1"/>
  <c r="BL253" i="1"/>
  <c r="X253" i="1"/>
  <c r="O253" i="1"/>
  <c r="BN252" i="1"/>
  <c r="BL252" i="1"/>
  <c r="X252" i="1"/>
  <c r="O252" i="1"/>
  <c r="BN251" i="1"/>
  <c r="BL251" i="1"/>
  <c r="X251" i="1"/>
  <c r="O251" i="1"/>
  <c r="BN250" i="1"/>
  <c r="BL250" i="1"/>
  <c r="X250" i="1"/>
  <c r="O250" i="1"/>
  <c r="BN249" i="1"/>
  <c r="BL249" i="1"/>
  <c r="X249" i="1"/>
  <c r="O249" i="1"/>
  <c r="BN248" i="1"/>
  <c r="BL248" i="1"/>
  <c r="X248" i="1"/>
  <c r="O248" i="1"/>
  <c r="BN247" i="1"/>
  <c r="BL247" i="1"/>
  <c r="X247" i="1"/>
  <c r="BN246" i="1"/>
  <c r="BL246" i="1"/>
  <c r="X246" i="1"/>
  <c r="BN245" i="1"/>
  <c r="BL245" i="1"/>
  <c r="X245" i="1"/>
  <c r="O245" i="1"/>
  <c r="BO244" i="1"/>
  <c r="BN244" i="1"/>
  <c r="BM244" i="1"/>
  <c r="BL244" i="1"/>
  <c r="Y244" i="1"/>
  <c r="X244" i="1"/>
  <c r="W241" i="1"/>
  <c r="W240" i="1"/>
  <c r="BN239" i="1"/>
  <c r="BL239" i="1"/>
  <c r="X239" i="1"/>
  <c r="O239" i="1"/>
  <c r="BO238" i="1"/>
  <c r="BN238" i="1"/>
  <c r="BM238" i="1"/>
  <c r="BL238" i="1"/>
  <c r="Y238" i="1"/>
  <c r="X238" i="1"/>
  <c r="O238" i="1"/>
  <c r="BN237" i="1"/>
  <c r="BL237" i="1"/>
  <c r="X237" i="1"/>
  <c r="O237" i="1"/>
  <c r="BN236" i="1"/>
  <c r="BL236" i="1"/>
  <c r="X236" i="1"/>
  <c r="O236" i="1"/>
  <c r="BN235" i="1"/>
  <c r="BL235" i="1"/>
  <c r="X235" i="1"/>
  <c r="O235" i="1"/>
  <c r="BN234" i="1"/>
  <c r="BL234" i="1"/>
  <c r="X234" i="1"/>
  <c r="O234" i="1"/>
  <c r="W231" i="1"/>
  <c r="W230" i="1"/>
  <c r="BN229" i="1"/>
  <c r="BL229" i="1"/>
  <c r="X229" i="1"/>
  <c r="O229" i="1"/>
  <c r="BN228" i="1"/>
  <c r="BL228" i="1"/>
  <c r="X228" i="1"/>
  <c r="X230" i="1" s="1"/>
  <c r="O228" i="1"/>
  <c r="W226" i="1"/>
  <c r="W225" i="1"/>
  <c r="BN224" i="1"/>
  <c r="BL224" i="1"/>
  <c r="X224" i="1"/>
  <c r="O224" i="1"/>
  <c r="BN223" i="1"/>
  <c r="BL223" i="1"/>
  <c r="X223" i="1"/>
  <c r="O223" i="1"/>
  <c r="BN222" i="1"/>
  <c r="BL222" i="1"/>
  <c r="X222" i="1"/>
  <c r="O222" i="1"/>
  <c r="BO221" i="1"/>
  <c r="BN221" i="1"/>
  <c r="BM221" i="1"/>
  <c r="BL221" i="1"/>
  <c r="Y221" i="1"/>
  <c r="X221" i="1"/>
  <c r="O221" i="1"/>
  <c r="BN220" i="1"/>
  <c r="BL220" i="1"/>
  <c r="X220" i="1"/>
  <c r="O220" i="1"/>
  <c r="BN219" i="1"/>
  <c r="BL219" i="1"/>
  <c r="X219" i="1"/>
  <c r="O219" i="1"/>
  <c r="BN218" i="1"/>
  <c r="BL218" i="1"/>
  <c r="X218" i="1"/>
  <c r="O218" i="1"/>
  <c r="W215" i="1"/>
  <c r="W214" i="1"/>
  <c r="BN213" i="1"/>
  <c r="BL213" i="1"/>
  <c r="X213" i="1"/>
  <c r="BN212" i="1"/>
  <c r="BL212" i="1"/>
  <c r="X212" i="1"/>
  <c r="BN211" i="1"/>
  <c r="BL211" i="1"/>
  <c r="X211" i="1"/>
  <c r="O211" i="1"/>
  <c r="BN210" i="1"/>
  <c r="BL210" i="1"/>
  <c r="X210" i="1"/>
  <c r="O210" i="1"/>
  <c r="BN209" i="1"/>
  <c r="BL209" i="1"/>
  <c r="X209" i="1"/>
  <c r="W207" i="1"/>
  <c r="W206" i="1"/>
  <c r="BN205" i="1"/>
  <c r="BL205" i="1"/>
  <c r="X205" i="1"/>
  <c r="O205" i="1"/>
  <c r="BN204" i="1"/>
  <c r="BL204" i="1"/>
  <c r="X204" i="1"/>
  <c r="BN203" i="1"/>
  <c r="BL203" i="1"/>
  <c r="X203" i="1"/>
  <c r="BN202" i="1"/>
  <c r="BL202" i="1"/>
  <c r="X202" i="1"/>
  <c r="BN201" i="1"/>
  <c r="BL201" i="1"/>
  <c r="X201" i="1"/>
  <c r="BN200" i="1"/>
  <c r="BL200" i="1"/>
  <c r="X200" i="1"/>
  <c r="Y200" i="1" s="1"/>
  <c r="BN199" i="1"/>
  <c r="BL199" i="1"/>
  <c r="X199" i="1"/>
  <c r="O199" i="1"/>
  <c r="BN198" i="1"/>
  <c r="BL198" i="1"/>
  <c r="X198" i="1"/>
  <c r="BO198" i="1" s="1"/>
  <c r="O198" i="1"/>
  <c r="BN197" i="1"/>
  <c r="BL197" i="1"/>
  <c r="X197" i="1"/>
  <c r="O197" i="1"/>
  <c r="BN196" i="1"/>
  <c r="BL196" i="1"/>
  <c r="X196" i="1"/>
  <c r="BO196" i="1" s="1"/>
  <c r="O196" i="1"/>
  <c r="BN195" i="1"/>
  <c r="BL195" i="1"/>
  <c r="X195" i="1"/>
  <c r="O195" i="1"/>
  <c r="BN194" i="1"/>
  <c r="BL194" i="1"/>
  <c r="X194" i="1"/>
  <c r="BO194" i="1" s="1"/>
  <c r="BN193" i="1"/>
  <c r="BL193" i="1"/>
  <c r="X193" i="1"/>
  <c r="BO193" i="1" s="1"/>
  <c r="O193" i="1"/>
  <c r="BN192" i="1"/>
  <c r="BL192" i="1"/>
  <c r="X192" i="1"/>
  <c r="BN191" i="1"/>
  <c r="BL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W187" i="1"/>
  <c r="W186" i="1"/>
  <c r="BN185" i="1"/>
  <c r="BL185" i="1"/>
  <c r="X185" i="1"/>
  <c r="O185" i="1"/>
  <c r="BN184" i="1"/>
  <c r="BL184" i="1"/>
  <c r="X184" i="1"/>
  <c r="BO184" i="1" s="1"/>
  <c r="O184" i="1"/>
  <c r="BN183" i="1"/>
  <c r="BL183" i="1"/>
  <c r="X183" i="1"/>
  <c r="O183" i="1"/>
  <c r="BN182" i="1"/>
  <c r="BL182" i="1"/>
  <c r="X182" i="1"/>
  <c r="BO182" i="1" s="1"/>
  <c r="O182" i="1"/>
  <c r="BN181" i="1"/>
  <c r="BL181" i="1"/>
  <c r="X181" i="1"/>
  <c r="O181" i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O178" i="1"/>
  <c r="W176" i="1"/>
  <c r="W175" i="1"/>
  <c r="BN174" i="1"/>
  <c r="BL174" i="1"/>
  <c r="X174" i="1"/>
  <c r="BO174" i="1" s="1"/>
  <c r="O174" i="1"/>
  <c r="BN173" i="1"/>
  <c r="BL173" i="1"/>
  <c r="X173" i="1"/>
  <c r="O173" i="1"/>
  <c r="W171" i="1"/>
  <c r="W170" i="1"/>
  <c r="BN169" i="1"/>
  <c r="BL169" i="1"/>
  <c r="X169" i="1"/>
  <c r="O169" i="1"/>
  <c r="BN168" i="1"/>
  <c r="BL168" i="1"/>
  <c r="X168" i="1"/>
  <c r="O168" i="1"/>
  <c r="W165" i="1"/>
  <c r="W164" i="1"/>
  <c r="BN163" i="1"/>
  <c r="BL163" i="1"/>
  <c r="X163" i="1"/>
  <c r="BO163" i="1" s="1"/>
  <c r="O163" i="1"/>
  <c r="BN162" i="1"/>
  <c r="BL162" i="1"/>
  <c r="X162" i="1"/>
  <c r="O162" i="1"/>
  <c r="BN161" i="1"/>
  <c r="BL161" i="1"/>
  <c r="X161" i="1"/>
  <c r="BO161" i="1" s="1"/>
  <c r="O161" i="1"/>
  <c r="BO160" i="1"/>
  <c r="BN160" i="1"/>
  <c r="BM160" i="1"/>
  <c r="BL160" i="1"/>
  <c r="Y160" i="1"/>
  <c r="X160" i="1"/>
  <c r="O160" i="1"/>
  <c r="BN159" i="1"/>
  <c r="BL159" i="1"/>
  <c r="X159" i="1"/>
  <c r="BO159" i="1" s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O155" i="1"/>
  <c r="W152" i="1"/>
  <c r="W151" i="1"/>
  <c r="BN150" i="1"/>
  <c r="BL150" i="1"/>
  <c r="X150" i="1"/>
  <c r="BO150" i="1" s="1"/>
  <c r="O150" i="1"/>
  <c r="BN149" i="1"/>
  <c r="BL149" i="1"/>
  <c r="X149" i="1"/>
  <c r="BN148" i="1"/>
  <c r="BL148" i="1"/>
  <c r="X148" i="1"/>
  <c r="BN147" i="1"/>
  <c r="BL147" i="1"/>
  <c r="X147" i="1"/>
  <c r="BN146" i="1"/>
  <c r="BL146" i="1"/>
  <c r="X146" i="1"/>
  <c r="O146" i="1"/>
  <c r="W142" i="1"/>
  <c r="W141" i="1"/>
  <c r="BN140" i="1"/>
  <c r="BL140" i="1"/>
  <c r="X140" i="1"/>
  <c r="O140" i="1"/>
  <c r="BN139" i="1"/>
  <c r="BL139" i="1"/>
  <c r="X139" i="1"/>
  <c r="BO139" i="1" s="1"/>
  <c r="O139" i="1"/>
  <c r="BN138" i="1"/>
  <c r="BL138" i="1"/>
  <c r="X138" i="1"/>
  <c r="O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W133" i="1"/>
  <c r="W132" i="1"/>
  <c r="BN131" i="1"/>
  <c r="BL131" i="1"/>
  <c r="X131" i="1"/>
  <c r="O131" i="1"/>
  <c r="BN130" i="1"/>
  <c r="BL130" i="1"/>
  <c r="X130" i="1"/>
  <c r="BO130" i="1" s="1"/>
  <c r="O130" i="1"/>
  <c r="BN129" i="1"/>
  <c r="BL129" i="1"/>
  <c r="X129" i="1"/>
  <c r="O129" i="1"/>
  <c r="BN128" i="1"/>
  <c r="BL128" i="1"/>
  <c r="X128" i="1"/>
  <c r="BO128" i="1" s="1"/>
  <c r="O128" i="1"/>
  <c r="BN127" i="1"/>
  <c r="BL127" i="1"/>
  <c r="X127" i="1"/>
  <c r="O127" i="1"/>
  <c r="BN126" i="1"/>
  <c r="BL126" i="1"/>
  <c r="X126" i="1"/>
  <c r="X133" i="1" s="1"/>
  <c r="O126" i="1"/>
  <c r="W124" i="1"/>
  <c r="W123" i="1"/>
  <c r="BN122" i="1"/>
  <c r="BL122" i="1"/>
  <c r="X122" i="1"/>
  <c r="BO122" i="1" s="1"/>
  <c r="BN121" i="1"/>
  <c r="BL121" i="1"/>
  <c r="X121" i="1"/>
  <c r="BO121" i="1" s="1"/>
  <c r="BN120" i="1"/>
  <c r="BL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X118" i="1"/>
  <c r="BO118" i="1" s="1"/>
  <c r="BN117" i="1"/>
  <c r="BL117" i="1"/>
  <c r="X117" i="1"/>
  <c r="BO117" i="1" s="1"/>
  <c r="BN116" i="1"/>
  <c r="BL116" i="1"/>
  <c r="X116" i="1"/>
  <c r="BO116" i="1" s="1"/>
  <c r="O116" i="1"/>
  <c r="BN115" i="1"/>
  <c r="BL115" i="1"/>
  <c r="X115" i="1"/>
  <c r="O115" i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BO112" i="1" s="1"/>
  <c r="O112" i="1"/>
  <c r="BN111" i="1"/>
  <c r="BL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O108" i="1"/>
  <c r="W106" i="1"/>
  <c r="W105" i="1"/>
  <c r="BN104" i="1"/>
  <c r="BL104" i="1"/>
  <c r="X104" i="1"/>
  <c r="BO104" i="1" s="1"/>
  <c r="O104" i="1"/>
  <c r="BN103" i="1"/>
  <c r="BL103" i="1"/>
  <c r="X103" i="1"/>
  <c r="O103" i="1"/>
  <c r="BN102" i="1"/>
  <c r="BL102" i="1"/>
  <c r="X102" i="1"/>
  <c r="BO102" i="1" s="1"/>
  <c r="O102" i="1"/>
  <c r="BN101" i="1"/>
  <c r="BL101" i="1"/>
  <c r="X101" i="1"/>
  <c r="O101" i="1"/>
  <c r="BN100" i="1"/>
  <c r="BL100" i="1"/>
  <c r="X100" i="1"/>
  <c r="BO100" i="1" s="1"/>
  <c r="O100" i="1"/>
  <c r="BN99" i="1"/>
  <c r="BL99" i="1"/>
  <c r="X99" i="1"/>
  <c r="O99" i="1"/>
  <c r="BN98" i="1"/>
  <c r="BL98" i="1"/>
  <c r="X98" i="1"/>
  <c r="X105" i="1" s="1"/>
  <c r="O98" i="1"/>
  <c r="W96" i="1"/>
  <c r="W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BO92" i="1" s="1"/>
  <c r="O92" i="1"/>
  <c r="BN91" i="1"/>
  <c r="BL91" i="1"/>
  <c r="X91" i="1"/>
  <c r="O91" i="1"/>
  <c r="W89" i="1"/>
  <c r="W88" i="1"/>
  <c r="BN87" i="1"/>
  <c r="BL87" i="1"/>
  <c r="X87" i="1"/>
  <c r="O87" i="1"/>
  <c r="BN86" i="1"/>
  <c r="BL86" i="1"/>
  <c r="X86" i="1"/>
  <c r="BO86" i="1" s="1"/>
  <c r="O86" i="1"/>
  <c r="BN85" i="1"/>
  <c r="BL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N81" i="1"/>
  <c r="BL81" i="1"/>
  <c r="X81" i="1"/>
  <c r="O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N77" i="1"/>
  <c r="BL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N69" i="1"/>
  <c r="BL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W64" i="1"/>
  <c r="W63" i="1"/>
  <c r="BN62" i="1"/>
  <c r="BL62" i="1"/>
  <c r="X62" i="1"/>
  <c r="BN61" i="1"/>
  <c r="BL61" i="1"/>
  <c r="X61" i="1"/>
  <c r="Y61" i="1" s="1"/>
  <c r="O61" i="1"/>
  <c r="BN60" i="1"/>
  <c r="BL60" i="1"/>
  <c r="X60" i="1"/>
  <c r="BO60" i="1" s="1"/>
  <c r="O60" i="1"/>
  <c r="BN59" i="1"/>
  <c r="BL59" i="1"/>
  <c r="X59" i="1"/>
  <c r="BO59" i="1" s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86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87" i="1" l="1"/>
  <c r="BM87" i="1"/>
  <c r="Y87" i="1"/>
  <c r="BO113" i="1"/>
  <c r="BM113" i="1"/>
  <c r="Y113" i="1"/>
  <c r="BO140" i="1"/>
  <c r="BM140" i="1"/>
  <c r="Y140" i="1"/>
  <c r="BO169" i="1"/>
  <c r="BM169" i="1"/>
  <c r="Y169" i="1"/>
  <c r="BO197" i="1"/>
  <c r="BM197" i="1"/>
  <c r="Y197" i="1"/>
  <c r="BO210" i="1"/>
  <c r="BM210" i="1"/>
  <c r="Y210" i="1"/>
  <c r="BO250" i="1"/>
  <c r="BM250" i="1"/>
  <c r="Y250" i="1"/>
  <c r="BO272" i="1"/>
  <c r="BM272" i="1"/>
  <c r="Y272" i="1"/>
  <c r="BO296" i="1"/>
  <c r="BM296" i="1"/>
  <c r="Y296" i="1"/>
  <c r="BO337" i="1"/>
  <c r="BM337" i="1"/>
  <c r="Y337" i="1"/>
  <c r="BO368" i="1"/>
  <c r="BM368" i="1"/>
  <c r="Y368" i="1"/>
  <c r="BO451" i="1"/>
  <c r="BM451" i="1"/>
  <c r="Y451" i="1"/>
  <c r="BO496" i="1"/>
  <c r="BM496" i="1"/>
  <c r="Y496" i="1"/>
  <c r="W580" i="1"/>
  <c r="Y28" i="1"/>
  <c r="BM28" i="1"/>
  <c r="Y67" i="1"/>
  <c r="BM67" i="1"/>
  <c r="Y75" i="1"/>
  <c r="BM75" i="1"/>
  <c r="BO79" i="1"/>
  <c r="BM79" i="1"/>
  <c r="Y79" i="1"/>
  <c r="BO101" i="1"/>
  <c r="BM101" i="1"/>
  <c r="Y101" i="1"/>
  <c r="BO129" i="1"/>
  <c r="BM129" i="1"/>
  <c r="Y129" i="1"/>
  <c r="BO156" i="1"/>
  <c r="BM156" i="1"/>
  <c r="Y156" i="1"/>
  <c r="BO183" i="1"/>
  <c r="BM183" i="1"/>
  <c r="Y183" i="1"/>
  <c r="BO205" i="1"/>
  <c r="BM205" i="1"/>
  <c r="Y205" i="1"/>
  <c r="BO229" i="1"/>
  <c r="BM229" i="1"/>
  <c r="Y229" i="1"/>
  <c r="BO234" i="1"/>
  <c r="BM234" i="1"/>
  <c r="Y234" i="1"/>
  <c r="BO264" i="1"/>
  <c r="BM264" i="1"/>
  <c r="Y264" i="1"/>
  <c r="BO277" i="1"/>
  <c r="BM277" i="1"/>
  <c r="Y277" i="1"/>
  <c r="BO306" i="1"/>
  <c r="BM306" i="1"/>
  <c r="Y306" i="1"/>
  <c r="BO349" i="1"/>
  <c r="BM349" i="1"/>
  <c r="Y349" i="1"/>
  <c r="BO382" i="1"/>
  <c r="BM382" i="1"/>
  <c r="Y382" i="1"/>
  <c r="BO495" i="1"/>
  <c r="BM495" i="1"/>
  <c r="Y495" i="1"/>
  <c r="BO515" i="1"/>
  <c r="BM515" i="1"/>
  <c r="Y515" i="1"/>
  <c r="BO85" i="1"/>
  <c r="BM85" i="1"/>
  <c r="Y85" i="1"/>
  <c r="BO99" i="1"/>
  <c r="BM99" i="1"/>
  <c r="Y99" i="1"/>
  <c r="BO111" i="1"/>
  <c r="BM111" i="1"/>
  <c r="Y111" i="1"/>
  <c r="BO149" i="1"/>
  <c r="BM149" i="1"/>
  <c r="Y149" i="1"/>
  <c r="BO181" i="1"/>
  <c r="BM181" i="1"/>
  <c r="Y181" i="1"/>
  <c r="BO191" i="1"/>
  <c r="BM191" i="1"/>
  <c r="Y191" i="1"/>
  <c r="BO248" i="1"/>
  <c r="BM248" i="1"/>
  <c r="Y248" i="1"/>
  <c r="BO260" i="1"/>
  <c r="BM260" i="1"/>
  <c r="Y260" i="1"/>
  <c r="BO270" i="1"/>
  <c r="BM270" i="1"/>
  <c r="Y270" i="1"/>
  <c r="BO291" i="1"/>
  <c r="BM291" i="1"/>
  <c r="Y291" i="1"/>
  <c r="BO302" i="1"/>
  <c r="BM302" i="1"/>
  <c r="Y302" i="1"/>
  <c r="BO335" i="1"/>
  <c r="BM335" i="1"/>
  <c r="Y335" i="1"/>
  <c r="BO343" i="1"/>
  <c r="BM343" i="1"/>
  <c r="Y343" i="1"/>
  <c r="BO357" i="1"/>
  <c r="BM357" i="1"/>
  <c r="Y357" i="1"/>
  <c r="BO361" i="1"/>
  <c r="BM361" i="1"/>
  <c r="Y361" i="1"/>
  <c r="BO376" i="1"/>
  <c r="BM376" i="1"/>
  <c r="Y376" i="1"/>
  <c r="BO396" i="1"/>
  <c r="BM396" i="1"/>
  <c r="Y396" i="1"/>
  <c r="BO400" i="1"/>
  <c r="BM400" i="1"/>
  <c r="Y400" i="1"/>
  <c r="BO406" i="1"/>
  <c r="BM406" i="1"/>
  <c r="Y406" i="1"/>
  <c r="BO410" i="1"/>
  <c r="BM410" i="1"/>
  <c r="Y410" i="1"/>
  <c r="BO414" i="1"/>
  <c r="BM414" i="1"/>
  <c r="Y414" i="1"/>
  <c r="BO418" i="1"/>
  <c r="BM418" i="1"/>
  <c r="Y418" i="1"/>
  <c r="BO422" i="1"/>
  <c r="BM422" i="1"/>
  <c r="Y422" i="1"/>
  <c r="BO444" i="1"/>
  <c r="BM444" i="1"/>
  <c r="Y444" i="1"/>
  <c r="BO454" i="1"/>
  <c r="BM454" i="1"/>
  <c r="Y454" i="1"/>
  <c r="BO476" i="1"/>
  <c r="BM476" i="1"/>
  <c r="Y476" i="1"/>
  <c r="X489" i="1"/>
  <c r="X488" i="1"/>
  <c r="BO487" i="1"/>
  <c r="BM487" i="1"/>
  <c r="Y487" i="1"/>
  <c r="Y488" i="1" s="1"/>
  <c r="BO493" i="1"/>
  <c r="BM493" i="1"/>
  <c r="Y493" i="1"/>
  <c r="BO509" i="1"/>
  <c r="BM509" i="1"/>
  <c r="Y509" i="1"/>
  <c r="BO513" i="1"/>
  <c r="BM513" i="1"/>
  <c r="Y513" i="1"/>
  <c r="J9" i="1"/>
  <c r="BO69" i="1"/>
  <c r="BM69" i="1"/>
  <c r="Y69" i="1"/>
  <c r="BO77" i="1"/>
  <c r="BM77" i="1"/>
  <c r="Y77" i="1"/>
  <c r="BO127" i="1"/>
  <c r="BM127" i="1"/>
  <c r="Y127" i="1"/>
  <c r="BO138" i="1"/>
  <c r="BM138" i="1"/>
  <c r="Y138" i="1"/>
  <c r="BO147" i="1"/>
  <c r="BM147" i="1"/>
  <c r="Y147" i="1"/>
  <c r="BO162" i="1"/>
  <c r="BM162" i="1"/>
  <c r="Y162" i="1"/>
  <c r="BO195" i="1"/>
  <c r="BM195" i="1"/>
  <c r="Y195" i="1"/>
  <c r="BO223" i="1"/>
  <c r="BM223" i="1"/>
  <c r="Y223" i="1"/>
  <c r="F9" i="1"/>
  <c r="F10" i="1"/>
  <c r="Y22" i="1"/>
  <c r="BM22" i="1"/>
  <c r="X36" i="1"/>
  <c r="Y30" i="1"/>
  <c r="BM30" i="1"/>
  <c r="Y31" i="1"/>
  <c r="BM31" i="1"/>
  <c r="Y34" i="1"/>
  <c r="BM34" i="1"/>
  <c r="Y59" i="1"/>
  <c r="BM59" i="1"/>
  <c r="BO61" i="1"/>
  <c r="BM61" i="1"/>
  <c r="BO62" i="1"/>
  <c r="BM62" i="1"/>
  <c r="Y62" i="1"/>
  <c r="BO73" i="1"/>
  <c r="BM73" i="1"/>
  <c r="Y73" i="1"/>
  <c r="BO81" i="1"/>
  <c r="BM81" i="1"/>
  <c r="Y81" i="1"/>
  <c r="X95" i="1"/>
  <c r="BO91" i="1"/>
  <c r="BM91" i="1"/>
  <c r="Y91" i="1"/>
  <c r="BO103" i="1"/>
  <c r="BM103" i="1"/>
  <c r="Y103" i="1"/>
  <c r="BO115" i="1"/>
  <c r="BM115" i="1"/>
  <c r="Y115" i="1"/>
  <c r="BO131" i="1"/>
  <c r="BM131" i="1"/>
  <c r="Y131" i="1"/>
  <c r="BO146" i="1"/>
  <c r="BM146" i="1"/>
  <c r="Y146" i="1"/>
  <c r="BO148" i="1"/>
  <c r="BM148" i="1"/>
  <c r="Y148" i="1"/>
  <c r="BO158" i="1"/>
  <c r="BM158" i="1"/>
  <c r="Y158" i="1"/>
  <c r="X175" i="1"/>
  <c r="BO173" i="1"/>
  <c r="BM173" i="1"/>
  <c r="Y173" i="1"/>
  <c r="BO185" i="1"/>
  <c r="BM185" i="1"/>
  <c r="Y185" i="1"/>
  <c r="BO192" i="1"/>
  <c r="BM192" i="1"/>
  <c r="Y192" i="1"/>
  <c r="BO199" i="1"/>
  <c r="BM199" i="1"/>
  <c r="Y199" i="1"/>
  <c r="BO219" i="1"/>
  <c r="BM219" i="1"/>
  <c r="Y219" i="1"/>
  <c r="BO236" i="1"/>
  <c r="BM236" i="1"/>
  <c r="Y236" i="1"/>
  <c r="BO252" i="1"/>
  <c r="BM252" i="1"/>
  <c r="Y252" i="1"/>
  <c r="BO266" i="1"/>
  <c r="BM266" i="1"/>
  <c r="Y266" i="1"/>
  <c r="BO279" i="1"/>
  <c r="BM279" i="1"/>
  <c r="Y279" i="1"/>
  <c r="BO285" i="1"/>
  <c r="BM285" i="1"/>
  <c r="Y285" i="1"/>
  <c r="BO298" i="1"/>
  <c r="BM298" i="1"/>
  <c r="Y298" i="1"/>
  <c r="BO317" i="1"/>
  <c r="BM317" i="1"/>
  <c r="Y317" i="1"/>
  <c r="BO339" i="1"/>
  <c r="BM339" i="1"/>
  <c r="Y339" i="1"/>
  <c r="BO351" i="1"/>
  <c r="BM351" i="1"/>
  <c r="Y351" i="1"/>
  <c r="BO370" i="1"/>
  <c r="BM370" i="1"/>
  <c r="Y370" i="1"/>
  <c r="BO384" i="1"/>
  <c r="BM384" i="1"/>
  <c r="Y384" i="1"/>
  <c r="X123" i="1"/>
  <c r="H586" i="1"/>
  <c r="I586" i="1"/>
  <c r="X187" i="1"/>
  <c r="X274" i="1"/>
  <c r="X281" i="1"/>
  <c r="X280" i="1"/>
  <c r="X359" i="1"/>
  <c r="X358" i="1"/>
  <c r="X386" i="1"/>
  <c r="X390" i="1"/>
  <c r="BO401" i="1"/>
  <c r="BM401" i="1"/>
  <c r="Y401" i="1"/>
  <c r="BO409" i="1"/>
  <c r="BM409" i="1"/>
  <c r="Y409" i="1"/>
  <c r="BO413" i="1"/>
  <c r="BM413" i="1"/>
  <c r="Y413" i="1"/>
  <c r="BO417" i="1"/>
  <c r="BM417" i="1"/>
  <c r="Y417" i="1"/>
  <c r="BO421" i="1"/>
  <c r="BM421" i="1"/>
  <c r="Y421" i="1"/>
  <c r="BO429" i="1"/>
  <c r="BM429" i="1"/>
  <c r="Y429" i="1"/>
  <c r="X435" i="1"/>
  <c r="X434" i="1"/>
  <c r="BO433" i="1"/>
  <c r="BM433" i="1"/>
  <c r="Y433" i="1"/>
  <c r="Y434" i="1" s="1"/>
  <c r="BO437" i="1"/>
  <c r="BM437" i="1"/>
  <c r="Y437" i="1"/>
  <c r="BO453" i="1"/>
  <c r="BM453" i="1"/>
  <c r="Y453" i="1"/>
  <c r="BO457" i="1"/>
  <c r="BM457" i="1"/>
  <c r="Y457" i="1"/>
  <c r="BO482" i="1"/>
  <c r="BM482" i="1"/>
  <c r="Y482" i="1"/>
  <c r="BO498" i="1"/>
  <c r="BM498" i="1"/>
  <c r="Y498" i="1"/>
  <c r="BO517" i="1"/>
  <c r="BM517" i="1"/>
  <c r="Y517" i="1"/>
  <c r="W586" i="1"/>
  <c r="Y380" i="1"/>
  <c r="BM380" i="1"/>
  <c r="BO380" i="1"/>
  <c r="X25" i="1"/>
  <c r="X37" i="1"/>
  <c r="X41" i="1"/>
  <c r="X45" i="1"/>
  <c r="X49" i="1"/>
  <c r="X55" i="1"/>
  <c r="X63" i="1"/>
  <c r="X88" i="1"/>
  <c r="X96" i="1"/>
  <c r="X106" i="1"/>
  <c r="X124" i="1"/>
  <c r="X132" i="1"/>
  <c r="X141" i="1"/>
  <c r="X152" i="1"/>
  <c r="X165" i="1"/>
  <c r="X170" i="1"/>
  <c r="X176" i="1"/>
  <c r="X186" i="1"/>
  <c r="BO202" i="1"/>
  <c r="BM202" i="1"/>
  <c r="Y202" i="1"/>
  <c r="BO204" i="1"/>
  <c r="BM204" i="1"/>
  <c r="Y204" i="1"/>
  <c r="BO211" i="1"/>
  <c r="BM211" i="1"/>
  <c r="Y211" i="1"/>
  <c r="BO213" i="1"/>
  <c r="BM213" i="1"/>
  <c r="Y213" i="1"/>
  <c r="X215" i="1"/>
  <c r="J586" i="1"/>
  <c r="X225" i="1"/>
  <c r="BO218" i="1"/>
  <c r="BM218" i="1"/>
  <c r="Y218" i="1"/>
  <c r="BO222" i="1"/>
  <c r="BM222" i="1"/>
  <c r="Y222" i="1"/>
  <c r="BO235" i="1"/>
  <c r="BM235" i="1"/>
  <c r="Y235" i="1"/>
  <c r="BO239" i="1"/>
  <c r="BM239" i="1"/>
  <c r="Y239" i="1"/>
  <c r="X241" i="1"/>
  <c r="BO245" i="1"/>
  <c r="BM245" i="1"/>
  <c r="Y245" i="1"/>
  <c r="BO247" i="1"/>
  <c r="BM247" i="1"/>
  <c r="Y247" i="1"/>
  <c r="BO251" i="1"/>
  <c r="BM251" i="1"/>
  <c r="Y251" i="1"/>
  <c r="BO259" i="1"/>
  <c r="BM259" i="1"/>
  <c r="Y259" i="1"/>
  <c r="BO267" i="1"/>
  <c r="BM267" i="1"/>
  <c r="Y267" i="1"/>
  <c r="BO271" i="1"/>
  <c r="BM271" i="1"/>
  <c r="Y271" i="1"/>
  <c r="X287" i="1"/>
  <c r="BO283" i="1"/>
  <c r="BM283" i="1"/>
  <c r="Y283" i="1"/>
  <c r="X286" i="1"/>
  <c r="BO290" i="1"/>
  <c r="BM290" i="1"/>
  <c r="Y290" i="1"/>
  <c r="Y292" i="1" s="1"/>
  <c r="BO299" i="1"/>
  <c r="BM299" i="1"/>
  <c r="Y299" i="1"/>
  <c r="X303" i="1"/>
  <c r="BO307" i="1"/>
  <c r="BM307" i="1"/>
  <c r="Y307" i="1"/>
  <c r="Y308" i="1" s="1"/>
  <c r="X309" i="1"/>
  <c r="O586" i="1"/>
  <c r="X313" i="1"/>
  <c r="BO312" i="1"/>
  <c r="BM312" i="1"/>
  <c r="Y312" i="1"/>
  <c r="Y313" i="1" s="1"/>
  <c r="X314" i="1"/>
  <c r="X319" i="1"/>
  <c r="BO316" i="1"/>
  <c r="BM316" i="1"/>
  <c r="Y316" i="1"/>
  <c r="X320" i="1"/>
  <c r="BO334" i="1"/>
  <c r="BM334" i="1"/>
  <c r="Y334" i="1"/>
  <c r="BO338" i="1"/>
  <c r="BM338" i="1"/>
  <c r="Y338" i="1"/>
  <c r="BO342" i="1"/>
  <c r="BM342" i="1"/>
  <c r="Y342" i="1"/>
  <c r="BO350" i="1"/>
  <c r="BM350" i="1"/>
  <c r="Y350" i="1"/>
  <c r="BO383" i="1"/>
  <c r="BM383" i="1"/>
  <c r="Y383" i="1"/>
  <c r="H9" i="1"/>
  <c r="B586" i="1"/>
  <c r="W577" i="1"/>
  <c r="W578" i="1"/>
  <c r="Y23" i="1"/>
  <c r="Y24" i="1" s="1"/>
  <c r="BM23" i="1"/>
  <c r="X24" i="1"/>
  <c r="W576" i="1"/>
  <c r="Y27" i="1"/>
  <c r="BM27" i="1"/>
  <c r="BO27" i="1"/>
  <c r="Y29" i="1"/>
  <c r="BM29" i="1"/>
  <c r="Y32" i="1"/>
  <c r="BM32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86" i="1"/>
  <c r="Y60" i="1"/>
  <c r="BM60" i="1"/>
  <c r="X64" i="1"/>
  <c r="E58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9" i="1"/>
  <c r="Y92" i="1"/>
  <c r="BM92" i="1"/>
  <c r="Y94" i="1"/>
  <c r="BM94" i="1"/>
  <c r="Y98" i="1"/>
  <c r="BM98" i="1"/>
  <c r="BO98" i="1"/>
  <c r="Y100" i="1"/>
  <c r="BM100" i="1"/>
  <c r="Y102" i="1"/>
  <c r="BM102" i="1"/>
  <c r="Y104" i="1"/>
  <c r="BM104" i="1"/>
  <c r="Y108" i="1"/>
  <c r="BM108" i="1"/>
  <c r="BO108" i="1"/>
  <c r="Y110" i="1"/>
  <c r="BM110" i="1"/>
  <c r="Y112" i="1"/>
  <c r="BM112" i="1"/>
  <c r="Y114" i="1"/>
  <c r="BM114" i="1"/>
  <c r="Y116" i="1"/>
  <c r="BM116" i="1"/>
  <c r="Y117" i="1"/>
  <c r="BM117" i="1"/>
  <c r="Y118" i="1"/>
  <c r="BM118" i="1"/>
  <c r="Y120" i="1"/>
  <c r="BM120" i="1"/>
  <c r="Y121" i="1"/>
  <c r="BM121" i="1"/>
  <c r="Y122" i="1"/>
  <c r="BM122" i="1"/>
  <c r="Y126" i="1"/>
  <c r="BM126" i="1"/>
  <c r="BO126" i="1"/>
  <c r="Y128" i="1"/>
  <c r="BM128" i="1"/>
  <c r="Y130" i="1"/>
  <c r="BM130" i="1"/>
  <c r="F586" i="1"/>
  <c r="Y137" i="1"/>
  <c r="BM137" i="1"/>
  <c r="Y139" i="1"/>
  <c r="BM139" i="1"/>
  <c r="X142" i="1"/>
  <c r="G586" i="1"/>
  <c r="Y150" i="1"/>
  <c r="Y151" i="1" s="1"/>
  <c r="BM150" i="1"/>
  <c r="X151" i="1"/>
  <c r="Y155" i="1"/>
  <c r="BM155" i="1"/>
  <c r="BO155" i="1"/>
  <c r="Y157" i="1"/>
  <c r="BM157" i="1"/>
  <c r="Y159" i="1"/>
  <c r="BM159" i="1"/>
  <c r="Y161" i="1"/>
  <c r="BM161" i="1"/>
  <c r="Y163" i="1"/>
  <c r="BM163" i="1"/>
  <c r="X164" i="1"/>
  <c r="Y168" i="1"/>
  <c r="BM168" i="1"/>
  <c r="BO168" i="1"/>
  <c r="X171" i="1"/>
  <c r="Y174" i="1"/>
  <c r="BM174" i="1"/>
  <c r="Y178" i="1"/>
  <c r="BM178" i="1"/>
  <c r="BO178" i="1"/>
  <c r="Y180" i="1"/>
  <c r="BM180" i="1"/>
  <c r="Y182" i="1"/>
  <c r="BM182" i="1"/>
  <c r="Y184" i="1"/>
  <c r="BM184" i="1"/>
  <c r="X207" i="1"/>
  <c r="Y190" i="1"/>
  <c r="BM190" i="1"/>
  <c r="Y193" i="1"/>
  <c r="BM193" i="1"/>
  <c r="Y194" i="1"/>
  <c r="BM194" i="1"/>
  <c r="Y196" i="1"/>
  <c r="BM196" i="1"/>
  <c r="Y198" i="1"/>
  <c r="BM198" i="1"/>
  <c r="BO200" i="1"/>
  <c r="BM200" i="1"/>
  <c r="BO201" i="1"/>
  <c r="BM201" i="1"/>
  <c r="Y201" i="1"/>
  <c r="BO203" i="1"/>
  <c r="BM203" i="1"/>
  <c r="Y203" i="1"/>
  <c r="X206" i="1"/>
  <c r="X214" i="1"/>
  <c r="BO209" i="1"/>
  <c r="BM209" i="1"/>
  <c r="Y209" i="1"/>
  <c r="BO212" i="1"/>
  <c r="BM212" i="1"/>
  <c r="Y212" i="1"/>
  <c r="BO220" i="1"/>
  <c r="BM220" i="1"/>
  <c r="Y220" i="1"/>
  <c r="BO224" i="1"/>
  <c r="BM224" i="1"/>
  <c r="Y224" i="1"/>
  <c r="X226" i="1"/>
  <c r="X231" i="1"/>
  <c r="BO228" i="1"/>
  <c r="BM228" i="1"/>
  <c r="Y228" i="1"/>
  <c r="Y230" i="1" s="1"/>
  <c r="BO237" i="1"/>
  <c r="BM237" i="1"/>
  <c r="Y237" i="1"/>
  <c r="BO246" i="1"/>
  <c r="BM246" i="1"/>
  <c r="Y246" i="1"/>
  <c r="BO249" i="1"/>
  <c r="BM249" i="1"/>
  <c r="Y249" i="1"/>
  <c r="BO253" i="1"/>
  <c r="BM253" i="1"/>
  <c r="Y253" i="1"/>
  <c r="X255" i="1"/>
  <c r="X262" i="1"/>
  <c r="BO257" i="1"/>
  <c r="BM257" i="1"/>
  <c r="Y257" i="1"/>
  <c r="Y261" i="1" s="1"/>
  <c r="X261" i="1"/>
  <c r="BO265" i="1"/>
  <c r="BM265" i="1"/>
  <c r="Y265" i="1"/>
  <c r="BO269" i="1"/>
  <c r="BM269" i="1"/>
  <c r="Y269" i="1"/>
  <c r="BO273" i="1"/>
  <c r="BM273" i="1"/>
  <c r="Y273" i="1"/>
  <c r="X275" i="1"/>
  <c r="BO278" i="1"/>
  <c r="BM278" i="1"/>
  <c r="Y278" i="1"/>
  <c r="Y280" i="1" s="1"/>
  <c r="BO284" i="1"/>
  <c r="BM284" i="1"/>
  <c r="Y284" i="1"/>
  <c r="X293" i="1"/>
  <c r="X292" i="1"/>
  <c r="BO297" i="1"/>
  <c r="BM297" i="1"/>
  <c r="Y297" i="1"/>
  <c r="BO301" i="1"/>
  <c r="BM301" i="1"/>
  <c r="Y301" i="1"/>
  <c r="BO362" i="1"/>
  <c r="BM362" i="1"/>
  <c r="Y362" i="1"/>
  <c r="Y363" i="1" s="1"/>
  <c r="X364" i="1"/>
  <c r="Q586" i="1"/>
  <c r="X372" i="1"/>
  <c r="BO367" i="1"/>
  <c r="BM367" i="1"/>
  <c r="Y367" i="1"/>
  <c r="X371" i="1"/>
  <c r="BO375" i="1"/>
  <c r="BM375" i="1"/>
  <c r="Y375" i="1"/>
  <c r="Y377" i="1" s="1"/>
  <c r="X377" i="1"/>
  <c r="BO402" i="1"/>
  <c r="BM402" i="1"/>
  <c r="Y402" i="1"/>
  <c r="X426" i="1"/>
  <c r="BO404" i="1"/>
  <c r="BM404" i="1"/>
  <c r="Y404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BO423" i="1"/>
  <c r="BM423" i="1"/>
  <c r="Y423" i="1"/>
  <c r="BO438" i="1"/>
  <c r="BM438" i="1"/>
  <c r="Y438" i="1"/>
  <c r="Y440" i="1" s="1"/>
  <c r="X440" i="1"/>
  <c r="R586" i="1"/>
  <c r="K586" i="1"/>
  <c r="X240" i="1"/>
  <c r="L586" i="1"/>
  <c r="X254" i="1"/>
  <c r="N586" i="1"/>
  <c r="X304" i="1"/>
  <c r="X308" i="1"/>
  <c r="BO318" i="1"/>
  <c r="BM318" i="1"/>
  <c r="Y318" i="1"/>
  <c r="X323" i="1"/>
  <c r="BO322" i="1"/>
  <c r="BM322" i="1"/>
  <c r="Y322" i="1"/>
  <c r="Y323" i="1" s="1"/>
  <c r="X324" i="1"/>
  <c r="X327" i="1"/>
  <c r="BO326" i="1"/>
  <c r="BM326" i="1"/>
  <c r="Y326" i="1"/>
  <c r="Y327" i="1" s="1"/>
  <c r="X328" i="1"/>
  <c r="P586" i="1"/>
  <c r="X345" i="1"/>
  <c r="BO332" i="1"/>
  <c r="BM332" i="1"/>
  <c r="Y332" i="1"/>
  <c r="BO336" i="1"/>
  <c r="BM336" i="1"/>
  <c r="Y336" i="1"/>
  <c r="BO340" i="1"/>
  <c r="BM340" i="1"/>
  <c r="Y340" i="1"/>
  <c r="BO344" i="1"/>
  <c r="BM344" i="1"/>
  <c r="Y344" i="1"/>
  <c r="X346" i="1"/>
  <c r="X353" i="1"/>
  <c r="BO348" i="1"/>
  <c r="BM348" i="1"/>
  <c r="Y348" i="1"/>
  <c r="X352" i="1"/>
  <c r="BO356" i="1"/>
  <c r="BM356" i="1"/>
  <c r="Y356" i="1"/>
  <c r="Y358" i="1" s="1"/>
  <c r="X363" i="1"/>
  <c r="BO369" i="1"/>
  <c r="BM369" i="1"/>
  <c r="Y369" i="1"/>
  <c r="X378" i="1"/>
  <c r="BO381" i="1"/>
  <c r="BM381" i="1"/>
  <c r="Y381" i="1"/>
  <c r="Y385" i="1" s="1"/>
  <c r="X385" i="1"/>
  <c r="BO389" i="1"/>
  <c r="BM389" i="1"/>
  <c r="Y389" i="1"/>
  <c r="Y390" i="1" s="1"/>
  <c r="X391" i="1"/>
  <c r="X398" i="1"/>
  <c r="BO395" i="1"/>
  <c r="BM395" i="1"/>
  <c r="Y395" i="1"/>
  <c r="X425" i="1"/>
  <c r="BO403" i="1"/>
  <c r="BM403" i="1"/>
  <c r="Y403" i="1"/>
  <c r="BO405" i="1"/>
  <c r="BM405" i="1"/>
  <c r="Y405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BO424" i="1"/>
  <c r="BM424" i="1"/>
  <c r="Y424" i="1"/>
  <c r="X431" i="1"/>
  <c r="BO428" i="1"/>
  <c r="BM428" i="1"/>
  <c r="Y428" i="1"/>
  <c r="X441" i="1"/>
  <c r="BO450" i="1"/>
  <c r="BM450" i="1"/>
  <c r="Y450" i="1"/>
  <c r="BO455" i="1"/>
  <c r="BM455" i="1"/>
  <c r="Y455" i="1"/>
  <c r="X458" i="1"/>
  <c r="BO462" i="1"/>
  <c r="BM462" i="1"/>
  <c r="Y462" i="1"/>
  <c r="Y463" i="1" s="1"/>
  <c r="X464" i="1"/>
  <c r="X467" i="1"/>
  <c r="BO466" i="1"/>
  <c r="BM466" i="1"/>
  <c r="Y466" i="1"/>
  <c r="Y467" i="1" s="1"/>
  <c r="X468" i="1"/>
  <c r="X471" i="1"/>
  <c r="BO470" i="1"/>
  <c r="BM470" i="1"/>
  <c r="Y470" i="1"/>
  <c r="Y471" i="1" s="1"/>
  <c r="X472" i="1"/>
  <c r="T586" i="1"/>
  <c r="X478" i="1"/>
  <c r="BO475" i="1"/>
  <c r="BM475" i="1"/>
  <c r="Y475" i="1"/>
  <c r="X479" i="1"/>
  <c r="BO497" i="1"/>
  <c r="BM497" i="1"/>
  <c r="Y497" i="1"/>
  <c r="BO501" i="1"/>
  <c r="BM501" i="1"/>
  <c r="Y501" i="1"/>
  <c r="S586" i="1"/>
  <c r="X446" i="1"/>
  <c r="BO445" i="1"/>
  <c r="BM445" i="1"/>
  <c r="Y445" i="1"/>
  <c r="Y446" i="1" s="1"/>
  <c r="X447" i="1"/>
  <c r="X459" i="1"/>
  <c r="BO449" i="1"/>
  <c r="BM449" i="1"/>
  <c r="Y449" i="1"/>
  <c r="BO452" i="1"/>
  <c r="BM452" i="1"/>
  <c r="Y452" i="1"/>
  <c r="BO456" i="1"/>
  <c r="BM456" i="1"/>
  <c r="Y456" i="1"/>
  <c r="X463" i="1"/>
  <c r="BO477" i="1"/>
  <c r="BM477" i="1"/>
  <c r="Y477" i="1"/>
  <c r="BO483" i="1"/>
  <c r="BM483" i="1"/>
  <c r="Y483" i="1"/>
  <c r="Y484" i="1" s="1"/>
  <c r="X485" i="1"/>
  <c r="BO494" i="1"/>
  <c r="BM494" i="1"/>
  <c r="Y494" i="1"/>
  <c r="BO499" i="1"/>
  <c r="BM499" i="1"/>
  <c r="Y499" i="1"/>
  <c r="BO502" i="1"/>
  <c r="BM502" i="1"/>
  <c r="Y502" i="1"/>
  <c r="BO514" i="1"/>
  <c r="BM514" i="1"/>
  <c r="Y514" i="1"/>
  <c r="BO518" i="1"/>
  <c r="BM518" i="1"/>
  <c r="Y518" i="1"/>
  <c r="X520" i="1"/>
  <c r="X525" i="1"/>
  <c r="BO522" i="1"/>
  <c r="BM522" i="1"/>
  <c r="Y522" i="1"/>
  <c r="X526" i="1"/>
  <c r="BO547" i="1"/>
  <c r="BM547" i="1"/>
  <c r="Y547" i="1"/>
  <c r="BO549" i="1"/>
  <c r="BM549" i="1"/>
  <c r="Y549" i="1"/>
  <c r="BO563" i="1"/>
  <c r="BM563" i="1"/>
  <c r="Y563" i="1"/>
  <c r="BO565" i="1"/>
  <c r="BM565" i="1"/>
  <c r="Y565" i="1"/>
  <c r="V586" i="1"/>
  <c r="U586" i="1"/>
  <c r="X484" i="1"/>
  <c r="X505" i="1"/>
  <c r="BO504" i="1"/>
  <c r="BM504" i="1"/>
  <c r="Y504" i="1"/>
  <c r="X506" i="1"/>
  <c r="X511" i="1"/>
  <c r="BO508" i="1"/>
  <c r="BM508" i="1"/>
  <c r="Y508" i="1"/>
  <c r="Y510" i="1" s="1"/>
  <c r="X519" i="1"/>
  <c r="BO516" i="1"/>
  <c r="BM516" i="1"/>
  <c r="Y516" i="1"/>
  <c r="BO524" i="1"/>
  <c r="BM524" i="1"/>
  <c r="Y524" i="1"/>
  <c r="X529" i="1"/>
  <c r="BO528" i="1"/>
  <c r="BM528" i="1"/>
  <c r="Y528" i="1"/>
  <c r="Y529" i="1" s="1"/>
  <c r="X530" i="1"/>
  <c r="X551" i="1"/>
  <c r="BO546" i="1"/>
  <c r="BM546" i="1"/>
  <c r="Y546" i="1"/>
  <c r="BO548" i="1"/>
  <c r="BM548" i="1"/>
  <c r="Y548" i="1"/>
  <c r="BO550" i="1"/>
  <c r="BM550" i="1"/>
  <c r="Y550" i="1"/>
  <c r="X552" i="1"/>
  <c r="X567" i="1"/>
  <c r="BO562" i="1"/>
  <c r="BM562" i="1"/>
  <c r="Y562" i="1"/>
  <c r="BO564" i="1"/>
  <c r="BM564" i="1"/>
  <c r="Y564" i="1"/>
  <c r="BO566" i="1"/>
  <c r="BM566" i="1"/>
  <c r="Y566" i="1"/>
  <c r="X568" i="1"/>
  <c r="X544" i="1"/>
  <c r="Y141" i="1" l="1"/>
  <c r="Y519" i="1"/>
  <c r="Y430" i="1"/>
  <c r="Y397" i="1"/>
  <c r="Y352" i="1"/>
  <c r="Y303" i="1"/>
  <c r="Y214" i="1"/>
  <c r="Y186" i="1"/>
  <c r="Y175" i="1"/>
  <c r="Y170" i="1"/>
  <c r="Y164" i="1"/>
  <c r="Y123" i="1"/>
  <c r="Y63" i="1"/>
  <c r="Y505" i="1"/>
  <c r="Y425" i="1"/>
  <c r="Y206" i="1"/>
  <c r="Y88" i="1"/>
  <c r="X578" i="1"/>
  <c r="Y240" i="1"/>
  <c r="Y478" i="1"/>
  <c r="Y274" i="1"/>
  <c r="Y95" i="1"/>
  <c r="Y254" i="1"/>
  <c r="X577" i="1"/>
  <c r="X579" i="1" s="1"/>
  <c r="Y319" i="1"/>
  <c r="Y567" i="1"/>
  <c r="Y525" i="1"/>
  <c r="Y551" i="1"/>
  <c r="Y458" i="1"/>
  <c r="Y345" i="1"/>
  <c r="Y371" i="1"/>
  <c r="Y132" i="1"/>
  <c r="Y105" i="1"/>
  <c r="Y36" i="1"/>
  <c r="X580" i="1"/>
  <c r="W579" i="1"/>
  <c r="Y286" i="1"/>
  <c r="Y225" i="1"/>
  <c r="X576" i="1"/>
  <c r="Y581" i="1" l="1"/>
</calcChain>
</file>

<file path=xl/sharedStrings.xml><?xml version="1.0" encoding="utf-8"?>
<sst xmlns="http://schemas.openxmlformats.org/spreadsheetml/2006/main" count="2573" uniqueCount="860">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</sst>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2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7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15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71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6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6"/>
  <sheetViews>
    <sheetView showGridLines="0" tabSelected="1" zoomScaleNormal="100" zoomScaleSheetLayoutView="100" workbookViewId="0">
      <selection activeCell="AA39" sqref="AA39"/>
    </sheetView>
  </sheetViews>
  <sheetFormatPr defaultColWidth="9.140625" defaultRowHeight="12.75" x14ac:dyDescent="0.2"/>
  <cols>
    <col min="1" max="1" width="9.140625" style="3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7" customWidth="1"/>
    <col min="18" max="18" width="6.140625" style="39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7" customWidth="1"/>
    <col min="24" max="24" width="11" style="397" customWidth="1"/>
    <col min="25" max="25" width="10" style="397" customWidth="1"/>
    <col min="26" max="26" width="11.5703125" style="397" customWidth="1"/>
    <col min="27" max="27" width="10.42578125" style="39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7" customWidth="1"/>
    <col min="32" max="32" width="9.140625" style="397" customWidth="1"/>
    <col min="33" max="16384" width="9.140625" style="397"/>
  </cols>
  <sheetData>
    <row r="1" spans="1:30" s="401" customFormat="1" ht="45" customHeight="1" x14ac:dyDescent="0.2">
      <c r="A1" s="41"/>
      <c r="B1" s="41"/>
      <c r="C1" s="41"/>
      <c r="D1" s="531" t="s">
        <v>0</v>
      </c>
      <c r="E1" s="532"/>
      <c r="F1" s="532"/>
      <c r="G1" s="12" t="s">
        <v>1</v>
      </c>
      <c r="H1" s="531" t="s">
        <v>2</v>
      </c>
      <c r="I1" s="532"/>
      <c r="J1" s="532"/>
      <c r="K1" s="532"/>
      <c r="L1" s="532"/>
      <c r="M1" s="532"/>
      <c r="N1" s="532"/>
      <c r="O1" s="532"/>
      <c r="P1" s="532"/>
      <c r="Q1" s="816" t="s">
        <v>3</v>
      </c>
      <c r="R1" s="532"/>
      <c r="S1" s="53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40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6"/>
      <c r="Q2" s="416"/>
      <c r="R2" s="416"/>
      <c r="S2" s="416"/>
      <c r="T2" s="416"/>
      <c r="U2" s="416"/>
      <c r="V2" s="416"/>
      <c r="W2" s="16"/>
      <c r="X2" s="16"/>
      <c r="Y2" s="16"/>
      <c r="Z2" s="16"/>
      <c r="AA2" s="51"/>
      <c r="AB2" s="51"/>
      <c r="AC2" s="51"/>
    </row>
    <row r="3" spans="1:30" s="40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6"/>
      <c r="P3" s="416"/>
      <c r="Q3" s="416"/>
      <c r="R3" s="416"/>
      <c r="S3" s="416"/>
      <c r="T3" s="416"/>
      <c r="U3" s="416"/>
      <c r="V3" s="416"/>
      <c r="W3" s="16"/>
      <c r="X3" s="16"/>
      <c r="Y3" s="16"/>
      <c r="Z3" s="16"/>
      <c r="AA3" s="51"/>
      <c r="AB3" s="51"/>
      <c r="AC3" s="51"/>
    </row>
    <row r="4" spans="1:30" s="40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401" customFormat="1" ht="23.45" customHeight="1" x14ac:dyDescent="0.2">
      <c r="A5" s="571" t="s">
        <v>8</v>
      </c>
      <c r="B5" s="477"/>
      <c r="C5" s="478"/>
      <c r="D5" s="438"/>
      <c r="E5" s="440"/>
      <c r="F5" s="766" t="s">
        <v>9</v>
      </c>
      <c r="G5" s="478"/>
      <c r="H5" s="438" t="s">
        <v>859</v>
      </c>
      <c r="I5" s="439"/>
      <c r="J5" s="439"/>
      <c r="K5" s="439"/>
      <c r="L5" s="440"/>
      <c r="M5" s="58"/>
      <c r="O5" s="24" t="s">
        <v>10</v>
      </c>
      <c r="P5" s="813">
        <v>45480</v>
      </c>
      <c r="Q5" s="585"/>
      <c r="S5" s="667" t="s">
        <v>11</v>
      </c>
      <c r="T5" s="453"/>
      <c r="U5" s="670" t="s">
        <v>12</v>
      </c>
      <c r="V5" s="585"/>
      <c r="AA5" s="51"/>
      <c r="AB5" s="51"/>
      <c r="AC5" s="51"/>
    </row>
    <row r="6" spans="1:30" s="401" customFormat="1" ht="24" customHeight="1" x14ac:dyDescent="0.2">
      <c r="A6" s="571" t="s">
        <v>13</v>
      </c>
      <c r="B6" s="477"/>
      <c r="C6" s="478"/>
      <c r="D6" s="739" t="s">
        <v>14</v>
      </c>
      <c r="E6" s="740"/>
      <c r="F6" s="740"/>
      <c r="G6" s="740"/>
      <c r="H6" s="740"/>
      <c r="I6" s="740"/>
      <c r="J6" s="740"/>
      <c r="K6" s="740"/>
      <c r="L6" s="585"/>
      <c r="M6" s="59"/>
      <c r="O6" s="24" t="s">
        <v>15</v>
      </c>
      <c r="P6" s="458" t="str">
        <f>IF(P5=0," ",CHOOSE(WEEKDAY(P5,2),"Понедельник","Вторник","Среда","Четверг","Пятница","Суббота","Воскресенье"))</f>
        <v>Воскресенье</v>
      </c>
      <c r="Q6" s="413"/>
      <c r="S6" s="452" t="s">
        <v>16</v>
      </c>
      <c r="T6" s="453"/>
      <c r="U6" s="731" t="s">
        <v>17</v>
      </c>
      <c r="V6" s="496"/>
      <c r="AA6" s="51"/>
      <c r="AB6" s="51"/>
      <c r="AC6" s="51"/>
    </row>
    <row r="7" spans="1:30" s="401" customFormat="1" ht="21.75" hidden="1" customHeight="1" x14ac:dyDescent="0.2">
      <c r="A7" s="55"/>
      <c r="B7" s="55"/>
      <c r="C7" s="55"/>
      <c r="D7" s="649" t="str">
        <f>IFERROR(VLOOKUP(DeliveryAddress,Table,3,0),1)</f>
        <v>5</v>
      </c>
      <c r="E7" s="650"/>
      <c r="F7" s="650"/>
      <c r="G7" s="650"/>
      <c r="H7" s="650"/>
      <c r="I7" s="650"/>
      <c r="J7" s="650"/>
      <c r="K7" s="650"/>
      <c r="L7" s="651"/>
      <c r="M7" s="60"/>
      <c r="O7" s="24"/>
      <c r="P7" s="42"/>
      <c r="Q7" s="42"/>
      <c r="S7" s="416"/>
      <c r="T7" s="453"/>
      <c r="U7" s="732"/>
      <c r="V7" s="733"/>
      <c r="AA7" s="51"/>
      <c r="AB7" s="51"/>
      <c r="AC7" s="51"/>
    </row>
    <row r="8" spans="1:30" s="401" customFormat="1" ht="25.5" customHeight="1" x14ac:dyDescent="0.2">
      <c r="A8" s="820" t="s">
        <v>18</v>
      </c>
      <c r="B8" s="450"/>
      <c r="C8" s="451"/>
      <c r="D8" s="505"/>
      <c r="E8" s="506"/>
      <c r="F8" s="506"/>
      <c r="G8" s="506"/>
      <c r="H8" s="506"/>
      <c r="I8" s="506"/>
      <c r="J8" s="506"/>
      <c r="K8" s="506"/>
      <c r="L8" s="507"/>
      <c r="M8" s="61"/>
      <c r="O8" s="24" t="s">
        <v>19</v>
      </c>
      <c r="P8" s="674">
        <v>0.41666666666666669</v>
      </c>
      <c r="Q8" s="651"/>
      <c r="S8" s="416"/>
      <c r="T8" s="453"/>
      <c r="U8" s="732"/>
      <c r="V8" s="733"/>
      <c r="AA8" s="51"/>
      <c r="AB8" s="51"/>
      <c r="AC8" s="51"/>
    </row>
    <row r="9" spans="1:30" s="401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6"/>
      <c r="C9" s="416"/>
      <c r="D9" s="579"/>
      <c r="E9" s="410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6"/>
      <c r="H9" s="409" t="str">
        <f>IF(AND($A$9="Тип доверенности/получателя при получении в адресе перегруза:",$D$9="Разовая доверенность"),"Введите ФИО","")</f>
        <v/>
      </c>
      <c r="I9" s="410"/>
      <c r="J9" s="4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0"/>
      <c r="L9" s="410"/>
      <c r="M9" s="403"/>
      <c r="O9" s="26" t="s">
        <v>20</v>
      </c>
      <c r="P9" s="575"/>
      <c r="Q9" s="576"/>
      <c r="S9" s="416"/>
      <c r="T9" s="453"/>
      <c r="U9" s="734"/>
      <c r="V9" s="735"/>
      <c r="W9" s="43"/>
      <c r="X9" s="43"/>
      <c r="Y9" s="43"/>
      <c r="Z9" s="43"/>
      <c r="AA9" s="51"/>
      <c r="AB9" s="51"/>
      <c r="AC9" s="51"/>
    </row>
    <row r="10" spans="1:30" s="401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6"/>
      <c r="C10" s="416"/>
      <c r="D10" s="579"/>
      <c r="E10" s="410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6"/>
      <c r="H10" s="714" t="str">
        <f>IFERROR(VLOOKUP($D$10,Proxy,2,FALSE),"")</f>
        <v/>
      </c>
      <c r="I10" s="416"/>
      <c r="J10" s="416"/>
      <c r="K10" s="416"/>
      <c r="L10" s="416"/>
      <c r="M10" s="400"/>
      <c r="O10" s="26" t="s">
        <v>21</v>
      </c>
      <c r="P10" s="683"/>
      <c r="Q10" s="684"/>
      <c r="T10" s="24" t="s">
        <v>22</v>
      </c>
      <c r="U10" s="495" t="s">
        <v>23</v>
      </c>
      <c r="V10" s="496"/>
      <c r="W10" s="44"/>
      <c r="X10" s="44"/>
      <c r="Y10" s="44"/>
      <c r="Z10" s="44"/>
      <c r="AA10" s="51"/>
      <c r="AB10" s="51"/>
      <c r="AC10" s="51"/>
    </row>
    <row r="11" spans="1:30" s="40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84"/>
      <c r="Q11" s="585"/>
      <c r="T11" s="24" t="s">
        <v>26</v>
      </c>
      <c r="U11" s="663" t="s">
        <v>27</v>
      </c>
      <c r="V11" s="576"/>
      <c r="W11" s="45"/>
      <c r="X11" s="45"/>
      <c r="Y11" s="45"/>
      <c r="Z11" s="45"/>
      <c r="AA11" s="51"/>
      <c r="AB11" s="51"/>
      <c r="AC11" s="51"/>
    </row>
    <row r="12" spans="1:30" s="401" customFormat="1" ht="18.600000000000001" customHeight="1" x14ac:dyDescent="0.2">
      <c r="A12" s="763" t="s">
        <v>28</v>
      </c>
      <c r="B12" s="477"/>
      <c r="C12" s="477"/>
      <c r="D12" s="477"/>
      <c r="E12" s="477"/>
      <c r="F12" s="477"/>
      <c r="G12" s="477"/>
      <c r="H12" s="477"/>
      <c r="I12" s="477"/>
      <c r="J12" s="477"/>
      <c r="K12" s="477"/>
      <c r="L12" s="478"/>
      <c r="M12" s="62"/>
      <c r="O12" s="24" t="s">
        <v>29</v>
      </c>
      <c r="P12" s="674"/>
      <c r="Q12" s="651"/>
      <c r="R12" s="23"/>
      <c r="T12" s="24"/>
      <c r="U12" s="532"/>
      <c r="V12" s="416"/>
      <c r="AA12" s="51"/>
      <c r="AB12" s="51"/>
      <c r="AC12" s="51"/>
    </row>
    <row r="13" spans="1:30" s="401" customFormat="1" ht="23.25" customHeight="1" x14ac:dyDescent="0.2">
      <c r="A13" s="763" t="s">
        <v>30</v>
      </c>
      <c r="B13" s="477"/>
      <c r="C13" s="477"/>
      <c r="D13" s="477"/>
      <c r="E13" s="477"/>
      <c r="F13" s="477"/>
      <c r="G13" s="477"/>
      <c r="H13" s="477"/>
      <c r="I13" s="477"/>
      <c r="J13" s="477"/>
      <c r="K13" s="477"/>
      <c r="L13" s="478"/>
      <c r="M13" s="62"/>
      <c r="N13" s="26"/>
      <c r="O13" s="26" t="s">
        <v>31</v>
      </c>
      <c r="P13" s="663"/>
      <c r="Q13" s="576"/>
      <c r="R13" s="23"/>
      <c r="W13" s="49"/>
      <c r="X13" s="49"/>
      <c r="Y13" s="49"/>
      <c r="Z13" s="49"/>
      <c r="AA13" s="51"/>
      <c r="AB13" s="51"/>
      <c r="AC13" s="51"/>
    </row>
    <row r="14" spans="1:30" s="401" customFormat="1" ht="18.600000000000001" customHeight="1" x14ac:dyDescent="0.2">
      <c r="A14" s="763" t="s">
        <v>32</v>
      </c>
      <c r="B14" s="477"/>
      <c r="C14" s="477"/>
      <c r="D14" s="477"/>
      <c r="E14" s="477"/>
      <c r="F14" s="477"/>
      <c r="G14" s="477"/>
      <c r="H14" s="477"/>
      <c r="I14" s="477"/>
      <c r="J14" s="477"/>
      <c r="K14" s="477"/>
      <c r="L14" s="478"/>
      <c r="M14" s="62"/>
      <c r="W14" s="50"/>
      <c r="X14" s="50"/>
      <c r="Y14" s="50"/>
      <c r="Z14" s="50"/>
      <c r="AA14" s="51"/>
      <c r="AB14" s="51"/>
      <c r="AC14" s="51"/>
    </row>
    <row r="15" spans="1:30" s="401" customFormat="1" ht="22.5" customHeight="1" x14ac:dyDescent="0.2">
      <c r="A15" s="805" t="s">
        <v>33</v>
      </c>
      <c r="B15" s="477"/>
      <c r="C15" s="477"/>
      <c r="D15" s="477"/>
      <c r="E15" s="477"/>
      <c r="F15" s="477"/>
      <c r="G15" s="477"/>
      <c r="H15" s="477"/>
      <c r="I15" s="477"/>
      <c r="J15" s="477"/>
      <c r="K15" s="477"/>
      <c r="L15" s="478"/>
      <c r="M15" s="63"/>
      <c r="O15" s="557" t="s">
        <v>34</v>
      </c>
      <c r="P15" s="532"/>
      <c r="Q15" s="532"/>
      <c r="R15" s="532"/>
      <c r="S15" s="53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58"/>
      <c r="P16" s="558"/>
      <c r="Q16" s="558"/>
      <c r="R16" s="558"/>
      <c r="S16" s="55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5" t="s">
        <v>35</v>
      </c>
      <c r="B17" s="445" t="s">
        <v>36</v>
      </c>
      <c r="C17" s="593" t="s">
        <v>37</v>
      </c>
      <c r="D17" s="445" t="s">
        <v>38</v>
      </c>
      <c r="E17" s="510"/>
      <c r="F17" s="445" t="s">
        <v>39</v>
      </c>
      <c r="G17" s="445" t="s">
        <v>40</v>
      </c>
      <c r="H17" s="445" t="s">
        <v>41</v>
      </c>
      <c r="I17" s="445" t="s">
        <v>42</v>
      </c>
      <c r="J17" s="445" t="s">
        <v>43</v>
      </c>
      <c r="K17" s="445" t="s">
        <v>44</v>
      </c>
      <c r="L17" s="445" t="s">
        <v>45</v>
      </c>
      <c r="M17" s="445" t="s">
        <v>46</v>
      </c>
      <c r="N17" s="445" t="s">
        <v>47</v>
      </c>
      <c r="O17" s="445" t="s">
        <v>48</v>
      </c>
      <c r="P17" s="509"/>
      <c r="Q17" s="509"/>
      <c r="R17" s="509"/>
      <c r="S17" s="510"/>
      <c r="T17" s="799" t="s">
        <v>49</v>
      </c>
      <c r="U17" s="478"/>
      <c r="V17" s="445" t="s">
        <v>50</v>
      </c>
      <c r="W17" s="445" t="s">
        <v>51</v>
      </c>
      <c r="X17" s="830" t="s">
        <v>52</v>
      </c>
      <c r="Y17" s="445" t="s">
        <v>53</v>
      </c>
      <c r="Z17" s="525" t="s">
        <v>54</v>
      </c>
      <c r="AA17" s="525" t="s">
        <v>55</v>
      </c>
      <c r="AB17" s="525" t="s">
        <v>56</v>
      </c>
      <c r="AC17" s="526"/>
      <c r="AD17" s="527"/>
      <c r="AE17" s="521"/>
      <c r="BB17" s="797" t="s">
        <v>57</v>
      </c>
    </row>
    <row r="18" spans="1:67" ht="14.25" customHeight="1" x14ac:dyDescent="0.2">
      <c r="A18" s="446"/>
      <c r="B18" s="446"/>
      <c r="C18" s="446"/>
      <c r="D18" s="511"/>
      <c r="E18" s="513"/>
      <c r="F18" s="446"/>
      <c r="G18" s="446"/>
      <c r="H18" s="446"/>
      <c r="I18" s="446"/>
      <c r="J18" s="446"/>
      <c r="K18" s="446"/>
      <c r="L18" s="446"/>
      <c r="M18" s="446"/>
      <c r="N18" s="446"/>
      <c r="O18" s="511"/>
      <c r="P18" s="512"/>
      <c r="Q18" s="512"/>
      <c r="R18" s="512"/>
      <c r="S18" s="513"/>
      <c r="T18" s="402" t="s">
        <v>58</v>
      </c>
      <c r="U18" s="402" t="s">
        <v>59</v>
      </c>
      <c r="V18" s="446"/>
      <c r="W18" s="446"/>
      <c r="X18" s="831"/>
      <c r="Y18" s="446"/>
      <c r="Z18" s="702"/>
      <c r="AA18" s="702"/>
      <c r="AB18" s="528"/>
      <c r="AC18" s="529"/>
      <c r="AD18" s="530"/>
      <c r="AE18" s="522"/>
      <c r="BB18" s="416"/>
    </row>
    <row r="19" spans="1:67" ht="27.75" hidden="1" customHeight="1" x14ac:dyDescent="0.2">
      <c r="A19" s="462" t="s">
        <v>60</v>
      </c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  <c r="Q19" s="463"/>
      <c r="R19" s="463"/>
      <c r="S19" s="463"/>
      <c r="T19" s="463"/>
      <c r="U19" s="463"/>
      <c r="V19" s="463"/>
      <c r="W19" s="463"/>
      <c r="X19" s="463"/>
      <c r="Y19" s="463"/>
      <c r="Z19" s="48"/>
      <c r="AA19" s="48"/>
    </row>
    <row r="20" spans="1:67" ht="16.5" hidden="1" customHeight="1" x14ac:dyDescent="0.25">
      <c r="A20" s="415" t="s">
        <v>60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399"/>
      <c r="AA20" s="399"/>
    </row>
    <row r="21" spans="1:67" ht="14.25" hidden="1" customHeight="1" x14ac:dyDescent="0.25">
      <c r="A21" s="420" t="s">
        <v>61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416"/>
      <c r="Z21" s="398"/>
      <c r="AA21" s="39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18">
        <v>4607091389258</v>
      </c>
      <c r="E22" s="413"/>
      <c r="F22" s="404">
        <v>0.3</v>
      </c>
      <c r="G22" s="32">
        <v>6</v>
      </c>
      <c r="H22" s="404">
        <v>1.8</v>
      </c>
      <c r="I22" s="40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2"/>
      <c r="Q22" s="412"/>
      <c r="R22" s="412"/>
      <c r="S22" s="413"/>
      <c r="T22" s="34"/>
      <c r="U22" s="34"/>
      <c r="V22" s="35" t="s">
        <v>66</v>
      </c>
      <c r="W22" s="405">
        <v>0</v>
      </c>
      <c r="X22" s="40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18">
        <v>4680115885004</v>
      </c>
      <c r="E23" s="413"/>
      <c r="F23" s="404">
        <v>0.16</v>
      </c>
      <c r="G23" s="32">
        <v>10</v>
      </c>
      <c r="H23" s="404">
        <v>1.6</v>
      </c>
      <c r="I23" s="40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2"/>
      <c r="Q23" s="412"/>
      <c r="R23" s="412"/>
      <c r="S23" s="413"/>
      <c r="T23" s="34"/>
      <c r="U23" s="34"/>
      <c r="V23" s="35" t="s">
        <v>66</v>
      </c>
      <c r="W23" s="405">
        <v>0</v>
      </c>
      <c r="X23" s="40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30"/>
      <c r="B24" s="416"/>
      <c r="C24" s="416"/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31"/>
      <c r="O24" s="449" t="s">
        <v>70</v>
      </c>
      <c r="P24" s="450"/>
      <c r="Q24" s="450"/>
      <c r="R24" s="450"/>
      <c r="S24" s="450"/>
      <c r="T24" s="450"/>
      <c r="U24" s="451"/>
      <c r="V24" s="37" t="s">
        <v>71</v>
      </c>
      <c r="W24" s="407">
        <f>IFERROR(W22/H22,"0")+IFERROR(W23/H23,"0")</f>
        <v>0</v>
      </c>
      <c r="X24" s="407">
        <f>IFERROR(X22/H22,"0")+IFERROR(X23/H23,"0")</f>
        <v>0</v>
      </c>
      <c r="Y24" s="407">
        <f>IFERROR(IF(Y22="",0,Y22),"0")+IFERROR(IF(Y23="",0,Y23),"0")</f>
        <v>0</v>
      </c>
      <c r="Z24" s="408"/>
      <c r="AA24" s="408"/>
    </row>
    <row r="25" spans="1:67" hidden="1" x14ac:dyDescent="0.2">
      <c r="A25" s="416"/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31"/>
      <c r="O25" s="449" t="s">
        <v>70</v>
      </c>
      <c r="P25" s="450"/>
      <c r="Q25" s="450"/>
      <c r="R25" s="450"/>
      <c r="S25" s="450"/>
      <c r="T25" s="450"/>
      <c r="U25" s="451"/>
      <c r="V25" s="37" t="s">
        <v>66</v>
      </c>
      <c r="W25" s="407">
        <f>IFERROR(SUM(W22:W23),"0")</f>
        <v>0</v>
      </c>
      <c r="X25" s="407">
        <f>IFERROR(SUM(X22:X23),"0")</f>
        <v>0</v>
      </c>
      <c r="Y25" s="37"/>
      <c r="Z25" s="408"/>
      <c r="AA25" s="408"/>
    </row>
    <row r="26" spans="1:67" ht="14.25" hidden="1" customHeight="1" x14ac:dyDescent="0.25">
      <c r="A26" s="420" t="s">
        <v>72</v>
      </c>
      <c r="B26" s="416"/>
      <c r="C26" s="416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  <c r="V26" s="416"/>
      <c r="W26" s="416"/>
      <c r="X26" s="416"/>
      <c r="Y26" s="416"/>
      <c r="Z26" s="398"/>
      <c r="AA26" s="39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18">
        <v>4607091383881</v>
      </c>
      <c r="E27" s="413"/>
      <c r="F27" s="404">
        <v>0.33</v>
      </c>
      <c r="G27" s="32">
        <v>6</v>
      </c>
      <c r="H27" s="404">
        <v>1.98</v>
      </c>
      <c r="I27" s="40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2"/>
      <c r="Q27" s="412"/>
      <c r="R27" s="412"/>
      <c r="S27" s="413"/>
      <c r="T27" s="34"/>
      <c r="U27" s="34"/>
      <c r="V27" s="35" t="s">
        <v>66</v>
      </c>
      <c r="W27" s="405">
        <v>0</v>
      </c>
      <c r="X27" s="40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18">
        <v>4607091388237</v>
      </c>
      <c r="E28" s="413"/>
      <c r="F28" s="404">
        <v>0.42</v>
      </c>
      <c r="G28" s="32">
        <v>6</v>
      </c>
      <c r="H28" s="404">
        <v>2.52</v>
      </c>
      <c r="I28" s="40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2"/>
      <c r="Q28" s="412"/>
      <c r="R28" s="412"/>
      <c r="S28" s="413"/>
      <c r="T28" s="34"/>
      <c r="U28" s="34"/>
      <c r="V28" s="35" t="s">
        <v>66</v>
      </c>
      <c r="W28" s="405">
        <v>0</v>
      </c>
      <c r="X28" s="40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418">
        <v>4607091383935</v>
      </c>
      <c r="E29" s="413"/>
      <c r="F29" s="404">
        <v>0.33</v>
      </c>
      <c r="G29" s="32">
        <v>6</v>
      </c>
      <c r="H29" s="404">
        <v>1.98</v>
      </c>
      <c r="I29" s="40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5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12"/>
      <c r="Q29" s="412"/>
      <c r="R29" s="412"/>
      <c r="S29" s="413"/>
      <c r="T29" s="34"/>
      <c r="U29" s="34"/>
      <c r="V29" s="35" t="s">
        <v>66</v>
      </c>
      <c r="W29" s="405">
        <v>0</v>
      </c>
      <c r="X29" s="40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418">
        <v>4607091383935</v>
      </c>
      <c r="E30" s="413"/>
      <c r="F30" s="404">
        <v>0.33</v>
      </c>
      <c r="G30" s="32">
        <v>6</v>
      </c>
      <c r="H30" s="404">
        <v>1.98</v>
      </c>
      <c r="I30" s="40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12"/>
      <c r="Q30" s="412"/>
      <c r="R30" s="412"/>
      <c r="S30" s="413"/>
      <c r="T30" s="34"/>
      <c r="U30" s="34"/>
      <c r="V30" s="35" t="s">
        <v>66</v>
      </c>
      <c r="W30" s="405">
        <v>0</v>
      </c>
      <c r="X30" s="40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418">
        <v>4680115881990</v>
      </c>
      <c r="E31" s="413"/>
      <c r="F31" s="404">
        <v>0.42</v>
      </c>
      <c r="G31" s="32">
        <v>6</v>
      </c>
      <c r="H31" s="404">
        <v>2.52</v>
      </c>
      <c r="I31" s="40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98" t="s">
        <v>82</v>
      </c>
      <c r="P31" s="412"/>
      <c r="Q31" s="412"/>
      <c r="R31" s="412"/>
      <c r="S31" s="413"/>
      <c r="T31" s="34"/>
      <c r="U31" s="34"/>
      <c r="V31" s="35" t="s">
        <v>66</v>
      </c>
      <c r="W31" s="405">
        <v>0</v>
      </c>
      <c r="X31" s="40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418">
        <v>4680115881853</v>
      </c>
      <c r="E32" s="413"/>
      <c r="F32" s="404">
        <v>0.33</v>
      </c>
      <c r="G32" s="32">
        <v>6</v>
      </c>
      <c r="H32" s="404">
        <v>1.98</v>
      </c>
      <c r="I32" s="404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3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2"/>
      <c r="Q32" s="412"/>
      <c r="R32" s="412"/>
      <c r="S32" s="413"/>
      <c r="T32" s="34"/>
      <c r="U32" s="34"/>
      <c r="V32" s="35" t="s">
        <v>66</v>
      </c>
      <c r="W32" s="405">
        <v>0</v>
      </c>
      <c r="X32" s="40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418">
        <v>4680115881853</v>
      </c>
      <c r="E33" s="413"/>
      <c r="F33" s="404">
        <v>0.33</v>
      </c>
      <c r="G33" s="32">
        <v>6</v>
      </c>
      <c r="H33" s="404">
        <v>1.98</v>
      </c>
      <c r="I33" s="404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85" t="s">
        <v>86</v>
      </c>
      <c r="P33" s="412"/>
      <c r="Q33" s="412"/>
      <c r="R33" s="412"/>
      <c r="S33" s="413"/>
      <c r="T33" s="34"/>
      <c r="U33" s="34"/>
      <c r="V33" s="35" t="s">
        <v>66</v>
      </c>
      <c r="W33" s="405">
        <v>0</v>
      </c>
      <c r="X33" s="40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418">
        <v>4607091383911</v>
      </c>
      <c r="E34" s="413"/>
      <c r="F34" s="404">
        <v>0.33</v>
      </c>
      <c r="G34" s="32">
        <v>6</v>
      </c>
      <c r="H34" s="404">
        <v>1.98</v>
      </c>
      <c r="I34" s="40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2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2"/>
      <c r="Q34" s="412"/>
      <c r="R34" s="412"/>
      <c r="S34" s="413"/>
      <c r="T34" s="34"/>
      <c r="U34" s="34"/>
      <c r="V34" s="35" t="s">
        <v>66</v>
      </c>
      <c r="W34" s="405">
        <v>0</v>
      </c>
      <c r="X34" s="40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418">
        <v>4607091388244</v>
      </c>
      <c r="E35" s="413"/>
      <c r="F35" s="404">
        <v>0.42</v>
      </c>
      <c r="G35" s="32">
        <v>6</v>
      </c>
      <c r="H35" s="404">
        <v>2.52</v>
      </c>
      <c r="I35" s="40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2"/>
      <c r="Q35" s="412"/>
      <c r="R35" s="412"/>
      <c r="S35" s="413"/>
      <c r="T35" s="34"/>
      <c r="U35" s="34"/>
      <c r="V35" s="35" t="s">
        <v>66</v>
      </c>
      <c r="W35" s="405">
        <v>0</v>
      </c>
      <c r="X35" s="40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30"/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31"/>
      <c r="O36" s="449" t="s">
        <v>70</v>
      </c>
      <c r="P36" s="450"/>
      <c r="Q36" s="450"/>
      <c r="R36" s="450"/>
      <c r="S36" s="450"/>
      <c r="T36" s="450"/>
      <c r="U36" s="451"/>
      <c r="V36" s="37" t="s">
        <v>71</v>
      </c>
      <c r="W36" s="407">
        <f>IFERROR(W27/H27,"0")+IFERROR(W28/H28,"0")+IFERROR(W29/H29,"0")+IFERROR(W30/H30,"0")+IFERROR(W31/H31,"0")+IFERROR(W32/H32,"0")+IFERROR(W33/H33,"0")+IFERROR(W34/H34,"0")+IFERROR(W35/H35,"0")</f>
        <v>0</v>
      </c>
      <c r="X36" s="407">
        <f>IFERROR(X27/H27,"0")+IFERROR(X28/H28,"0")+IFERROR(X29/H29,"0")+IFERROR(X30/H30,"0")+IFERROR(X31/H31,"0")+IFERROR(X32/H32,"0")+IFERROR(X33/H33,"0")+IFERROR(X34/H34,"0")+IFERROR(X35/H35,"0")</f>
        <v>0</v>
      </c>
      <c r="Y36" s="40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8"/>
      <c r="AA36" s="408"/>
    </row>
    <row r="37" spans="1:67" hidden="1" x14ac:dyDescent="0.2">
      <c r="A37" s="416"/>
      <c r="B37" s="416"/>
      <c r="C37" s="416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31"/>
      <c r="O37" s="449" t="s">
        <v>70</v>
      </c>
      <c r="P37" s="450"/>
      <c r="Q37" s="450"/>
      <c r="R37" s="450"/>
      <c r="S37" s="450"/>
      <c r="T37" s="450"/>
      <c r="U37" s="451"/>
      <c r="V37" s="37" t="s">
        <v>66</v>
      </c>
      <c r="W37" s="407">
        <f>IFERROR(SUM(W27:W35),"0")</f>
        <v>0</v>
      </c>
      <c r="X37" s="407">
        <f>IFERROR(SUM(X27:X35),"0")</f>
        <v>0</v>
      </c>
      <c r="Y37" s="37"/>
      <c r="Z37" s="408"/>
      <c r="AA37" s="408"/>
    </row>
    <row r="38" spans="1:67" ht="14.25" hidden="1" customHeight="1" x14ac:dyDescent="0.25">
      <c r="A38" s="420" t="s">
        <v>91</v>
      </c>
      <c r="B38" s="416"/>
      <c r="C38" s="416"/>
      <c r="D38" s="416"/>
      <c r="E38" s="416"/>
      <c r="F38" s="416"/>
      <c r="G38" s="416"/>
      <c r="H38" s="416"/>
      <c r="I38" s="416"/>
      <c r="J38" s="416"/>
      <c r="K38" s="416"/>
      <c r="L38" s="416"/>
      <c r="M38" s="416"/>
      <c r="N38" s="416"/>
      <c r="O38" s="416"/>
      <c r="P38" s="416"/>
      <c r="Q38" s="416"/>
      <c r="R38" s="416"/>
      <c r="S38" s="416"/>
      <c r="T38" s="416"/>
      <c r="U38" s="416"/>
      <c r="V38" s="416"/>
      <c r="W38" s="416"/>
      <c r="X38" s="416"/>
      <c r="Y38" s="416"/>
      <c r="Z38" s="398"/>
      <c r="AA38" s="398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418">
        <v>4607091388503</v>
      </c>
      <c r="E39" s="413"/>
      <c r="F39" s="404">
        <v>0.05</v>
      </c>
      <c r="G39" s="32">
        <v>12</v>
      </c>
      <c r="H39" s="404">
        <v>0.6</v>
      </c>
      <c r="I39" s="40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2"/>
      <c r="Q39" s="412"/>
      <c r="R39" s="412"/>
      <c r="S39" s="413"/>
      <c r="T39" s="34"/>
      <c r="U39" s="34"/>
      <c r="V39" s="35" t="s">
        <v>66</v>
      </c>
      <c r="W39" s="405">
        <v>10</v>
      </c>
      <c r="X39" s="406">
        <f>IFERROR(IF(W39="",0,CEILING((W39/$H39),1)*$H39),"")</f>
        <v>10.199999999999999</v>
      </c>
      <c r="Y39" s="36">
        <f>IFERROR(IF(X39=0,"",ROUNDUP(X39/H39,0)*0.00753),"")</f>
        <v>0.12801000000000001</v>
      </c>
      <c r="Z39" s="56"/>
      <c r="AA39" s="57"/>
      <c r="AE39" s="64"/>
      <c r="BB39" s="76" t="s">
        <v>95</v>
      </c>
      <c r="BL39" s="64">
        <f>IFERROR(W39*I39/H39,"0")</f>
        <v>14.033333333333333</v>
      </c>
      <c r="BM39" s="64">
        <f>IFERROR(X39*I39/H39,"0")</f>
        <v>14.313999999999998</v>
      </c>
      <c r="BN39" s="64">
        <f>IFERROR(1/J39*(W39/H39),"0")</f>
        <v>0.10683760683760685</v>
      </c>
      <c r="BO39" s="64">
        <f>IFERROR(1/J39*(X39/H39),"0")</f>
        <v>0.10897435897435898</v>
      </c>
    </row>
    <row r="40" spans="1:67" x14ac:dyDescent="0.2">
      <c r="A40" s="430"/>
      <c r="B40" s="416"/>
      <c r="C40" s="416"/>
      <c r="D40" s="416"/>
      <c r="E40" s="416"/>
      <c r="F40" s="416"/>
      <c r="G40" s="416"/>
      <c r="H40" s="416"/>
      <c r="I40" s="416"/>
      <c r="J40" s="416"/>
      <c r="K40" s="416"/>
      <c r="L40" s="416"/>
      <c r="M40" s="416"/>
      <c r="N40" s="431"/>
      <c r="O40" s="449" t="s">
        <v>70</v>
      </c>
      <c r="P40" s="450"/>
      <c r="Q40" s="450"/>
      <c r="R40" s="450"/>
      <c r="S40" s="450"/>
      <c r="T40" s="450"/>
      <c r="U40" s="451"/>
      <c r="V40" s="37" t="s">
        <v>71</v>
      </c>
      <c r="W40" s="407">
        <f>IFERROR(W39/H39,"0")</f>
        <v>16.666666666666668</v>
      </c>
      <c r="X40" s="407">
        <f>IFERROR(X39/H39,"0")</f>
        <v>17</v>
      </c>
      <c r="Y40" s="407">
        <f>IFERROR(IF(Y39="",0,Y39),"0")</f>
        <v>0.12801000000000001</v>
      </c>
      <c r="Z40" s="408"/>
      <c r="AA40" s="408"/>
    </row>
    <row r="41" spans="1:67" x14ac:dyDescent="0.2">
      <c r="A41" s="416"/>
      <c r="B41" s="416"/>
      <c r="C41" s="416"/>
      <c r="D41" s="416"/>
      <c r="E41" s="416"/>
      <c r="F41" s="416"/>
      <c r="G41" s="416"/>
      <c r="H41" s="416"/>
      <c r="I41" s="416"/>
      <c r="J41" s="416"/>
      <c r="K41" s="416"/>
      <c r="L41" s="416"/>
      <c r="M41" s="416"/>
      <c r="N41" s="431"/>
      <c r="O41" s="449" t="s">
        <v>70</v>
      </c>
      <c r="P41" s="450"/>
      <c r="Q41" s="450"/>
      <c r="R41" s="450"/>
      <c r="S41" s="450"/>
      <c r="T41" s="450"/>
      <c r="U41" s="451"/>
      <c r="V41" s="37" t="s">
        <v>66</v>
      </c>
      <c r="W41" s="407">
        <f>IFERROR(SUM(W39:W39),"0")</f>
        <v>10</v>
      </c>
      <c r="X41" s="407">
        <f>IFERROR(SUM(X39:X39),"0")</f>
        <v>10.199999999999999</v>
      </c>
      <c r="Y41" s="37"/>
      <c r="Z41" s="408"/>
      <c r="AA41" s="408"/>
    </row>
    <row r="42" spans="1:67" ht="14.25" hidden="1" customHeight="1" x14ac:dyDescent="0.25">
      <c r="A42" s="420" t="s">
        <v>96</v>
      </c>
      <c r="B42" s="416"/>
      <c r="C42" s="416"/>
      <c r="D42" s="416"/>
      <c r="E42" s="416"/>
      <c r="F42" s="416"/>
      <c r="G42" s="416"/>
      <c r="H42" s="416"/>
      <c r="I42" s="416"/>
      <c r="J42" s="416"/>
      <c r="K42" s="416"/>
      <c r="L42" s="416"/>
      <c r="M42" s="416"/>
      <c r="N42" s="416"/>
      <c r="O42" s="416"/>
      <c r="P42" s="416"/>
      <c r="Q42" s="416"/>
      <c r="R42" s="416"/>
      <c r="S42" s="416"/>
      <c r="T42" s="416"/>
      <c r="U42" s="416"/>
      <c r="V42" s="416"/>
      <c r="W42" s="416"/>
      <c r="X42" s="416"/>
      <c r="Y42" s="416"/>
      <c r="Z42" s="398"/>
      <c r="AA42" s="398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418">
        <v>4607091388282</v>
      </c>
      <c r="E43" s="413"/>
      <c r="F43" s="404">
        <v>0.3</v>
      </c>
      <c r="G43" s="32">
        <v>6</v>
      </c>
      <c r="H43" s="404">
        <v>1.8</v>
      </c>
      <c r="I43" s="40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7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2"/>
      <c r="Q43" s="412"/>
      <c r="R43" s="412"/>
      <c r="S43" s="413"/>
      <c r="T43" s="34"/>
      <c r="U43" s="34"/>
      <c r="V43" s="35" t="s">
        <v>66</v>
      </c>
      <c r="W43" s="405">
        <v>0</v>
      </c>
      <c r="X43" s="40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30"/>
      <c r="B44" s="416"/>
      <c r="C44" s="416"/>
      <c r="D44" s="416"/>
      <c r="E44" s="416"/>
      <c r="F44" s="416"/>
      <c r="G44" s="416"/>
      <c r="H44" s="416"/>
      <c r="I44" s="416"/>
      <c r="J44" s="416"/>
      <c r="K44" s="416"/>
      <c r="L44" s="416"/>
      <c r="M44" s="416"/>
      <c r="N44" s="431"/>
      <c r="O44" s="449" t="s">
        <v>70</v>
      </c>
      <c r="P44" s="450"/>
      <c r="Q44" s="450"/>
      <c r="R44" s="450"/>
      <c r="S44" s="450"/>
      <c r="T44" s="450"/>
      <c r="U44" s="451"/>
      <c r="V44" s="37" t="s">
        <v>71</v>
      </c>
      <c r="W44" s="407">
        <f>IFERROR(W43/H43,"0")</f>
        <v>0</v>
      </c>
      <c r="X44" s="407">
        <f>IFERROR(X43/H43,"0")</f>
        <v>0</v>
      </c>
      <c r="Y44" s="407">
        <f>IFERROR(IF(Y43="",0,Y43),"0")</f>
        <v>0</v>
      </c>
      <c r="Z44" s="408"/>
      <c r="AA44" s="408"/>
    </row>
    <row r="45" spans="1:67" hidden="1" x14ac:dyDescent="0.2">
      <c r="A45" s="416"/>
      <c r="B45" s="416"/>
      <c r="C45" s="416"/>
      <c r="D45" s="416"/>
      <c r="E45" s="416"/>
      <c r="F45" s="416"/>
      <c r="G45" s="416"/>
      <c r="H45" s="416"/>
      <c r="I45" s="416"/>
      <c r="J45" s="416"/>
      <c r="K45" s="416"/>
      <c r="L45" s="416"/>
      <c r="M45" s="416"/>
      <c r="N45" s="431"/>
      <c r="O45" s="449" t="s">
        <v>70</v>
      </c>
      <c r="P45" s="450"/>
      <c r="Q45" s="450"/>
      <c r="R45" s="450"/>
      <c r="S45" s="450"/>
      <c r="T45" s="450"/>
      <c r="U45" s="451"/>
      <c r="V45" s="37" t="s">
        <v>66</v>
      </c>
      <c r="W45" s="407">
        <f>IFERROR(SUM(W43:W43),"0")</f>
        <v>0</v>
      </c>
      <c r="X45" s="407">
        <f>IFERROR(SUM(X43:X43),"0")</f>
        <v>0</v>
      </c>
      <c r="Y45" s="37"/>
      <c r="Z45" s="408"/>
      <c r="AA45" s="408"/>
    </row>
    <row r="46" spans="1:67" ht="14.25" hidden="1" customHeight="1" x14ac:dyDescent="0.25">
      <c r="A46" s="420" t="s">
        <v>100</v>
      </c>
      <c r="B46" s="416"/>
      <c r="C46" s="416"/>
      <c r="D46" s="416"/>
      <c r="E46" s="416"/>
      <c r="F46" s="416"/>
      <c r="G46" s="41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  <c r="T46" s="416"/>
      <c r="U46" s="416"/>
      <c r="V46" s="416"/>
      <c r="W46" s="416"/>
      <c r="X46" s="416"/>
      <c r="Y46" s="416"/>
      <c r="Z46" s="398"/>
      <c r="AA46" s="398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418">
        <v>4607091389111</v>
      </c>
      <c r="E47" s="413"/>
      <c r="F47" s="404">
        <v>2.5000000000000001E-2</v>
      </c>
      <c r="G47" s="32">
        <v>10</v>
      </c>
      <c r="H47" s="404">
        <v>0.25</v>
      </c>
      <c r="I47" s="40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2"/>
      <c r="Q47" s="412"/>
      <c r="R47" s="412"/>
      <c r="S47" s="413"/>
      <c r="T47" s="34"/>
      <c r="U47" s="34"/>
      <c r="V47" s="35" t="s">
        <v>66</v>
      </c>
      <c r="W47" s="405">
        <v>0</v>
      </c>
      <c r="X47" s="40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30"/>
      <c r="B48" s="416"/>
      <c r="C48" s="416"/>
      <c r="D48" s="416"/>
      <c r="E48" s="416"/>
      <c r="F48" s="416"/>
      <c r="G48" s="416"/>
      <c r="H48" s="416"/>
      <c r="I48" s="416"/>
      <c r="J48" s="416"/>
      <c r="K48" s="416"/>
      <c r="L48" s="416"/>
      <c r="M48" s="416"/>
      <c r="N48" s="431"/>
      <c r="O48" s="449" t="s">
        <v>70</v>
      </c>
      <c r="P48" s="450"/>
      <c r="Q48" s="450"/>
      <c r="R48" s="450"/>
      <c r="S48" s="450"/>
      <c r="T48" s="450"/>
      <c r="U48" s="451"/>
      <c r="V48" s="37" t="s">
        <v>71</v>
      </c>
      <c r="W48" s="407">
        <f>IFERROR(W47/H47,"0")</f>
        <v>0</v>
      </c>
      <c r="X48" s="407">
        <f>IFERROR(X47/H47,"0")</f>
        <v>0</v>
      </c>
      <c r="Y48" s="407">
        <f>IFERROR(IF(Y47="",0,Y47),"0")</f>
        <v>0</v>
      </c>
      <c r="Z48" s="408"/>
      <c r="AA48" s="408"/>
    </row>
    <row r="49" spans="1:67" hidden="1" x14ac:dyDescent="0.2">
      <c r="A49" s="416"/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31"/>
      <c r="O49" s="449" t="s">
        <v>70</v>
      </c>
      <c r="P49" s="450"/>
      <c r="Q49" s="450"/>
      <c r="R49" s="450"/>
      <c r="S49" s="450"/>
      <c r="T49" s="450"/>
      <c r="U49" s="451"/>
      <c r="V49" s="37" t="s">
        <v>66</v>
      </c>
      <c r="W49" s="407">
        <f>IFERROR(SUM(W47:W47),"0")</f>
        <v>0</v>
      </c>
      <c r="X49" s="407">
        <f>IFERROR(SUM(X47:X47),"0")</f>
        <v>0</v>
      </c>
      <c r="Y49" s="37"/>
      <c r="Z49" s="408"/>
      <c r="AA49" s="408"/>
    </row>
    <row r="50" spans="1:67" ht="27.75" hidden="1" customHeight="1" x14ac:dyDescent="0.2">
      <c r="A50" s="462" t="s">
        <v>103</v>
      </c>
      <c r="B50" s="463"/>
      <c r="C50" s="463"/>
      <c r="D50" s="463"/>
      <c r="E50" s="463"/>
      <c r="F50" s="463"/>
      <c r="G50" s="463"/>
      <c r="H50" s="463"/>
      <c r="I50" s="463"/>
      <c r="J50" s="463"/>
      <c r="K50" s="463"/>
      <c r="L50" s="463"/>
      <c r="M50" s="463"/>
      <c r="N50" s="463"/>
      <c r="O50" s="463"/>
      <c r="P50" s="463"/>
      <c r="Q50" s="463"/>
      <c r="R50" s="463"/>
      <c r="S50" s="463"/>
      <c r="T50" s="463"/>
      <c r="U50" s="463"/>
      <c r="V50" s="463"/>
      <c r="W50" s="463"/>
      <c r="X50" s="463"/>
      <c r="Y50" s="463"/>
      <c r="Z50" s="48"/>
      <c r="AA50" s="48"/>
    </row>
    <row r="51" spans="1:67" ht="16.5" hidden="1" customHeight="1" x14ac:dyDescent="0.25">
      <c r="A51" s="415" t="s">
        <v>104</v>
      </c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  <c r="X51" s="416"/>
      <c r="Y51" s="416"/>
      <c r="Z51" s="399"/>
      <c r="AA51" s="399"/>
    </row>
    <row r="52" spans="1:67" ht="14.25" hidden="1" customHeight="1" x14ac:dyDescent="0.25">
      <c r="A52" s="420" t="s">
        <v>105</v>
      </c>
      <c r="B52" s="416"/>
      <c r="C52" s="416"/>
      <c r="D52" s="416"/>
      <c r="E52" s="416"/>
      <c r="F52" s="416"/>
      <c r="G52" s="416"/>
      <c r="H52" s="416"/>
      <c r="I52" s="416"/>
      <c r="J52" s="416"/>
      <c r="K52" s="416"/>
      <c r="L52" s="416"/>
      <c r="M52" s="416"/>
      <c r="N52" s="416"/>
      <c r="O52" s="416"/>
      <c r="P52" s="416"/>
      <c r="Q52" s="416"/>
      <c r="R52" s="416"/>
      <c r="S52" s="416"/>
      <c r="T52" s="416"/>
      <c r="U52" s="416"/>
      <c r="V52" s="416"/>
      <c r="W52" s="416"/>
      <c r="X52" s="416"/>
      <c r="Y52" s="416"/>
      <c r="Z52" s="398"/>
      <c r="AA52" s="398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418">
        <v>4680115881440</v>
      </c>
      <c r="E53" s="413"/>
      <c r="F53" s="404">
        <v>1.35</v>
      </c>
      <c r="G53" s="32">
        <v>8</v>
      </c>
      <c r="H53" s="404">
        <v>10.8</v>
      </c>
      <c r="I53" s="40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2"/>
      <c r="Q53" s="412"/>
      <c r="R53" s="412"/>
      <c r="S53" s="413"/>
      <c r="T53" s="34"/>
      <c r="U53" s="34"/>
      <c r="V53" s="35" t="s">
        <v>66</v>
      </c>
      <c r="W53" s="405">
        <v>0</v>
      </c>
      <c r="X53" s="406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418">
        <v>4680115881433</v>
      </c>
      <c r="E54" s="413"/>
      <c r="F54" s="404">
        <v>0.45</v>
      </c>
      <c r="G54" s="32">
        <v>6</v>
      </c>
      <c r="H54" s="404">
        <v>2.7</v>
      </c>
      <c r="I54" s="40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81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2"/>
      <c r="Q54" s="412"/>
      <c r="R54" s="412"/>
      <c r="S54" s="413"/>
      <c r="T54" s="34"/>
      <c r="U54" s="34"/>
      <c r="V54" s="35" t="s">
        <v>66</v>
      </c>
      <c r="W54" s="405">
        <v>0</v>
      </c>
      <c r="X54" s="406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430"/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31"/>
      <c r="O55" s="449" t="s">
        <v>70</v>
      </c>
      <c r="P55" s="450"/>
      <c r="Q55" s="450"/>
      <c r="R55" s="450"/>
      <c r="S55" s="450"/>
      <c r="T55" s="450"/>
      <c r="U55" s="451"/>
      <c r="V55" s="37" t="s">
        <v>71</v>
      </c>
      <c r="W55" s="407">
        <f>IFERROR(W53/H53,"0")+IFERROR(W54/H54,"0")</f>
        <v>0</v>
      </c>
      <c r="X55" s="407">
        <f>IFERROR(X53/H53,"0")+IFERROR(X54/H54,"0")</f>
        <v>0</v>
      </c>
      <c r="Y55" s="407">
        <f>IFERROR(IF(Y53="",0,Y53),"0")+IFERROR(IF(Y54="",0,Y54),"0")</f>
        <v>0</v>
      </c>
      <c r="Z55" s="408"/>
      <c r="AA55" s="408"/>
    </row>
    <row r="56" spans="1:67" hidden="1" x14ac:dyDescent="0.2">
      <c r="A56" s="416"/>
      <c r="B56" s="416"/>
      <c r="C56" s="416"/>
      <c r="D56" s="416"/>
      <c r="E56" s="416"/>
      <c r="F56" s="416"/>
      <c r="G56" s="416"/>
      <c r="H56" s="416"/>
      <c r="I56" s="416"/>
      <c r="J56" s="416"/>
      <c r="K56" s="416"/>
      <c r="L56" s="416"/>
      <c r="M56" s="416"/>
      <c r="N56" s="431"/>
      <c r="O56" s="449" t="s">
        <v>70</v>
      </c>
      <c r="P56" s="450"/>
      <c r="Q56" s="450"/>
      <c r="R56" s="450"/>
      <c r="S56" s="450"/>
      <c r="T56" s="450"/>
      <c r="U56" s="451"/>
      <c r="V56" s="37" t="s">
        <v>66</v>
      </c>
      <c r="W56" s="407">
        <f>IFERROR(SUM(W53:W54),"0")</f>
        <v>0</v>
      </c>
      <c r="X56" s="407">
        <f>IFERROR(SUM(X53:X54),"0")</f>
        <v>0</v>
      </c>
      <c r="Y56" s="37"/>
      <c r="Z56" s="408"/>
      <c r="AA56" s="408"/>
    </row>
    <row r="57" spans="1:67" ht="16.5" hidden="1" customHeight="1" x14ac:dyDescent="0.25">
      <c r="A57" s="415" t="s">
        <v>112</v>
      </c>
      <c r="B57" s="416"/>
      <c r="C57" s="416"/>
      <c r="D57" s="416"/>
      <c r="E57" s="416"/>
      <c r="F57" s="416"/>
      <c r="G57" s="416"/>
      <c r="H57" s="416"/>
      <c r="I57" s="416"/>
      <c r="J57" s="416"/>
      <c r="K57" s="416"/>
      <c r="L57" s="416"/>
      <c r="M57" s="416"/>
      <c r="N57" s="416"/>
      <c r="O57" s="416"/>
      <c r="P57" s="416"/>
      <c r="Q57" s="416"/>
      <c r="R57" s="416"/>
      <c r="S57" s="416"/>
      <c r="T57" s="416"/>
      <c r="U57" s="416"/>
      <c r="V57" s="416"/>
      <c r="W57" s="416"/>
      <c r="X57" s="416"/>
      <c r="Y57" s="416"/>
      <c r="Z57" s="399"/>
      <c r="AA57" s="399"/>
    </row>
    <row r="58" spans="1:67" ht="14.25" hidden="1" customHeight="1" x14ac:dyDescent="0.25">
      <c r="A58" s="420" t="s">
        <v>113</v>
      </c>
      <c r="B58" s="416"/>
      <c r="C58" s="416"/>
      <c r="D58" s="416"/>
      <c r="E58" s="416"/>
      <c r="F58" s="416"/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16"/>
      <c r="S58" s="416"/>
      <c r="T58" s="416"/>
      <c r="U58" s="416"/>
      <c r="V58" s="416"/>
      <c r="W58" s="416"/>
      <c r="X58" s="416"/>
      <c r="Y58" s="416"/>
      <c r="Z58" s="398"/>
      <c r="AA58" s="398"/>
    </row>
    <row r="59" spans="1:67" ht="27" hidden="1" customHeight="1" x14ac:dyDescent="0.25">
      <c r="A59" s="54" t="s">
        <v>114</v>
      </c>
      <c r="B59" s="54" t="s">
        <v>115</v>
      </c>
      <c r="C59" s="31">
        <v>4301011481</v>
      </c>
      <c r="D59" s="418">
        <v>4680115881426</v>
      </c>
      <c r="E59" s="413"/>
      <c r="F59" s="404">
        <v>1.35</v>
      </c>
      <c r="G59" s="32">
        <v>8</v>
      </c>
      <c r="H59" s="404">
        <v>10.8</v>
      </c>
      <c r="I59" s="404">
        <v>11.28</v>
      </c>
      <c r="J59" s="32">
        <v>48</v>
      </c>
      <c r="K59" s="32" t="s">
        <v>108</v>
      </c>
      <c r="L59" s="33" t="s">
        <v>116</v>
      </c>
      <c r="M59" s="33"/>
      <c r="N59" s="32">
        <v>55</v>
      </c>
      <c r="O59" s="75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12"/>
      <c r="Q59" s="412"/>
      <c r="R59" s="412"/>
      <c r="S59" s="413"/>
      <c r="T59" s="34"/>
      <c r="U59" s="34"/>
      <c r="V59" s="35" t="s">
        <v>66</v>
      </c>
      <c r="W59" s="405">
        <v>0</v>
      </c>
      <c r="X59" s="406">
        <f>IFERROR(IF(W59="",0,CEILING((W59/$H59),1)*$H59),"")</f>
        <v>0</v>
      </c>
      <c r="Y59" s="36" t="str">
        <f>IFERROR(IF(X59=0,"",ROUNDUP(X59/H59,0)*0.02039),"")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117</v>
      </c>
      <c r="C60" s="31">
        <v>4301011452</v>
      </c>
      <c r="D60" s="418">
        <v>4680115881426</v>
      </c>
      <c r="E60" s="413"/>
      <c r="F60" s="404">
        <v>1.35</v>
      </c>
      <c r="G60" s="32">
        <v>8</v>
      </c>
      <c r="H60" s="404">
        <v>10.8</v>
      </c>
      <c r="I60" s="404">
        <v>11.28</v>
      </c>
      <c r="J60" s="32">
        <v>56</v>
      </c>
      <c r="K60" s="32" t="s">
        <v>108</v>
      </c>
      <c r="L60" s="33" t="s">
        <v>109</v>
      </c>
      <c r="M60" s="33"/>
      <c r="N60" s="32">
        <v>50</v>
      </c>
      <c r="O60" s="8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12"/>
      <c r="Q60" s="412"/>
      <c r="R60" s="412"/>
      <c r="S60" s="413"/>
      <c r="T60" s="34"/>
      <c r="U60" s="34"/>
      <c r="V60" s="35" t="s">
        <v>66</v>
      </c>
      <c r="W60" s="405">
        <v>200</v>
      </c>
      <c r="X60" s="406">
        <f>IFERROR(IF(W60="",0,CEILING((W60/$H60),1)*$H60),"")</f>
        <v>205.20000000000002</v>
      </c>
      <c r="Y60" s="36">
        <f>IFERROR(IF(X60=0,"",ROUNDUP(X60/H60,0)*0.02175),"")</f>
        <v>0.41324999999999995</v>
      </c>
      <c r="Z60" s="56"/>
      <c r="AA60" s="57"/>
      <c r="AE60" s="64"/>
      <c r="BB60" s="82" t="s">
        <v>1</v>
      </c>
      <c r="BL60" s="64">
        <f>IFERROR(W60*I60/H60,"0")</f>
        <v>208.88888888888889</v>
      </c>
      <c r="BM60" s="64">
        <f>IFERROR(X60*I60/H60,"0")</f>
        <v>214.32</v>
      </c>
      <c r="BN60" s="64">
        <f>IFERROR(1/J60*(W60/H60),"0")</f>
        <v>0.3306878306878307</v>
      </c>
      <c r="BO60" s="64">
        <f>IFERROR(1/J60*(X60/H60),"0")</f>
        <v>0.33928571428571425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418">
        <v>4680115881419</v>
      </c>
      <c r="E61" s="413"/>
      <c r="F61" s="404">
        <v>0.45</v>
      </c>
      <c r="G61" s="32">
        <v>10</v>
      </c>
      <c r="H61" s="404">
        <v>4.5</v>
      </c>
      <c r="I61" s="40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70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2"/>
      <c r="Q61" s="412"/>
      <c r="R61" s="412"/>
      <c r="S61" s="413"/>
      <c r="T61" s="34"/>
      <c r="U61" s="34"/>
      <c r="V61" s="35" t="s">
        <v>66</v>
      </c>
      <c r="W61" s="405">
        <v>0</v>
      </c>
      <c r="X61" s="406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418">
        <v>4680115881525</v>
      </c>
      <c r="E62" s="413"/>
      <c r="F62" s="404">
        <v>0.4</v>
      </c>
      <c r="G62" s="32">
        <v>10</v>
      </c>
      <c r="H62" s="404">
        <v>4</v>
      </c>
      <c r="I62" s="40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6" t="s">
        <v>122</v>
      </c>
      <c r="P62" s="412"/>
      <c r="Q62" s="412"/>
      <c r="R62" s="412"/>
      <c r="S62" s="413"/>
      <c r="T62" s="34"/>
      <c r="U62" s="34"/>
      <c r="V62" s="35" t="s">
        <v>66</v>
      </c>
      <c r="W62" s="405">
        <v>0</v>
      </c>
      <c r="X62" s="40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30"/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31"/>
      <c r="O63" s="449" t="s">
        <v>70</v>
      </c>
      <c r="P63" s="450"/>
      <c r="Q63" s="450"/>
      <c r="R63" s="450"/>
      <c r="S63" s="450"/>
      <c r="T63" s="450"/>
      <c r="U63" s="451"/>
      <c r="V63" s="37" t="s">
        <v>71</v>
      </c>
      <c r="W63" s="407">
        <f>IFERROR(W59/H59,"0")+IFERROR(W60/H60,"0")+IFERROR(W61/H61,"0")+IFERROR(W62/H62,"0")</f>
        <v>18.518518518518519</v>
      </c>
      <c r="X63" s="407">
        <f>IFERROR(X59/H59,"0")+IFERROR(X60/H60,"0")+IFERROR(X61/H61,"0")+IFERROR(X62/H62,"0")</f>
        <v>19</v>
      </c>
      <c r="Y63" s="407">
        <f>IFERROR(IF(Y59="",0,Y59),"0")+IFERROR(IF(Y60="",0,Y60),"0")+IFERROR(IF(Y61="",0,Y61),"0")+IFERROR(IF(Y62="",0,Y62),"0")</f>
        <v>0.41324999999999995</v>
      </c>
      <c r="Z63" s="408"/>
      <c r="AA63" s="408"/>
    </row>
    <row r="64" spans="1:67" x14ac:dyDescent="0.2">
      <c r="A64" s="416"/>
      <c r="B64" s="416"/>
      <c r="C64" s="416"/>
      <c r="D64" s="416"/>
      <c r="E64" s="416"/>
      <c r="F64" s="416"/>
      <c r="G64" s="416"/>
      <c r="H64" s="416"/>
      <c r="I64" s="416"/>
      <c r="J64" s="416"/>
      <c r="K64" s="416"/>
      <c r="L64" s="416"/>
      <c r="M64" s="416"/>
      <c r="N64" s="431"/>
      <c r="O64" s="449" t="s">
        <v>70</v>
      </c>
      <c r="P64" s="450"/>
      <c r="Q64" s="450"/>
      <c r="R64" s="450"/>
      <c r="S64" s="450"/>
      <c r="T64" s="450"/>
      <c r="U64" s="451"/>
      <c r="V64" s="37" t="s">
        <v>66</v>
      </c>
      <c r="W64" s="407">
        <f>IFERROR(SUM(W59:W62),"0")</f>
        <v>200</v>
      </c>
      <c r="X64" s="407">
        <f>IFERROR(SUM(X59:X62),"0")</f>
        <v>205.20000000000002</v>
      </c>
      <c r="Y64" s="37"/>
      <c r="Z64" s="408"/>
      <c r="AA64" s="408"/>
    </row>
    <row r="65" spans="1:67" ht="16.5" hidden="1" customHeight="1" x14ac:dyDescent="0.25">
      <c r="A65" s="415" t="s">
        <v>103</v>
      </c>
      <c r="B65" s="416"/>
      <c r="C65" s="416"/>
      <c r="D65" s="416"/>
      <c r="E65" s="416"/>
      <c r="F65" s="416"/>
      <c r="G65" s="416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416"/>
      <c r="S65" s="416"/>
      <c r="T65" s="416"/>
      <c r="U65" s="416"/>
      <c r="V65" s="416"/>
      <c r="W65" s="416"/>
      <c r="X65" s="416"/>
      <c r="Y65" s="416"/>
      <c r="Z65" s="399"/>
      <c r="AA65" s="399"/>
    </row>
    <row r="66" spans="1:67" ht="14.25" hidden="1" customHeight="1" x14ac:dyDescent="0.25">
      <c r="A66" s="420" t="s">
        <v>113</v>
      </c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398"/>
      <c r="AA66" s="398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418">
        <v>4607091382945</v>
      </c>
      <c r="E67" s="413"/>
      <c r="F67" s="404">
        <v>1.4</v>
      </c>
      <c r="G67" s="32">
        <v>8</v>
      </c>
      <c r="H67" s="404">
        <v>11.2</v>
      </c>
      <c r="I67" s="40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7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2"/>
      <c r="Q67" s="412"/>
      <c r="R67" s="412"/>
      <c r="S67" s="413"/>
      <c r="T67" s="34"/>
      <c r="U67" s="34"/>
      <c r="V67" s="35" t="s">
        <v>66</v>
      </c>
      <c r="W67" s="405">
        <v>0</v>
      </c>
      <c r="X67" s="40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4301011540</v>
      </c>
      <c r="D68" s="418">
        <v>4607091385670</v>
      </c>
      <c r="E68" s="413"/>
      <c r="F68" s="404">
        <v>1.4</v>
      </c>
      <c r="G68" s="32">
        <v>8</v>
      </c>
      <c r="H68" s="404">
        <v>11.2</v>
      </c>
      <c r="I68" s="404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54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12"/>
      <c r="Q68" s="412"/>
      <c r="R68" s="412"/>
      <c r="S68" s="413"/>
      <c r="T68" s="34"/>
      <c r="U68" s="34"/>
      <c r="V68" s="35" t="s">
        <v>66</v>
      </c>
      <c r="W68" s="405">
        <v>0</v>
      </c>
      <c r="X68" s="406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128</v>
      </c>
      <c r="C69" s="31">
        <v>4301011380</v>
      </c>
      <c r="D69" s="418">
        <v>4607091385670</v>
      </c>
      <c r="E69" s="413"/>
      <c r="F69" s="404">
        <v>1.35</v>
      </c>
      <c r="G69" s="32">
        <v>8</v>
      </c>
      <c r="H69" s="404">
        <v>10.8</v>
      </c>
      <c r="I69" s="404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7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12"/>
      <c r="Q69" s="412"/>
      <c r="R69" s="412"/>
      <c r="S69" s="413"/>
      <c r="T69" s="34"/>
      <c r="U69" s="34"/>
      <c r="V69" s="35" t="s">
        <v>66</v>
      </c>
      <c r="W69" s="405">
        <v>200</v>
      </c>
      <c r="X69" s="406">
        <f t="shared" si="6"/>
        <v>205.20000000000002</v>
      </c>
      <c r="Y69" s="36">
        <f t="shared" si="7"/>
        <v>0.41324999999999995</v>
      </c>
      <c r="Z69" s="56"/>
      <c r="AA69" s="57"/>
      <c r="AE69" s="64"/>
      <c r="BB69" s="87" t="s">
        <v>1</v>
      </c>
      <c r="BL69" s="64">
        <f t="shared" si="8"/>
        <v>208.88888888888889</v>
      </c>
      <c r="BM69" s="64">
        <f t="shared" si="9"/>
        <v>214.32</v>
      </c>
      <c r="BN69" s="64">
        <f t="shared" si="10"/>
        <v>0.3306878306878307</v>
      </c>
      <c r="BO69" s="64">
        <f t="shared" si="11"/>
        <v>0.33928571428571425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418">
        <v>4680115883956</v>
      </c>
      <c r="E70" s="413"/>
      <c r="F70" s="404">
        <v>1.4</v>
      </c>
      <c r="G70" s="32">
        <v>8</v>
      </c>
      <c r="H70" s="404">
        <v>11.2</v>
      </c>
      <c r="I70" s="40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2"/>
      <c r="Q70" s="412"/>
      <c r="R70" s="412"/>
      <c r="S70" s="413"/>
      <c r="T70" s="34"/>
      <c r="U70" s="34"/>
      <c r="V70" s="35" t="s">
        <v>66</v>
      </c>
      <c r="W70" s="405">
        <v>0</v>
      </c>
      <c r="X70" s="40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418">
        <v>4680115881327</v>
      </c>
      <c r="E71" s="413"/>
      <c r="F71" s="404">
        <v>1.35</v>
      </c>
      <c r="G71" s="32">
        <v>8</v>
      </c>
      <c r="H71" s="404">
        <v>10.8</v>
      </c>
      <c r="I71" s="40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2"/>
      <c r="Q71" s="412"/>
      <c r="R71" s="412"/>
      <c r="S71" s="413"/>
      <c r="T71" s="34"/>
      <c r="U71" s="34"/>
      <c r="V71" s="35" t="s">
        <v>66</v>
      </c>
      <c r="W71" s="405">
        <v>1000</v>
      </c>
      <c r="X71" s="406">
        <f t="shared" si="6"/>
        <v>1004.4000000000001</v>
      </c>
      <c r="Y71" s="36">
        <f t="shared" si="7"/>
        <v>2.0227499999999998</v>
      </c>
      <c r="Z71" s="56"/>
      <c r="AA71" s="57"/>
      <c r="AE71" s="64"/>
      <c r="BB71" s="89" t="s">
        <v>1</v>
      </c>
      <c r="BL71" s="64">
        <f t="shared" si="8"/>
        <v>1044.4444444444443</v>
      </c>
      <c r="BM71" s="64">
        <f t="shared" si="9"/>
        <v>1049.04</v>
      </c>
      <c r="BN71" s="64">
        <f t="shared" si="10"/>
        <v>1.653439153439153</v>
      </c>
      <c r="BO71" s="64">
        <f t="shared" si="11"/>
        <v>1.6607142857142856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418">
        <v>4680115882133</v>
      </c>
      <c r="E72" s="413"/>
      <c r="F72" s="404">
        <v>1.35</v>
      </c>
      <c r="G72" s="32">
        <v>8</v>
      </c>
      <c r="H72" s="404">
        <v>10.8</v>
      </c>
      <c r="I72" s="404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8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2"/>
      <c r="Q72" s="412"/>
      <c r="R72" s="412"/>
      <c r="S72" s="413"/>
      <c r="T72" s="34"/>
      <c r="U72" s="34"/>
      <c r="V72" s="35" t="s">
        <v>66</v>
      </c>
      <c r="W72" s="405">
        <v>0</v>
      </c>
      <c r="X72" s="40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418">
        <v>4680115882133</v>
      </c>
      <c r="E73" s="413"/>
      <c r="F73" s="404">
        <v>1.4</v>
      </c>
      <c r="G73" s="32">
        <v>8</v>
      </c>
      <c r="H73" s="404">
        <v>11.2</v>
      </c>
      <c r="I73" s="404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3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2"/>
      <c r="Q73" s="412"/>
      <c r="R73" s="412"/>
      <c r="S73" s="413"/>
      <c r="T73" s="34"/>
      <c r="U73" s="34"/>
      <c r="V73" s="35" t="s">
        <v>66</v>
      </c>
      <c r="W73" s="405">
        <v>500</v>
      </c>
      <c r="X73" s="406">
        <f t="shared" si="6"/>
        <v>503.99999999999994</v>
      </c>
      <c r="Y73" s="36">
        <f t="shared" si="7"/>
        <v>0.9787499999999999</v>
      </c>
      <c r="Z73" s="56"/>
      <c r="AA73" s="57"/>
      <c r="AE73" s="64"/>
      <c r="BB73" s="91" t="s">
        <v>1</v>
      </c>
      <c r="BL73" s="64">
        <f t="shared" si="8"/>
        <v>521.42857142857144</v>
      </c>
      <c r="BM73" s="64">
        <f t="shared" si="9"/>
        <v>525.6</v>
      </c>
      <c r="BN73" s="64">
        <f t="shared" si="10"/>
        <v>0.79719387755102045</v>
      </c>
      <c r="BO73" s="64">
        <f t="shared" si="11"/>
        <v>0.80357142857142849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418">
        <v>4607091382952</v>
      </c>
      <c r="E74" s="413"/>
      <c r="F74" s="404">
        <v>0.5</v>
      </c>
      <c r="G74" s="32">
        <v>6</v>
      </c>
      <c r="H74" s="404">
        <v>3</v>
      </c>
      <c r="I74" s="40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2"/>
      <c r="Q74" s="412"/>
      <c r="R74" s="412"/>
      <c r="S74" s="413"/>
      <c r="T74" s="34"/>
      <c r="U74" s="34"/>
      <c r="V74" s="35" t="s">
        <v>66</v>
      </c>
      <c r="W74" s="405">
        <v>0</v>
      </c>
      <c r="X74" s="406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4301011565</v>
      </c>
      <c r="D75" s="418">
        <v>4680115882539</v>
      </c>
      <c r="E75" s="413"/>
      <c r="F75" s="404">
        <v>0.37</v>
      </c>
      <c r="G75" s="32">
        <v>10</v>
      </c>
      <c r="H75" s="404">
        <v>3.7</v>
      </c>
      <c r="I75" s="404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46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12"/>
      <c r="Q75" s="412"/>
      <c r="R75" s="412"/>
      <c r="S75" s="413"/>
      <c r="T75" s="34"/>
      <c r="U75" s="34"/>
      <c r="V75" s="35" t="s">
        <v>66</v>
      </c>
      <c r="W75" s="405">
        <v>0</v>
      </c>
      <c r="X75" s="40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4301011382</v>
      </c>
      <c r="D76" s="418">
        <v>4607091385687</v>
      </c>
      <c r="E76" s="413"/>
      <c r="F76" s="404">
        <v>0.4</v>
      </c>
      <c r="G76" s="32">
        <v>10</v>
      </c>
      <c r="H76" s="404">
        <v>4</v>
      </c>
      <c r="I76" s="404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6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12"/>
      <c r="Q76" s="412"/>
      <c r="R76" s="412"/>
      <c r="S76" s="413"/>
      <c r="T76" s="34"/>
      <c r="U76" s="34"/>
      <c r="V76" s="35" t="s">
        <v>66</v>
      </c>
      <c r="W76" s="405">
        <v>0</v>
      </c>
      <c r="X76" s="40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418">
        <v>4607091384604</v>
      </c>
      <c r="E77" s="413"/>
      <c r="F77" s="404">
        <v>0.4</v>
      </c>
      <c r="G77" s="32">
        <v>10</v>
      </c>
      <c r="H77" s="404">
        <v>4</v>
      </c>
      <c r="I77" s="40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2"/>
      <c r="Q77" s="412"/>
      <c r="R77" s="412"/>
      <c r="S77" s="413"/>
      <c r="T77" s="34"/>
      <c r="U77" s="34"/>
      <c r="V77" s="35" t="s">
        <v>66</v>
      </c>
      <c r="W77" s="405">
        <v>0</v>
      </c>
      <c r="X77" s="40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418">
        <v>4680115880283</v>
      </c>
      <c r="E78" s="413"/>
      <c r="F78" s="404">
        <v>0.6</v>
      </c>
      <c r="G78" s="32">
        <v>8</v>
      </c>
      <c r="H78" s="404">
        <v>4.8</v>
      </c>
      <c r="I78" s="40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5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2"/>
      <c r="Q78" s="412"/>
      <c r="R78" s="412"/>
      <c r="S78" s="413"/>
      <c r="T78" s="34"/>
      <c r="U78" s="34"/>
      <c r="V78" s="35" t="s">
        <v>66</v>
      </c>
      <c r="W78" s="405">
        <v>0</v>
      </c>
      <c r="X78" s="40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418">
        <v>4680115883949</v>
      </c>
      <c r="E79" s="413"/>
      <c r="F79" s="404">
        <v>0.37</v>
      </c>
      <c r="G79" s="32">
        <v>10</v>
      </c>
      <c r="H79" s="404">
        <v>3.7</v>
      </c>
      <c r="I79" s="40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7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2"/>
      <c r="Q79" s="412"/>
      <c r="R79" s="412"/>
      <c r="S79" s="413"/>
      <c r="T79" s="34"/>
      <c r="U79" s="34"/>
      <c r="V79" s="35" t="s">
        <v>66</v>
      </c>
      <c r="W79" s="405">
        <v>0</v>
      </c>
      <c r="X79" s="40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418">
        <v>4680115881518</v>
      </c>
      <c r="E80" s="413"/>
      <c r="F80" s="404">
        <v>0.4</v>
      </c>
      <c r="G80" s="32">
        <v>10</v>
      </c>
      <c r="H80" s="404">
        <v>4</v>
      </c>
      <c r="I80" s="404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4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2"/>
      <c r="Q80" s="412"/>
      <c r="R80" s="412"/>
      <c r="S80" s="413"/>
      <c r="T80" s="34"/>
      <c r="U80" s="34"/>
      <c r="V80" s="35" t="s">
        <v>66</v>
      </c>
      <c r="W80" s="405">
        <v>0</v>
      </c>
      <c r="X80" s="40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4301011443</v>
      </c>
      <c r="D81" s="418">
        <v>4680115881303</v>
      </c>
      <c r="E81" s="413"/>
      <c r="F81" s="404">
        <v>0.45</v>
      </c>
      <c r="G81" s="32">
        <v>10</v>
      </c>
      <c r="H81" s="404">
        <v>4.5</v>
      </c>
      <c r="I81" s="40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2"/>
      <c r="Q81" s="412"/>
      <c r="R81" s="412"/>
      <c r="S81" s="413"/>
      <c r="T81" s="34"/>
      <c r="U81" s="34"/>
      <c r="V81" s="35" t="s">
        <v>66</v>
      </c>
      <c r="W81" s="405">
        <v>0</v>
      </c>
      <c r="X81" s="406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4301011562</v>
      </c>
      <c r="D82" s="418">
        <v>4680115882577</v>
      </c>
      <c r="E82" s="413"/>
      <c r="F82" s="404">
        <v>0.4</v>
      </c>
      <c r="G82" s="32">
        <v>8</v>
      </c>
      <c r="H82" s="404">
        <v>3.2</v>
      </c>
      <c r="I82" s="40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2"/>
      <c r="Q82" s="412"/>
      <c r="R82" s="412"/>
      <c r="S82" s="413"/>
      <c r="T82" s="34"/>
      <c r="U82" s="34"/>
      <c r="V82" s="35" t="s">
        <v>66</v>
      </c>
      <c r="W82" s="405">
        <v>0</v>
      </c>
      <c r="X82" s="406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418">
        <v>4680115882577</v>
      </c>
      <c r="E83" s="413"/>
      <c r="F83" s="404">
        <v>0.4</v>
      </c>
      <c r="G83" s="32">
        <v>8</v>
      </c>
      <c r="H83" s="404">
        <v>3.2</v>
      </c>
      <c r="I83" s="40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8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2"/>
      <c r="Q83" s="412"/>
      <c r="R83" s="412"/>
      <c r="S83" s="413"/>
      <c r="T83" s="34"/>
      <c r="U83" s="34"/>
      <c r="V83" s="35" t="s">
        <v>66</v>
      </c>
      <c r="W83" s="405">
        <v>50</v>
      </c>
      <c r="X83" s="406">
        <f t="shared" si="6"/>
        <v>51.2</v>
      </c>
      <c r="Y83" s="36">
        <f>IFERROR(IF(X83=0,"",ROUNDUP(X83/H83,0)*0.00753),"")</f>
        <v>0.12048</v>
      </c>
      <c r="Z83" s="56"/>
      <c r="AA83" s="57"/>
      <c r="AE83" s="64"/>
      <c r="BB83" s="101" t="s">
        <v>1</v>
      </c>
      <c r="BL83" s="64">
        <f t="shared" si="8"/>
        <v>53.125</v>
      </c>
      <c r="BM83" s="64">
        <f t="shared" si="9"/>
        <v>54.4</v>
      </c>
      <c r="BN83" s="64">
        <f t="shared" si="10"/>
        <v>0.1001602564102564</v>
      </c>
      <c r="BO83" s="64">
        <f t="shared" si="11"/>
        <v>0.10256410256410256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418">
        <v>4680115882720</v>
      </c>
      <c r="E84" s="413"/>
      <c r="F84" s="404">
        <v>0.45</v>
      </c>
      <c r="G84" s="32">
        <v>10</v>
      </c>
      <c r="H84" s="404">
        <v>4.5</v>
      </c>
      <c r="I84" s="40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2"/>
      <c r="Q84" s="412"/>
      <c r="R84" s="412"/>
      <c r="S84" s="413"/>
      <c r="T84" s="34"/>
      <c r="U84" s="34"/>
      <c r="V84" s="35" t="s">
        <v>66</v>
      </c>
      <c r="W84" s="405">
        <v>0</v>
      </c>
      <c r="X84" s="40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418">
        <v>4680115880269</v>
      </c>
      <c r="E85" s="413"/>
      <c r="F85" s="404">
        <v>0.375</v>
      </c>
      <c r="G85" s="32">
        <v>10</v>
      </c>
      <c r="H85" s="404">
        <v>3.75</v>
      </c>
      <c r="I85" s="404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42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2"/>
      <c r="Q85" s="412"/>
      <c r="R85" s="412"/>
      <c r="S85" s="413"/>
      <c r="T85" s="34"/>
      <c r="U85" s="34"/>
      <c r="V85" s="35" t="s">
        <v>66</v>
      </c>
      <c r="W85" s="405">
        <v>50</v>
      </c>
      <c r="X85" s="406">
        <f t="shared" si="6"/>
        <v>52.5</v>
      </c>
      <c r="Y85" s="36">
        <f>IFERROR(IF(X85=0,"",ROUNDUP(X85/H85,0)*0.00937),"")</f>
        <v>0.13117999999999999</v>
      </c>
      <c r="Z85" s="56"/>
      <c r="AA85" s="57"/>
      <c r="AE85" s="64"/>
      <c r="BB85" s="103" t="s">
        <v>1</v>
      </c>
      <c r="BL85" s="64">
        <f t="shared" si="8"/>
        <v>52.8</v>
      </c>
      <c r="BM85" s="64">
        <f t="shared" si="9"/>
        <v>55.440000000000005</v>
      </c>
      <c r="BN85" s="64">
        <f t="shared" si="10"/>
        <v>0.11111111111111112</v>
      </c>
      <c r="BO85" s="64">
        <f t="shared" si="11"/>
        <v>0.11666666666666667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4301011415</v>
      </c>
      <c r="D86" s="418">
        <v>4680115880429</v>
      </c>
      <c r="E86" s="413"/>
      <c r="F86" s="404">
        <v>0.45</v>
      </c>
      <c r="G86" s="32">
        <v>10</v>
      </c>
      <c r="H86" s="404">
        <v>4.5</v>
      </c>
      <c r="I86" s="404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7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2"/>
      <c r="Q86" s="412"/>
      <c r="R86" s="412"/>
      <c r="S86" s="413"/>
      <c r="T86" s="34"/>
      <c r="U86" s="34"/>
      <c r="V86" s="35" t="s">
        <v>66</v>
      </c>
      <c r="W86" s="405">
        <v>0</v>
      </c>
      <c r="X86" s="406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418">
        <v>4680115881457</v>
      </c>
      <c r="E87" s="413"/>
      <c r="F87" s="404">
        <v>0.75</v>
      </c>
      <c r="G87" s="32">
        <v>6</v>
      </c>
      <c r="H87" s="404">
        <v>4.5</v>
      </c>
      <c r="I87" s="404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57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2"/>
      <c r="Q87" s="412"/>
      <c r="R87" s="412"/>
      <c r="S87" s="413"/>
      <c r="T87" s="34"/>
      <c r="U87" s="34"/>
      <c r="V87" s="35" t="s">
        <v>66</v>
      </c>
      <c r="W87" s="405">
        <v>0</v>
      </c>
      <c r="X87" s="40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30"/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31"/>
      <c r="O88" s="449" t="s">
        <v>70</v>
      </c>
      <c r="P88" s="450"/>
      <c r="Q88" s="450"/>
      <c r="R88" s="450"/>
      <c r="S88" s="450"/>
      <c r="T88" s="450"/>
      <c r="U88" s="451"/>
      <c r="V88" s="37" t="s">
        <v>71</v>
      </c>
      <c r="W88" s="40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184.7123015873016</v>
      </c>
      <c r="X88" s="40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187</v>
      </c>
      <c r="Y88" s="40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3.6664099999999999</v>
      </c>
      <c r="Z88" s="408"/>
      <c r="AA88" s="408"/>
    </row>
    <row r="89" spans="1:67" x14ac:dyDescent="0.2">
      <c r="A89" s="416"/>
      <c r="B89" s="416"/>
      <c r="C89" s="416"/>
      <c r="D89" s="416"/>
      <c r="E89" s="416"/>
      <c r="F89" s="416"/>
      <c r="G89" s="416"/>
      <c r="H89" s="416"/>
      <c r="I89" s="416"/>
      <c r="J89" s="416"/>
      <c r="K89" s="416"/>
      <c r="L89" s="416"/>
      <c r="M89" s="416"/>
      <c r="N89" s="431"/>
      <c r="O89" s="449" t="s">
        <v>70</v>
      </c>
      <c r="P89" s="450"/>
      <c r="Q89" s="450"/>
      <c r="R89" s="450"/>
      <c r="S89" s="450"/>
      <c r="T89" s="450"/>
      <c r="U89" s="451"/>
      <c r="V89" s="37" t="s">
        <v>66</v>
      </c>
      <c r="W89" s="407">
        <f>IFERROR(SUM(W67:W87),"0")</f>
        <v>1800</v>
      </c>
      <c r="X89" s="407">
        <f>IFERROR(SUM(X67:X87),"0")</f>
        <v>1817.3000000000002</v>
      </c>
      <c r="Y89" s="37"/>
      <c r="Z89" s="408"/>
      <c r="AA89" s="408"/>
    </row>
    <row r="90" spans="1:67" ht="14.25" hidden="1" customHeight="1" x14ac:dyDescent="0.25">
      <c r="A90" s="420" t="s">
        <v>105</v>
      </c>
      <c r="B90" s="416"/>
      <c r="C90" s="416"/>
      <c r="D90" s="416"/>
      <c r="E90" s="416"/>
      <c r="F90" s="416"/>
      <c r="G90" s="416"/>
      <c r="H90" s="416"/>
      <c r="I90" s="416"/>
      <c r="J90" s="416"/>
      <c r="K90" s="416"/>
      <c r="L90" s="416"/>
      <c r="M90" s="416"/>
      <c r="N90" s="416"/>
      <c r="O90" s="416"/>
      <c r="P90" s="416"/>
      <c r="Q90" s="416"/>
      <c r="R90" s="416"/>
      <c r="S90" s="416"/>
      <c r="T90" s="416"/>
      <c r="U90" s="416"/>
      <c r="V90" s="416"/>
      <c r="W90" s="416"/>
      <c r="X90" s="416"/>
      <c r="Y90" s="416"/>
      <c r="Z90" s="398"/>
      <c r="AA90" s="398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418">
        <v>4680115881488</v>
      </c>
      <c r="E91" s="413"/>
      <c r="F91" s="404">
        <v>1.35</v>
      </c>
      <c r="G91" s="32">
        <v>8</v>
      </c>
      <c r="H91" s="404">
        <v>10.8</v>
      </c>
      <c r="I91" s="40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2"/>
      <c r="Q91" s="412"/>
      <c r="R91" s="412"/>
      <c r="S91" s="413"/>
      <c r="T91" s="34"/>
      <c r="U91" s="34"/>
      <c r="V91" s="35" t="s">
        <v>66</v>
      </c>
      <c r="W91" s="405">
        <v>0</v>
      </c>
      <c r="X91" s="40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4301020228</v>
      </c>
      <c r="D92" s="418">
        <v>4680115882751</v>
      </c>
      <c r="E92" s="413"/>
      <c r="F92" s="404">
        <v>0.45</v>
      </c>
      <c r="G92" s="32">
        <v>10</v>
      </c>
      <c r="H92" s="404">
        <v>4.5</v>
      </c>
      <c r="I92" s="404">
        <v>4.74</v>
      </c>
      <c r="J92" s="32">
        <v>120</v>
      </c>
      <c r="K92" s="32" t="s">
        <v>64</v>
      </c>
      <c r="L92" s="33" t="s">
        <v>109</v>
      </c>
      <c r="M92" s="33"/>
      <c r="N92" s="32">
        <v>90</v>
      </c>
      <c r="O92" s="4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2"/>
      <c r="Q92" s="412"/>
      <c r="R92" s="412"/>
      <c r="S92" s="413"/>
      <c r="T92" s="34"/>
      <c r="U92" s="34"/>
      <c r="V92" s="35" t="s">
        <v>66</v>
      </c>
      <c r="W92" s="405">
        <v>0</v>
      </c>
      <c r="X92" s="406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4301020258</v>
      </c>
      <c r="D93" s="418">
        <v>4680115882775</v>
      </c>
      <c r="E93" s="413"/>
      <c r="F93" s="404">
        <v>0.3</v>
      </c>
      <c r="G93" s="32">
        <v>8</v>
      </c>
      <c r="H93" s="404">
        <v>2.4</v>
      </c>
      <c r="I93" s="404">
        <v>2.5</v>
      </c>
      <c r="J93" s="32">
        <v>234</v>
      </c>
      <c r="K93" s="32" t="s">
        <v>69</v>
      </c>
      <c r="L93" s="33" t="s">
        <v>127</v>
      </c>
      <c r="M93" s="33"/>
      <c r="N93" s="32">
        <v>50</v>
      </c>
      <c r="O93" s="59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2"/>
      <c r="Q93" s="412"/>
      <c r="R93" s="412"/>
      <c r="S93" s="413"/>
      <c r="T93" s="34"/>
      <c r="U93" s="34"/>
      <c r="V93" s="35" t="s">
        <v>66</v>
      </c>
      <c r="W93" s="405">
        <v>0</v>
      </c>
      <c r="X93" s="406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hidden="1" customHeight="1" x14ac:dyDescent="0.25">
      <c r="A94" s="54" t="s">
        <v>170</v>
      </c>
      <c r="B94" s="54" t="s">
        <v>171</v>
      </c>
      <c r="C94" s="31">
        <v>4301020217</v>
      </c>
      <c r="D94" s="418">
        <v>4680115880658</v>
      </c>
      <c r="E94" s="413"/>
      <c r="F94" s="404">
        <v>0.4</v>
      </c>
      <c r="G94" s="32">
        <v>6</v>
      </c>
      <c r="H94" s="404">
        <v>2.4</v>
      </c>
      <c r="I94" s="404">
        <v>2.6</v>
      </c>
      <c r="J94" s="32">
        <v>156</v>
      </c>
      <c r="K94" s="32" t="s">
        <v>64</v>
      </c>
      <c r="L94" s="33" t="s">
        <v>109</v>
      </c>
      <c r="M94" s="33"/>
      <c r="N94" s="32">
        <v>50</v>
      </c>
      <c r="O94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2"/>
      <c r="Q94" s="412"/>
      <c r="R94" s="412"/>
      <c r="S94" s="413"/>
      <c r="T94" s="34"/>
      <c r="U94" s="34"/>
      <c r="V94" s="35" t="s">
        <v>66</v>
      </c>
      <c r="W94" s="405">
        <v>0</v>
      </c>
      <c r="X94" s="406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hidden="1" x14ac:dyDescent="0.2">
      <c r="A95" s="430"/>
      <c r="B95" s="416"/>
      <c r="C95" s="416"/>
      <c r="D95" s="416"/>
      <c r="E95" s="416"/>
      <c r="F95" s="416"/>
      <c r="G95" s="416"/>
      <c r="H95" s="416"/>
      <c r="I95" s="416"/>
      <c r="J95" s="416"/>
      <c r="K95" s="416"/>
      <c r="L95" s="416"/>
      <c r="M95" s="416"/>
      <c r="N95" s="431"/>
      <c r="O95" s="449" t="s">
        <v>70</v>
      </c>
      <c r="P95" s="450"/>
      <c r="Q95" s="450"/>
      <c r="R95" s="450"/>
      <c r="S95" s="450"/>
      <c r="T95" s="450"/>
      <c r="U95" s="451"/>
      <c r="V95" s="37" t="s">
        <v>71</v>
      </c>
      <c r="W95" s="407">
        <f>IFERROR(W91/H91,"0")+IFERROR(W92/H92,"0")+IFERROR(W93/H93,"0")+IFERROR(W94/H94,"0")</f>
        <v>0</v>
      </c>
      <c r="X95" s="407">
        <f>IFERROR(X91/H91,"0")+IFERROR(X92/H92,"0")+IFERROR(X93/H93,"0")+IFERROR(X94/H94,"0")</f>
        <v>0</v>
      </c>
      <c r="Y95" s="407">
        <f>IFERROR(IF(Y91="",0,Y91),"0")+IFERROR(IF(Y92="",0,Y92),"0")+IFERROR(IF(Y93="",0,Y93),"0")+IFERROR(IF(Y94="",0,Y94),"0")</f>
        <v>0</v>
      </c>
      <c r="Z95" s="408"/>
      <c r="AA95" s="408"/>
    </row>
    <row r="96" spans="1:67" hidden="1" x14ac:dyDescent="0.2">
      <c r="A96" s="416"/>
      <c r="B96" s="416"/>
      <c r="C96" s="416"/>
      <c r="D96" s="416"/>
      <c r="E96" s="416"/>
      <c r="F96" s="416"/>
      <c r="G96" s="416"/>
      <c r="H96" s="416"/>
      <c r="I96" s="416"/>
      <c r="J96" s="416"/>
      <c r="K96" s="416"/>
      <c r="L96" s="416"/>
      <c r="M96" s="416"/>
      <c r="N96" s="431"/>
      <c r="O96" s="449" t="s">
        <v>70</v>
      </c>
      <c r="P96" s="450"/>
      <c r="Q96" s="450"/>
      <c r="R96" s="450"/>
      <c r="S96" s="450"/>
      <c r="T96" s="450"/>
      <c r="U96" s="451"/>
      <c r="V96" s="37" t="s">
        <v>66</v>
      </c>
      <c r="W96" s="407">
        <f>IFERROR(SUM(W91:W94),"0")</f>
        <v>0</v>
      </c>
      <c r="X96" s="407">
        <f>IFERROR(SUM(X91:X94),"0")</f>
        <v>0</v>
      </c>
      <c r="Y96" s="37"/>
      <c r="Z96" s="408"/>
      <c r="AA96" s="408"/>
    </row>
    <row r="97" spans="1:67" ht="14.25" hidden="1" customHeight="1" x14ac:dyDescent="0.25">
      <c r="A97" s="420" t="s">
        <v>61</v>
      </c>
      <c r="B97" s="416"/>
      <c r="C97" s="416"/>
      <c r="D97" s="416"/>
      <c r="E97" s="416"/>
      <c r="F97" s="416"/>
      <c r="G97" s="416"/>
      <c r="H97" s="416"/>
      <c r="I97" s="416"/>
      <c r="J97" s="416"/>
      <c r="K97" s="416"/>
      <c r="L97" s="416"/>
      <c r="M97" s="416"/>
      <c r="N97" s="416"/>
      <c r="O97" s="416"/>
      <c r="P97" s="416"/>
      <c r="Q97" s="416"/>
      <c r="R97" s="416"/>
      <c r="S97" s="416"/>
      <c r="T97" s="416"/>
      <c r="U97" s="416"/>
      <c r="V97" s="416"/>
      <c r="W97" s="416"/>
      <c r="X97" s="416"/>
      <c r="Y97" s="416"/>
      <c r="Z97" s="398"/>
      <c r="AA97" s="398"/>
    </row>
    <row r="98" spans="1:67" ht="16.5" hidden="1" customHeight="1" x14ac:dyDescent="0.25">
      <c r="A98" s="54" t="s">
        <v>172</v>
      </c>
      <c r="B98" s="54" t="s">
        <v>173</v>
      </c>
      <c r="C98" s="31">
        <v>4301030895</v>
      </c>
      <c r="D98" s="418">
        <v>4607091387667</v>
      </c>
      <c r="E98" s="413"/>
      <c r="F98" s="404">
        <v>0.9</v>
      </c>
      <c r="G98" s="32">
        <v>10</v>
      </c>
      <c r="H98" s="404">
        <v>9</v>
      </c>
      <c r="I98" s="404">
        <v>9.6300000000000008</v>
      </c>
      <c r="J98" s="32">
        <v>56</v>
      </c>
      <c r="K98" s="32" t="s">
        <v>108</v>
      </c>
      <c r="L98" s="33" t="s">
        <v>109</v>
      </c>
      <c r="M98" s="33"/>
      <c r="N98" s="32">
        <v>40</v>
      </c>
      <c r="O98" s="7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2"/>
      <c r="Q98" s="412"/>
      <c r="R98" s="412"/>
      <c r="S98" s="413"/>
      <c r="T98" s="34"/>
      <c r="U98" s="34"/>
      <c r="V98" s="35" t="s">
        <v>66</v>
      </c>
      <c r="W98" s="405">
        <v>0</v>
      </c>
      <c r="X98" s="406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4301030961</v>
      </c>
      <c r="D99" s="418">
        <v>4607091387636</v>
      </c>
      <c r="E99" s="413"/>
      <c r="F99" s="404">
        <v>0.7</v>
      </c>
      <c r="G99" s="32">
        <v>6</v>
      </c>
      <c r="H99" s="404">
        <v>4.2</v>
      </c>
      <c r="I99" s="404">
        <v>4.5</v>
      </c>
      <c r="J99" s="32">
        <v>120</v>
      </c>
      <c r="K99" s="32" t="s">
        <v>64</v>
      </c>
      <c r="L99" s="33" t="s">
        <v>65</v>
      </c>
      <c r="M99" s="33"/>
      <c r="N99" s="32">
        <v>40</v>
      </c>
      <c r="O99" s="5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2"/>
      <c r="Q99" s="412"/>
      <c r="R99" s="412"/>
      <c r="S99" s="413"/>
      <c r="T99" s="34"/>
      <c r="U99" s="34"/>
      <c r="V99" s="35" t="s">
        <v>66</v>
      </c>
      <c r="W99" s="405">
        <v>0</v>
      </c>
      <c r="X99" s="406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hidden="1" customHeight="1" x14ac:dyDescent="0.25">
      <c r="A100" s="54" t="s">
        <v>176</v>
      </c>
      <c r="B100" s="54" t="s">
        <v>177</v>
      </c>
      <c r="C100" s="31">
        <v>4301030963</v>
      </c>
      <c r="D100" s="418">
        <v>4607091382426</v>
      </c>
      <c r="E100" s="413"/>
      <c r="F100" s="404">
        <v>0.9</v>
      </c>
      <c r="G100" s="32">
        <v>10</v>
      </c>
      <c r="H100" s="404">
        <v>9</v>
      </c>
      <c r="I100" s="404">
        <v>9.6300000000000008</v>
      </c>
      <c r="J100" s="32">
        <v>56</v>
      </c>
      <c r="K100" s="32" t="s">
        <v>108</v>
      </c>
      <c r="L100" s="33" t="s">
        <v>65</v>
      </c>
      <c r="M100" s="33"/>
      <c r="N100" s="32">
        <v>40</v>
      </c>
      <c r="O100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2"/>
      <c r="Q100" s="412"/>
      <c r="R100" s="412"/>
      <c r="S100" s="413"/>
      <c r="T100" s="34"/>
      <c r="U100" s="34"/>
      <c r="V100" s="35" t="s">
        <v>66</v>
      </c>
      <c r="W100" s="405">
        <v>0</v>
      </c>
      <c r="X100" s="406">
        <f t="shared" si="13"/>
        <v>0</v>
      </c>
      <c r="Y100" s="36" t="str">
        <f>IFERROR(IF(X100=0,"",ROUNDUP(X100/H100,0)*0.02175),"")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4301030962</v>
      </c>
      <c r="D101" s="418">
        <v>4607091386547</v>
      </c>
      <c r="E101" s="413"/>
      <c r="F101" s="404">
        <v>0.35</v>
      </c>
      <c r="G101" s="32">
        <v>8</v>
      </c>
      <c r="H101" s="404">
        <v>2.8</v>
      </c>
      <c r="I101" s="404">
        <v>2.94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2"/>
      <c r="Q101" s="412"/>
      <c r="R101" s="412"/>
      <c r="S101" s="413"/>
      <c r="T101" s="34"/>
      <c r="U101" s="34"/>
      <c r="V101" s="35" t="s">
        <v>66</v>
      </c>
      <c r="W101" s="405">
        <v>0</v>
      </c>
      <c r="X101" s="40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4301030964</v>
      </c>
      <c r="D102" s="418">
        <v>4607091382464</v>
      </c>
      <c r="E102" s="413"/>
      <c r="F102" s="404">
        <v>0.35</v>
      </c>
      <c r="G102" s="32">
        <v>8</v>
      </c>
      <c r="H102" s="404">
        <v>2.8</v>
      </c>
      <c r="I102" s="404">
        <v>2.964</v>
      </c>
      <c r="J102" s="32">
        <v>234</v>
      </c>
      <c r="K102" s="32" t="s">
        <v>69</v>
      </c>
      <c r="L102" s="33" t="s">
        <v>65</v>
      </c>
      <c r="M102" s="33"/>
      <c r="N102" s="32">
        <v>40</v>
      </c>
      <c r="O102" s="5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2"/>
      <c r="Q102" s="412"/>
      <c r="R102" s="412"/>
      <c r="S102" s="413"/>
      <c r="T102" s="34"/>
      <c r="U102" s="34"/>
      <c r="V102" s="35" t="s">
        <v>66</v>
      </c>
      <c r="W102" s="405">
        <v>0</v>
      </c>
      <c r="X102" s="406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182</v>
      </c>
      <c r="B103" s="54" t="s">
        <v>183</v>
      </c>
      <c r="C103" s="31">
        <v>4301031235</v>
      </c>
      <c r="D103" s="418">
        <v>4680115883444</v>
      </c>
      <c r="E103" s="413"/>
      <c r="F103" s="404">
        <v>0.35</v>
      </c>
      <c r="G103" s="32">
        <v>8</v>
      </c>
      <c r="H103" s="404">
        <v>2.8</v>
      </c>
      <c r="I103" s="40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2"/>
      <c r="Q103" s="412"/>
      <c r="R103" s="412"/>
      <c r="S103" s="413"/>
      <c r="T103" s="34"/>
      <c r="U103" s="34"/>
      <c r="V103" s="35" t="s">
        <v>66</v>
      </c>
      <c r="W103" s="405">
        <v>0</v>
      </c>
      <c r="X103" s="40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hidden="1" customHeight="1" x14ac:dyDescent="0.25">
      <c r="A104" s="54" t="s">
        <v>182</v>
      </c>
      <c r="B104" s="54" t="s">
        <v>184</v>
      </c>
      <c r="C104" s="31">
        <v>4301031234</v>
      </c>
      <c r="D104" s="418">
        <v>4680115883444</v>
      </c>
      <c r="E104" s="413"/>
      <c r="F104" s="404">
        <v>0.35</v>
      </c>
      <c r="G104" s="32">
        <v>8</v>
      </c>
      <c r="H104" s="404">
        <v>2.8</v>
      </c>
      <c r="I104" s="404">
        <v>3.0880000000000001</v>
      </c>
      <c r="J104" s="32">
        <v>156</v>
      </c>
      <c r="K104" s="32" t="s">
        <v>64</v>
      </c>
      <c r="L104" s="33" t="s">
        <v>94</v>
      </c>
      <c r="M104" s="33"/>
      <c r="N104" s="32">
        <v>90</v>
      </c>
      <c r="O104" s="47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2"/>
      <c r="Q104" s="412"/>
      <c r="R104" s="412"/>
      <c r="S104" s="413"/>
      <c r="T104" s="34"/>
      <c r="U104" s="34"/>
      <c r="V104" s="35" t="s">
        <v>66</v>
      </c>
      <c r="W104" s="405">
        <v>0</v>
      </c>
      <c r="X104" s="406">
        <f t="shared" si="13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4"/>
        <v>0</v>
      </c>
      <c r="BM104" s="64">
        <f t="shared" si="15"/>
        <v>0</v>
      </c>
      <c r="BN104" s="64">
        <f t="shared" si="16"/>
        <v>0</v>
      </c>
      <c r="BO104" s="64">
        <f t="shared" si="17"/>
        <v>0</v>
      </c>
    </row>
    <row r="105" spans="1:67" hidden="1" x14ac:dyDescent="0.2">
      <c r="A105" s="430"/>
      <c r="B105" s="416"/>
      <c r="C105" s="416"/>
      <c r="D105" s="416"/>
      <c r="E105" s="416"/>
      <c r="F105" s="416"/>
      <c r="G105" s="416"/>
      <c r="H105" s="416"/>
      <c r="I105" s="416"/>
      <c r="J105" s="416"/>
      <c r="K105" s="416"/>
      <c r="L105" s="416"/>
      <c r="M105" s="416"/>
      <c r="N105" s="431"/>
      <c r="O105" s="449" t="s">
        <v>70</v>
      </c>
      <c r="P105" s="450"/>
      <c r="Q105" s="450"/>
      <c r="R105" s="450"/>
      <c r="S105" s="450"/>
      <c r="T105" s="450"/>
      <c r="U105" s="451"/>
      <c r="V105" s="37" t="s">
        <v>71</v>
      </c>
      <c r="W105" s="407">
        <f>IFERROR(W98/H98,"0")+IFERROR(W99/H99,"0")+IFERROR(W100/H100,"0")+IFERROR(W101/H101,"0")+IFERROR(W102/H102,"0")+IFERROR(W103/H103,"0")+IFERROR(W104/H104,"0")</f>
        <v>0</v>
      </c>
      <c r="X105" s="407">
        <f>IFERROR(X98/H98,"0")+IFERROR(X99/H99,"0")+IFERROR(X100/H100,"0")+IFERROR(X101/H101,"0")+IFERROR(X102/H102,"0")+IFERROR(X103/H103,"0")+IFERROR(X104/H104,"0")</f>
        <v>0</v>
      </c>
      <c r="Y105" s="407">
        <f>IFERROR(IF(Y98="",0,Y98),"0")+IFERROR(IF(Y99="",0,Y99),"0")+IFERROR(IF(Y100="",0,Y100),"0")+IFERROR(IF(Y101="",0,Y101),"0")+IFERROR(IF(Y102="",0,Y102),"0")+IFERROR(IF(Y103="",0,Y103),"0")+IFERROR(IF(Y104="",0,Y104),"0")</f>
        <v>0</v>
      </c>
      <c r="Z105" s="408"/>
      <c r="AA105" s="408"/>
    </row>
    <row r="106" spans="1:67" hidden="1" x14ac:dyDescent="0.2">
      <c r="A106" s="416"/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31"/>
      <c r="O106" s="449" t="s">
        <v>70</v>
      </c>
      <c r="P106" s="450"/>
      <c r="Q106" s="450"/>
      <c r="R106" s="450"/>
      <c r="S106" s="450"/>
      <c r="T106" s="450"/>
      <c r="U106" s="451"/>
      <c r="V106" s="37" t="s">
        <v>66</v>
      </c>
      <c r="W106" s="407">
        <f>IFERROR(SUM(W98:W104),"0")</f>
        <v>0</v>
      </c>
      <c r="X106" s="407">
        <f>IFERROR(SUM(X98:X104),"0")</f>
        <v>0</v>
      </c>
      <c r="Y106" s="37"/>
      <c r="Z106" s="408"/>
      <c r="AA106" s="408"/>
    </row>
    <row r="107" spans="1:67" ht="14.25" hidden="1" customHeight="1" x14ac:dyDescent="0.25">
      <c r="A107" s="420" t="s">
        <v>72</v>
      </c>
      <c r="B107" s="416"/>
      <c r="C107" s="416"/>
      <c r="D107" s="416"/>
      <c r="E107" s="416"/>
      <c r="F107" s="416"/>
      <c r="G107" s="416"/>
      <c r="H107" s="416"/>
      <c r="I107" s="416"/>
      <c r="J107" s="416"/>
      <c r="K107" s="416"/>
      <c r="L107" s="416"/>
      <c r="M107" s="416"/>
      <c r="N107" s="416"/>
      <c r="O107" s="416"/>
      <c r="P107" s="416"/>
      <c r="Q107" s="416"/>
      <c r="R107" s="416"/>
      <c r="S107" s="416"/>
      <c r="T107" s="416"/>
      <c r="U107" s="416"/>
      <c r="V107" s="416"/>
      <c r="W107" s="416"/>
      <c r="X107" s="416"/>
      <c r="Y107" s="416"/>
      <c r="Z107" s="398"/>
      <c r="AA107" s="398"/>
    </row>
    <row r="108" spans="1:67" ht="27" hidden="1" customHeight="1" x14ac:dyDescent="0.25">
      <c r="A108" s="54" t="s">
        <v>185</v>
      </c>
      <c r="B108" s="54" t="s">
        <v>186</v>
      </c>
      <c r="C108" s="31">
        <v>4301051437</v>
      </c>
      <c r="D108" s="418">
        <v>4607091386967</v>
      </c>
      <c r="E108" s="413"/>
      <c r="F108" s="404">
        <v>1.35</v>
      </c>
      <c r="G108" s="32">
        <v>6</v>
      </c>
      <c r="H108" s="404">
        <v>8.1</v>
      </c>
      <c r="I108" s="404">
        <v>8.6639999999999997</v>
      </c>
      <c r="J108" s="32">
        <v>56</v>
      </c>
      <c r="K108" s="32" t="s">
        <v>108</v>
      </c>
      <c r="L108" s="33" t="s">
        <v>127</v>
      </c>
      <c r="M108" s="33"/>
      <c r="N108" s="32">
        <v>45</v>
      </c>
      <c r="O108" s="62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12"/>
      <c r="Q108" s="412"/>
      <c r="R108" s="412"/>
      <c r="S108" s="413"/>
      <c r="T108" s="34"/>
      <c r="U108" s="34"/>
      <c r="V108" s="35" t="s">
        <v>66</v>
      </c>
      <c r="W108" s="405">
        <v>0</v>
      </c>
      <c r="X108" s="406">
        <f t="shared" ref="X108:X122" si="18">IFERROR(IF(W108="",0,CEILING((W108/$H108),1)*$H108),"")</f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ref="BL108:BL122" si="19">IFERROR(W108*I108/H108,"0")</f>
        <v>0</v>
      </c>
      <c r="BM108" s="64">
        <f t="shared" ref="BM108:BM122" si="20">IFERROR(X108*I108/H108,"0")</f>
        <v>0</v>
      </c>
      <c r="BN108" s="64">
        <f t="shared" ref="BN108:BN122" si="21">IFERROR(1/J108*(W108/H108),"0")</f>
        <v>0</v>
      </c>
      <c r="BO108" s="64">
        <f t="shared" ref="BO108:BO122" si="22">IFERROR(1/J108*(X108/H108),"0")</f>
        <v>0</v>
      </c>
    </row>
    <row r="109" spans="1:67" ht="27" hidden="1" customHeight="1" x14ac:dyDescent="0.25">
      <c r="A109" s="54" t="s">
        <v>185</v>
      </c>
      <c r="B109" s="54" t="s">
        <v>187</v>
      </c>
      <c r="C109" s="31">
        <v>4301051543</v>
      </c>
      <c r="D109" s="418">
        <v>4607091386967</v>
      </c>
      <c r="E109" s="413"/>
      <c r="F109" s="404">
        <v>1.4</v>
      </c>
      <c r="G109" s="32">
        <v>6</v>
      </c>
      <c r="H109" s="404">
        <v>8.4</v>
      </c>
      <c r="I109" s="40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45</v>
      </c>
      <c r="O109" s="66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12"/>
      <c r="Q109" s="412"/>
      <c r="R109" s="412"/>
      <c r="S109" s="413"/>
      <c r="T109" s="34"/>
      <c r="U109" s="34"/>
      <c r="V109" s="35" t="s">
        <v>66</v>
      </c>
      <c r="W109" s="405">
        <v>0</v>
      </c>
      <c r="X109" s="40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4301051611</v>
      </c>
      <c r="D110" s="418">
        <v>4607091385304</v>
      </c>
      <c r="E110" s="413"/>
      <c r="F110" s="404">
        <v>1.4</v>
      </c>
      <c r="G110" s="32">
        <v>6</v>
      </c>
      <c r="H110" s="404">
        <v>8.4</v>
      </c>
      <c r="I110" s="404">
        <v>8.9640000000000004</v>
      </c>
      <c r="J110" s="32">
        <v>56</v>
      </c>
      <c r="K110" s="32" t="s">
        <v>108</v>
      </c>
      <c r="L110" s="33" t="s">
        <v>65</v>
      </c>
      <c r="M110" s="33"/>
      <c r="N110" s="32">
        <v>40</v>
      </c>
      <c r="O110" s="82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12"/>
      <c r="Q110" s="412"/>
      <c r="R110" s="412"/>
      <c r="S110" s="413"/>
      <c r="T110" s="34"/>
      <c r="U110" s="34"/>
      <c r="V110" s="35" t="s">
        <v>66</v>
      </c>
      <c r="W110" s="405">
        <v>100</v>
      </c>
      <c r="X110" s="406">
        <f t="shared" si="18"/>
        <v>100.80000000000001</v>
      </c>
      <c r="Y110" s="36">
        <f>IFERROR(IF(X110=0,"",ROUNDUP(X110/H110,0)*0.02175),"")</f>
        <v>0.26100000000000001</v>
      </c>
      <c r="Z110" s="56"/>
      <c r="AA110" s="57"/>
      <c r="AE110" s="64"/>
      <c r="BB110" s="119" t="s">
        <v>1</v>
      </c>
      <c r="BL110" s="64">
        <f t="shared" si="19"/>
        <v>106.71428571428572</v>
      </c>
      <c r="BM110" s="64">
        <f t="shared" si="20"/>
        <v>107.56800000000001</v>
      </c>
      <c r="BN110" s="64">
        <f t="shared" si="21"/>
        <v>0.21258503401360543</v>
      </c>
      <c r="BO110" s="64">
        <f t="shared" si="22"/>
        <v>0.21428571428571427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4301051648</v>
      </c>
      <c r="D111" s="418">
        <v>4607091386264</v>
      </c>
      <c r="E111" s="413"/>
      <c r="F111" s="404">
        <v>0.5</v>
      </c>
      <c r="G111" s="32">
        <v>6</v>
      </c>
      <c r="H111" s="404">
        <v>3</v>
      </c>
      <c r="I111" s="404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7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12"/>
      <c r="Q111" s="412"/>
      <c r="R111" s="412"/>
      <c r="S111" s="413"/>
      <c r="T111" s="34"/>
      <c r="U111" s="34"/>
      <c r="V111" s="35" t="s">
        <v>66</v>
      </c>
      <c r="W111" s="405">
        <v>0</v>
      </c>
      <c r="X111" s="40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192</v>
      </c>
      <c r="B112" s="54" t="s">
        <v>193</v>
      </c>
      <c r="C112" s="31">
        <v>4301051477</v>
      </c>
      <c r="D112" s="418">
        <v>4680115882584</v>
      </c>
      <c r="E112" s="413"/>
      <c r="F112" s="404">
        <v>0.33</v>
      </c>
      <c r="G112" s="32">
        <v>8</v>
      </c>
      <c r="H112" s="404">
        <v>2.64</v>
      </c>
      <c r="I112" s="40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6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12"/>
      <c r="Q112" s="412"/>
      <c r="R112" s="412"/>
      <c r="S112" s="413"/>
      <c r="T112" s="34"/>
      <c r="U112" s="34"/>
      <c r="V112" s="35" t="s">
        <v>66</v>
      </c>
      <c r="W112" s="405">
        <v>0</v>
      </c>
      <c r="X112" s="40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192</v>
      </c>
      <c r="B113" s="54" t="s">
        <v>194</v>
      </c>
      <c r="C113" s="31">
        <v>4301051476</v>
      </c>
      <c r="D113" s="418">
        <v>4680115882584</v>
      </c>
      <c r="E113" s="413"/>
      <c r="F113" s="404">
        <v>0.33</v>
      </c>
      <c r="G113" s="32">
        <v>8</v>
      </c>
      <c r="H113" s="404">
        <v>2.64</v>
      </c>
      <c r="I113" s="404">
        <v>2.9279999999999999</v>
      </c>
      <c r="J113" s="32">
        <v>156</v>
      </c>
      <c r="K113" s="32" t="s">
        <v>64</v>
      </c>
      <c r="L113" s="33" t="s">
        <v>94</v>
      </c>
      <c r="M113" s="33"/>
      <c r="N113" s="32">
        <v>60</v>
      </c>
      <c r="O113" s="61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12"/>
      <c r="Q113" s="412"/>
      <c r="R113" s="412"/>
      <c r="S113" s="413"/>
      <c r="T113" s="34"/>
      <c r="U113" s="34"/>
      <c r="V113" s="35" t="s">
        <v>66</v>
      </c>
      <c r="W113" s="405">
        <v>0</v>
      </c>
      <c r="X113" s="406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4301051436</v>
      </c>
      <c r="D114" s="418">
        <v>4607091385731</v>
      </c>
      <c r="E114" s="413"/>
      <c r="F114" s="404">
        <v>0.45</v>
      </c>
      <c r="G114" s="32">
        <v>6</v>
      </c>
      <c r="H114" s="404">
        <v>2.7</v>
      </c>
      <c r="I114" s="404">
        <v>2.972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7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12"/>
      <c r="Q114" s="412"/>
      <c r="R114" s="412"/>
      <c r="S114" s="413"/>
      <c r="T114" s="34"/>
      <c r="U114" s="34"/>
      <c r="V114" s="35" t="s">
        <v>66</v>
      </c>
      <c r="W114" s="405">
        <v>500</v>
      </c>
      <c r="X114" s="406">
        <f t="shared" si="18"/>
        <v>502.20000000000005</v>
      </c>
      <c r="Y114" s="36">
        <f>IFERROR(IF(X114=0,"",ROUNDUP(X114/H114,0)*0.00753),"")</f>
        <v>1.4005799999999999</v>
      </c>
      <c r="Z114" s="56"/>
      <c r="AA114" s="57"/>
      <c r="AE114" s="64"/>
      <c r="BB114" s="123" t="s">
        <v>1</v>
      </c>
      <c r="BL114" s="64">
        <f t="shared" si="19"/>
        <v>550.37037037037032</v>
      </c>
      <c r="BM114" s="64">
        <f t="shared" si="20"/>
        <v>552.79200000000003</v>
      </c>
      <c r="BN114" s="64">
        <f t="shared" si="21"/>
        <v>1.1870845204178535</v>
      </c>
      <c r="BO114" s="64">
        <f t="shared" si="22"/>
        <v>1.1923076923076923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4301051439</v>
      </c>
      <c r="D115" s="418">
        <v>4680115880214</v>
      </c>
      <c r="E115" s="413"/>
      <c r="F115" s="404">
        <v>0.45</v>
      </c>
      <c r="G115" s="32">
        <v>6</v>
      </c>
      <c r="H115" s="404">
        <v>2.7</v>
      </c>
      <c r="I115" s="404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12"/>
      <c r="Q115" s="412"/>
      <c r="R115" s="412"/>
      <c r="S115" s="413"/>
      <c r="T115" s="34"/>
      <c r="U115" s="34"/>
      <c r="V115" s="35" t="s">
        <v>66</v>
      </c>
      <c r="W115" s="405">
        <v>0</v>
      </c>
      <c r="X115" s="406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199</v>
      </c>
      <c r="B116" s="54" t="s">
        <v>200</v>
      </c>
      <c r="C116" s="31">
        <v>4301051438</v>
      </c>
      <c r="D116" s="418">
        <v>4680115880894</v>
      </c>
      <c r="E116" s="413"/>
      <c r="F116" s="404">
        <v>0.33</v>
      </c>
      <c r="G116" s="32">
        <v>6</v>
      </c>
      <c r="H116" s="404">
        <v>1.98</v>
      </c>
      <c r="I116" s="404">
        <v>2.258</v>
      </c>
      <c r="J116" s="32">
        <v>156</v>
      </c>
      <c r="K116" s="32" t="s">
        <v>64</v>
      </c>
      <c r="L116" s="33" t="s">
        <v>127</v>
      </c>
      <c r="M116" s="33"/>
      <c r="N116" s="32">
        <v>45</v>
      </c>
      <c r="O116" s="61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12"/>
      <c r="Q116" s="412"/>
      <c r="R116" s="412"/>
      <c r="S116" s="413"/>
      <c r="T116" s="34"/>
      <c r="U116" s="34"/>
      <c r="V116" s="35" t="s">
        <v>66</v>
      </c>
      <c r="W116" s="405">
        <v>0</v>
      </c>
      <c r="X116" s="406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201</v>
      </c>
      <c r="B117" s="54" t="s">
        <v>202</v>
      </c>
      <c r="C117" s="31">
        <v>4301051842</v>
      </c>
      <c r="D117" s="418">
        <v>4680115885233</v>
      </c>
      <c r="E117" s="413"/>
      <c r="F117" s="404">
        <v>0.2</v>
      </c>
      <c r="G117" s="32">
        <v>6</v>
      </c>
      <c r="H117" s="404">
        <v>1.2</v>
      </c>
      <c r="I117" s="404">
        <v>1.3</v>
      </c>
      <c r="J117" s="32">
        <v>234</v>
      </c>
      <c r="K117" s="32" t="s">
        <v>69</v>
      </c>
      <c r="L117" s="33" t="s">
        <v>127</v>
      </c>
      <c r="M117" s="33"/>
      <c r="N117" s="32">
        <v>40</v>
      </c>
      <c r="O117" s="759" t="s">
        <v>203</v>
      </c>
      <c r="P117" s="412"/>
      <c r="Q117" s="412"/>
      <c r="R117" s="412"/>
      <c r="S117" s="413"/>
      <c r="T117" s="34"/>
      <c r="U117" s="34"/>
      <c r="V117" s="35" t="s">
        <v>66</v>
      </c>
      <c r="W117" s="405">
        <v>0</v>
      </c>
      <c r="X117" s="406">
        <f t="shared" si="18"/>
        <v>0</v>
      </c>
      <c r="Y117" s="36" t="str">
        <f>IFERROR(IF(X117=0,"",ROUNDUP(X117/H117,0)*0.00502),"")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204</v>
      </c>
      <c r="B118" s="54" t="s">
        <v>205</v>
      </c>
      <c r="C118" s="31">
        <v>4301051820</v>
      </c>
      <c r="D118" s="418">
        <v>4680115884915</v>
      </c>
      <c r="E118" s="413"/>
      <c r="F118" s="404">
        <v>0.3</v>
      </c>
      <c r="G118" s="32">
        <v>6</v>
      </c>
      <c r="H118" s="404">
        <v>1.8</v>
      </c>
      <c r="I118" s="404">
        <v>2</v>
      </c>
      <c r="J118" s="32">
        <v>156</v>
      </c>
      <c r="K118" s="32" t="s">
        <v>64</v>
      </c>
      <c r="L118" s="33" t="s">
        <v>127</v>
      </c>
      <c r="M118" s="33"/>
      <c r="N118" s="32">
        <v>40</v>
      </c>
      <c r="O118" s="591" t="s">
        <v>206</v>
      </c>
      <c r="P118" s="412"/>
      <c r="Q118" s="412"/>
      <c r="R118" s="412"/>
      <c r="S118" s="413"/>
      <c r="T118" s="34"/>
      <c r="U118" s="34"/>
      <c r="V118" s="35" t="s">
        <v>66</v>
      </c>
      <c r="W118" s="405">
        <v>0</v>
      </c>
      <c r="X118" s="40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4301051313</v>
      </c>
      <c r="D119" s="418">
        <v>4607091385427</v>
      </c>
      <c r="E119" s="413"/>
      <c r="F119" s="404">
        <v>0.5</v>
      </c>
      <c r="G119" s="32">
        <v>6</v>
      </c>
      <c r="H119" s="404">
        <v>3</v>
      </c>
      <c r="I119" s="404">
        <v>3.2719999999999998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2"/>
      <c r="Q119" s="412"/>
      <c r="R119" s="412"/>
      <c r="S119" s="413"/>
      <c r="T119" s="34"/>
      <c r="U119" s="34"/>
      <c r="V119" s="35" t="s">
        <v>66</v>
      </c>
      <c r="W119" s="405">
        <v>0</v>
      </c>
      <c r="X119" s="40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4301051480</v>
      </c>
      <c r="D120" s="418">
        <v>4680115882645</v>
      </c>
      <c r="E120" s="413"/>
      <c r="F120" s="404">
        <v>0.3</v>
      </c>
      <c r="G120" s="32">
        <v>6</v>
      </c>
      <c r="H120" s="404">
        <v>1.8</v>
      </c>
      <c r="I120" s="404">
        <v>2.66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60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2"/>
      <c r="Q120" s="412"/>
      <c r="R120" s="412"/>
      <c r="S120" s="413"/>
      <c r="T120" s="34"/>
      <c r="U120" s="34"/>
      <c r="V120" s="35" t="s">
        <v>66</v>
      </c>
      <c r="W120" s="405">
        <v>0</v>
      </c>
      <c r="X120" s="40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211</v>
      </c>
      <c r="B121" s="54" t="s">
        <v>212</v>
      </c>
      <c r="C121" s="31">
        <v>4301051837</v>
      </c>
      <c r="D121" s="418">
        <v>4680115884311</v>
      </c>
      <c r="E121" s="413"/>
      <c r="F121" s="404">
        <v>0.3</v>
      </c>
      <c r="G121" s="32">
        <v>6</v>
      </c>
      <c r="H121" s="404">
        <v>1.8</v>
      </c>
      <c r="I121" s="404">
        <v>2.0659999999999998</v>
      </c>
      <c r="J121" s="32">
        <v>156</v>
      </c>
      <c r="K121" s="32" t="s">
        <v>64</v>
      </c>
      <c r="L121" s="33" t="s">
        <v>127</v>
      </c>
      <c r="M121" s="33"/>
      <c r="N121" s="32">
        <v>40</v>
      </c>
      <c r="O121" s="565" t="s">
        <v>213</v>
      </c>
      <c r="P121" s="412"/>
      <c r="Q121" s="412"/>
      <c r="R121" s="412"/>
      <c r="S121" s="413"/>
      <c r="T121" s="34"/>
      <c r="U121" s="34"/>
      <c r="V121" s="35" t="s">
        <v>66</v>
      </c>
      <c r="W121" s="405">
        <v>0</v>
      </c>
      <c r="X121" s="40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hidden="1" customHeight="1" x14ac:dyDescent="0.25">
      <c r="A122" s="54" t="s">
        <v>214</v>
      </c>
      <c r="B122" s="54" t="s">
        <v>215</v>
      </c>
      <c r="C122" s="31">
        <v>4301051827</v>
      </c>
      <c r="D122" s="418">
        <v>4680115884403</v>
      </c>
      <c r="E122" s="413"/>
      <c r="F122" s="404">
        <v>0.3</v>
      </c>
      <c r="G122" s="32">
        <v>6</v>
      </c>
      <c r="H122" s="404">
        <v>1.8</v>
      </c>
      <c r="I122" s="404">
        <v>2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807" t="s">
        <v>216</v>
      </c>
      <c r="P122" s="412"/>
      <c r="Q122" s="412"/>
      <c r="R122" s="412"/>
      <c r="S122" s="413"/>
      <c r="T122" s="34"/>
      <c r="U122" s="34"/>
      <c r="V122" s="35" t="s">
        <v>66</v>
      </c>
      <c r="W122" s="405">
        <v>0</v>
      </c>
      <c r="X122" s="406">
        <f t="shared" si="18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30"/>
      <c r="B123" s="416"/>
      <c r="C123" s="416"/>
      <c r="D123" s="416"/>
      <c r="E123" s="416"/>
      <c r="F123" s="416"/>
      <c r="G123" s="416"/>
      <c r="H123" s="416"/>
      <c r="I123" s="416"/>
      <c r="J123" s="416"/>
      <c r="K123" s="416"/>
      <c r="L123" s="416"/>
      <c r="M123" s="416"/>
      <c r="N123" s="431"/>
      <c r="O123" s="449" t="s">
        <v>70</v>
      </c>
      <c r="P123" s="450"/>
      <c r="Q123" s="450"/>
      <c r="R123" s="450"/>
      <c r="S123" s="450"/>
      <c r="T123" s="450"/>
      <c r="U123" s="451"/>
      <c r="V123" s="37" t="s">
        <v>71</v>
      </c>
      <c r="W123" s="407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197.08994708994706</v>
      </c>
      <c r="X123" s="407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198</v>
      </c>
      <c r="Y123" s="407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1.6615799999999998</v>
      </c>
      <c r="Z123" s="408"/>
      <c r="AA123" s="408"/>
    </row>
    <row r="124" spans="1:67" x14ac:dyDescent="0.2">
      <c r="A124" s="416"/>
      <c r="B124" s="416"/>
      <c r="C124" s="416"/>
      <c r="D124" s="416"/>
      <c r="E124" s="416"/>
      <c r="F124" s="416"/>
      <c r="G124" s="416"/>
      <c r="H124" s="416"/>
      <c r="I124" s="416"/>
      <c r="J124" s="416"/>
      <c r="K124" s="416"/>
      <c r="L124" s="416"/>
      <c r="M124" s="416"/>
      <c r="N124" s="431"/>
      <c r="O124" s="449" t="s">
        <v>70</v>
      </c>
      <c r="P124" s="450"/>
      <c r="Q124" s="450"/>
      <c r="R124" s="450"/>
      <c r="S124" s="450"/>
      <c r="T124" s="450"/>
      <c r="U124" s="451"/>
      <c r="V124" s="37" t="s">
        <v>66</v>
      </c>
      <c r="W124" s="407">
        <f>IFERROR(SUM(W108:W122),"0")</f>
        <v>600</v>
      </c>
      <c r="X124" s="407">
        <f>IFERROR(SUM(X108:X122),"0")</f>
        <v>603</v>
      </c>
      <c r="Y124" s="37"/>
      <c r="Z124" s="408"/>
      <c r="AA124" s="408"/>
    </row>
    <row r="125" spans="1:67" ht="14.25" hidden="1" customHeight="1" x14ac:dyDescent="0.25">
      <c r="A125" s="420" t="s">
        <v>217</v>
      </c>
      <c r="B125" s="416"/>
      <c r="C125" s="416"/>
      <c r="D125" s="416"/>
      <c r="E125" s="416"/>
      <c r="F125" s="416"/>
      <c r="G125" s="416"/>
      <c r="H125" s="416"/>
      <c r="I125" s="416"/>
      <c r="J125" s="416"/>
      <c r="K125" s="416"/>
      <c r="L125" s="416"/>
      <c r="M125" s="416"/>
      <c r="N125" s="416"/>
      <c r="O125" s="416"/>
      <c r="P125" s="416"/>
      <c r="Q125" s="416"/>
      <c r="R125" s="416"/>
      <c r="S125" s="416"/>
      <c r="T125" s="416"/>
      <c r="U125" s="416"/>
      <c r="V125" s="416"/>
      <c r="W125" s="416"/>
      <c r="X125" s="416"/>
      <c r="Y125" s="416"/>
      <c r="Z125" s="398"/>
      <c r="AA125" s="398"/>
    </row>
    <row r="126" spans="1:67" ht="27" hidden="1" customHeight="1" x14ac:dyDescent="0.25">
      <c r="A126" s="54" t="s">
        <v>218</v>
      </c>
      <c r="B126" s="54" t="s">
        <v>219</v>
      </c>
      <c r="C126" s="31">
        <v>4301060296</v>
      </c>
      <c r="D126" s="418">
        <v>4607091383065</v>
      </c>
      <c r="E126" s="413"/>
      <c r="F126" s="404">
        <v>0.83</v>
      </c>
      <c r="G126" s="32">
        <v>4</v>
      </c>
      <c r="H126" s="404">
        <v>3.32</v>
      </c>
      <c r="I126" s="404">
        <v>3.5819999999999999</v>
      </c>
      <c r="J126" s="32">
        <v>120</v>
      </c>
      <c r="K126" s="32" t="s">
        <v>64</v>
      </c>
      <c r="L126" s="33" t="s">
        <v>65</v>
      </c>
      <c r="M126" s="33"/>
      <c r="N126" s="32">
        <v>30</v>
      </c>
      <c r="O126" s="62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2"/>
      <c r="Q126" s="412"/>
      <c r="R126" s="412"/>
      <c r="S126" s="413"/>
      <c r="T126" s="34"/>
      <c r="U126" s="34"/>
      <c r="V126" s="35" t="s">
        <v>66</v>
      </c>
      <c r="W126" s="405">
        <v>0</v>
      </c>
      <c r="X126" s="406">
        <f t="shared" ref="X126:X131" si="23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4">IFERROR(W126*I126/H126,"0")</f>
        <v>0</v>
      </c>
      <c r="BM126" s="64">
        <f t="shared" ref="BM126:BM131" si="25">IFERROR(X126*I126/H126,"0")</f>
        <v>0</v>
      </c>
      <c r="BN126" s="64">
        <f t="shared" ref="BN126:BN131" si="26">IFERROR(1/J126*(W126/H126),"0")</f>
        <v>0</v>
      </c>
      <c r="BO126" s="64">
        <f t="shared" ref="BO126:BO131" si="27">IFERROR(1/J126*(X126/H126),"0")</f>
        <v>0</v>
      </c>
    </row>
    <row r="127" spans="1:67" ht="27" hidden="1" customHeight="1" x14ac:dyDescent="0.25">
      <c r="A127" s="54" t="s">
        <v>220</v>
      </c>
      <c r="B127" s="54" t="s">
        <v>221</v>
      </c>
      <c r="C127" s="31">
        <v>4301060366</v>
      </c>
      <c r="D127" s="418">
        <v>4680115881532</v>
      </c>
      <c r="E127" s="413"/>
      <c r="F127" s="404">
        <v>1.3</v>
      </c>
      <c r="G127" s="32">
        <v>6</v>
      </c>
      <c r="H127" s="404">
        <v>7.8</v>
      </c>
      <c r="I127" s="404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77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2"/>
      <c r="Q127" s="412"/>
      <c r="R127" s="412"/>
      <c r="S127" s="413"/>
      <c r="T127" s="34"/>
      <c r="U127" s="34"/>
      <c r="V127" s="35" t="s">
        <v>66</v>
      </c>
      <c r="W127" s="405">
        <v>0</v>
      </c>
      <c r="X127" s="406">
        <f t="shared" si="23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27" hidden="1" customHeight="1" x14ac:dyDescent="0.25">
      <c r="A128" s="54" t="s">
        <v>220</v>
      </c>
      <c r="B128" s="54" t="s">
        <v>222</v>
      </c>
      <c r="C128" s="31">
        <v>4301060371</v>
      </c>
      <c r="D128" s="418">
        <v>4680115881532</v>
      </c>
      <c r="E128" s="413"/>
      <c r="F128" s="404">
        <v>1.4</v>
      </c>
      <c r="G128" s="32">
        <v>6</v>
      </c>
      <c r="H128" s="404">
        <v>8.4</v>
      </c>
      <c r="I128" s="404">
        <v>8.9640000000000004</v>
      </c>
      <c r="J128" s="32">
        <v>56</v>
      </c>
      <c r="K128" s="32" t="s">
        <v>108</v>
      </c>
      <c r="L128" s="33" t="s">
        <v>65</v>
      </c>
      <c r="M128" s="33"/>
      <c r="N128" s="32">
        <v>30</v>
      </c>
      <c r="O128" s="55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2"/>
      <c r="Q128" s="412"/>
      <c r="R128" s="412"/>
      <c r="S128" s="413"/>
      <c r="T128" s="34"/>
      <c r="U128" s="34"/>
      <c r="V128" s="35" t="s">
        <v>66</v>
      </c>
      <c r="W128" s="405">
        <v>0</v>
      </c>
      <c r="X128" s="406">
        <f t="shared" si="23"/>
        <v>0</v>
      </c>
      <c r="Y128" s="36" t="str">
        <f>IFERROR(IF(X128=0,"",ROUNDUP(X128/H128,0)*0.02175),"")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4301060356</v>
      </c>
      <c r="D129" s="418">
        <v>4680115882652</v>
      </c>
      <c r="E129" s="413"/>
      <c r="F129" s="404">
        <v>0.33</v>
      </c>
      <c r="G129" s="32">
        <v>6</v>
      </c>
      <c r="H129" s="404">
        <v>1.98</v>
      </c>
      <c r="I129" s="404">
        <v>2.84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8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2"/>
      <c r="Q129" s="412"/>
      <c r="R129" s="412"/>
      <c r="S129" s="413"/>
      <c r="T129" s="34"/>
      <c r="U129" s="34"/>
      <c r="V129" s="35" t="s">
        <v>66</v>
      </c>
      <c r="W129" s="405">
        <v>0</v>
      </c>
      <c r="X129" s="406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16.5" hidden="1" customHeight="1" x14ac:dyDescent="0.25">
      <c r="A130" s="54" t="s">
        <v>225</v>
      </c>
      <c r="B130" s="54" t="s">
        <v>226</v>
      </c>
      <c r="C130" s="31">
        <v>4301060309</v>
      </c>
      <c r="D130" s="418">
        <v>4680115880238</v>
      </c>
      <c r="E130" s="413"/>
      <c r="F130" s="404">
        <v>0.33</v>
      </c>
      <c r="G130" s="32">
        <v>6</v>
      </c>
      <c r="H130" s="404">
        <v>1.98</v>
      </c>
      <c r="I130" s="404">
        <v>2.258</v>
      </c>
      <c r="J130" s="32">
        <v>156</v>
      </c>
      <c r="K130" s="32" t="s">
        <v>64</v>
      </c>
      <c r="L130" s="33" t="s">
        <v>65</v>
      </c>
      <c r="M130" s="33"/>
      <c r="N130" s="32">
        <v>40</v>
      </c>
      <c r="O130" s="75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2"/>
      <c r="Q130" s="412"/>
      <c r="R130" s="412"/>
      <c r="S130" s="413"/>
      <c r="T130" s="34"/>
      <c r="U130" s="34"/>
      <c r="V130" s="35" t="s">
        <v>66</v>
      </c>
      <c r="W130" s="405">
        <v>0</v>
      </c>
      <c r="X130" s="406">
        <f t="shared" si="23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4"/>
        <v>0</v>
      </c>
      <c r="BM130" s="64">
        <f t="shared" si="25"/>
        <v>0</v>
      </c>
      <c r="BN130" s="64">
        <f t="shared" si="26"/>
        <v>0</v>
      </c>
      <c r="BO130" s="64">
        <f t="shared" si="27"/>
        <v>0</v>
      </c>
    </row>
    <row r="131" spans="1:67" ht="27" hidden="1" customHeight="1" x14ac:dyDescent="0.25">
      <c r="A131" s="54" t="s">
        <v>227</v>
      </c>
      <c r="B131" s="54" t="s">
        <v>228</v>
      </c>
      <c r="C131" s="31">
        <v>4301060351</v>
      </c>
      <c r="D131" s="418">
        <v>4680115881464</v>
      </c>
      <c r="E131" s="413"/>
      <c r="F131" s="404">
        <v>0.4</v>
      </c>
      <c r="G131" s="32">
        <v>6</v>
      </c>
      <c r="H131" s="404">
        <v>2.4</v>
      </c>
      <c r="I131" s="404">
        <v>2.6</v>
      </c>
      <c r="J131" s="32">
        <v>156</v>
      </c>
      <c r="K131" s="32" t="s">
        <v>64</v>
      </c>
      <c r="L131" s="33" t="s">
        <v>127</v>
      </c>
      <c r="M131" s="33"/>
      <c r="N131" s="32">
        <v>30</v>
      </c>
      <c r="O131" s="56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2"/>
      <c r="Q131" s="412"/>
      <c r="R131" s="412"/>
      <c r="S131" s="413"/>
      <c r="T131" s="34"/>
      <c r="U131" s="34"/>
      <c r="V131" s="35" t="s">
        <v>66</v>
      </c>
      <c r="W131" s="405">
        <v>0</v>
      </c>
      <c r="X131" s="406">
        <f t="shared" si="23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4"/>
        <v>0</v>
      </c>
      <c r="BM131" s="64">
        <f t="shared" si="25"/>
        <v>0</v>
      </c>
      <c r="BN131" s="64">
        <f t="shared" si="26"/>
        <v>0</v>
      </c>
      <c r="BO131" s="64">
        <f t="shared" si="27"/>
        <v>0</v>
      </c>
    </row>
    <row r="132" spans="1:67" hidden="1" x14ac:dyDescent="0.2">
      <c r="A132" s="430"/>
      <c r="B132" s="416"/>
      <c r="C132" s="416"/>
      <c r="D132" s="416"/>
      <c r="E132" s="416"/>
      <c r="F132" s="416"/>
      <c r="G132" s="416"/>
      <c r="H132" s="416"/>
      <c r="I132" s="416"/>
      <c r="J132" s="416"/>
      <c r="K132" s="416"/>
      <c r="L132" s="416"/>
      <c r="M132" s="416"/>
      <c r="N132" s="431"/>
      <c r="O132" s="449" t="s">
        <v>70</v>
      </c>
      <c r="P132" s="450"/>
      <c r="Q132" s="450"/>
      <c r="R132" s="450"/>
      <c r="S132" s="450"/>
      <c r="T132" s="450"/>
      <c r="U132" s="451"/>
      <c r="V132" s="37" t="s">
        <v>71</v>
      </c>
      <c r="W132" s="407">
        <f>IFERROR(W126/H126,"0")+IFERROR(W127/H127,"0")+IFERROR(W128/H128,"0")+IFERROR(W129/H129,"0")+IFERROR(W130/H130,"0")+IFERROR(W131/H131,"0")</f>
        <v>0</v>
      </c>
      <c r="X132" s="407">
        <f>IFERROR(X126/H126,"0")+IFERROR(X127/H127,"0")+IFERROR(X128/H128,"0")+IFERROR(X129/H129,"0")+IFERROR(X130/H130,"0")+IFERROR(X131/H131,"0")</f>
        <v>0</v>
      </c>
      <c r="Y132" s="407">
        <f>IFERROR(IF(Y126="",0,Y126),"0")+IFERROR(IF(Y127="",0,Y127),"0")+IFERROR(IF(Y128="",0,Y128),"0")+IFERROR(IF(Y129="",0,Y129),"0")+IFERROR(IF(Y130="",0,Y130),"0")+IFERROR(IF(Y131="",0,Y131),"0")</f>
        <v>0</v>
      </c>
      <c r="Z132" s="408"/>
      <c r="AA132" s="408"/>
    </row>
    <row r="133" spans="1:67" hidden="1" x14ac:dyDescent="0.2">
      <c r="A133" s="416"/>
      <c r="B133" s="416"/>
      <c r="C133" s="416"/>
      <c r="D133" s="416"/>
      <c r="E133" s="416"/>
      <c r="F133" s="416"/>
      <c r="G133" s="416"/>
      <c r="H133" s="416"/>
      <c r="I133" s="416"/>
      <c r="J133" s="416"/>
      <c r="K133" s="416"/>
      <c r="L133" s="416"/>
      <c r="M133" s="416"/>
      <c r="N133" s="431"/>
      <c r="O133" s="449" t="s">
        <v>70</v>
      </c>
      <c r="P133" s="450"/>
      <c r="Q133" s="450"/>
      <c r="R133" s="450"/>
      <c r="S133" s="450"/>
      <c r="T133" s="450"/>
      <c r="U133" s="451"/>
      <c r="V133" s="37" t="s">
        <v>66</v>
      </c>
      <c r="W133" s="407">
        <f>IFERROR(SUM(W126:W131),"0")</f>
        <v>0</v>
      </c>
      <c r="X133" s="407">
        <f>IFERROR(SUM(X126:X131),"0")</f>
        <v>0</v>
      </c>
      <c r="Y133" s="37"/>
      <c r="Z133" s="408"/>
      <c r="AA133" s="408"/>
    </row>
    <row r="134" spans="1:67" ht="16.5" hidden="1" customHeight="1" x14ac:dyDescent="0.25">
      <c r="A134" s="415" t="s">
        <v>229</v>
      </c>
      <c r="B134" s="416"/>
      <c r="C134" s="416"/>
      <c r="D134" s="416"/>
      <c r="E134" s="416"/>
      <c r="F134" s="416"/>
      <c r="G134" s="416"/>
      <c r="H134" s="416"/>
      <c r="I134" s="416"/>
      <c r="J134" s="416"/>
      <c r="K134" s="416"/>
      <c r="L134" s="416"/>
      <c r="M134" s="416"/>
      <c r="N134" s="416"/>
      <c r="O134" s="416"/>
      <c r="P134" s="416"/>
      <c r="Q134" s="416"/>
      <c r="R134" s="416"/>
      <c r="S134" s="416"/>
      <c r="T134" s="416"/>
      <c r="U134" s="416"/>
      <c r="V134" s="416"/>
      <c r="W134" s="416"/>
      <c r="X134" s="416"/>
      <c r="Y134" s="416"/>
      <c r="Z134" s="399"/>
      <c r="AA134" s="399"/>
    </row>
    <row r="135" spans="1:67" ht="14.25" hidden="1" customHeight="1" x14ac:dyDescent="0.25">
      <c r="A135" s="420" t="s">
        <v>72</v>
      </c>
      <c r="B135" s="416"/>
      <c r="C135" s="416"/>
      <c r="D135" s="416"/>
      <c r="E135" s="416"/>
      <c r="F135" s="416"/>
      <c r="G135" s="416"/>
      <c r="H135" s="416"/>
      <c r="I135" s="416"/>
      <c r="J135" s="416"/>
      <c r="K135" s="416"/>
      <c r="L135" s="416"/>
      <c r="M135" s="416"/>
      <c r="N135" s="416"/>
      <c r="O135" s="416"/>
      <c r="P135" s="416"/>
      <c r="Q135" s="416"/>
      <c r="R135" s="416"/>
      <c r="S135" s="416"/>
      <c r="T135" s="416"/>
      <c r="U135" s="416"/>
      <c r="V135" s="416"/>
      <c r="W135" s="416"/>
      <c r="X135" s="416"/>
      <c r="Y135" s="416"/>
      <c r="Z135" s="398"/>
      <c r="AA135" s="398"/>
    </row>
    <row r="136" spans="1:67" ht="27" customHeight="1" x14ac:dyDescent="0.25">
      <c r="A136" s="54" t="s">
        <v>230</v>
      </c>
      <c r="B136" s="54" t="s">
        <v>231</v>
      </c>
      <c r="C136" s="31">
        <v>4301051360</v>
      </c>
      <c r="D136" s="418">
        <v>4607091385168</v>
      </c>
      <c r="E136" s="413"/>
      <c r="F136" s="404">
        <v>1.35</v>
      </c>
      <c r="G136" s="32">
        <v>6</v>
      </c>
      <c r="H136" s="404">
        <v>8.1</v>
      </c>
      <c r="I136" s="404">
        <v>8.6579999999999995</v>
      </c>
      <c r="J136" s="32">
        <v>56</v>
      </c>
      <c r="K136" s="32" t="s">
        <v>108</v>
      </c>
      <c r="L136" s="33" t="s">
        <v>127</v>
      </c>
      <c r="M136" s="33"/>
      <c r="N136" s="32">
        <v>45</v>
      </c>
      <c r="O136" s="43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2"/>
      <c r="Q136" s="412"/>
      <c r="R136" s="412"/>
      <c r="S136" s="413"/>
      <c r="T136" s="34"/>
      <c r="U136" s="34"/>
      <c r="V136" s="35" t="s">
        <v>66</v>
      </c>
      <c r="W136" s="405">
        <v>1000</v>
      </c>
      <c r="X136" s="406">
        <f>IFERROR(IF(W136="",0,CEILING((W136/$H136),1)*$H136),"")</f>
        <v>1004.4</v>
      </c>
      <c r="Y136" s="36">
        <f>IFERROR(IF(X136=0,"",ROUNDUP(X136/H136,0)*0.02175),"")</f>
        <v>2.6969999999999996</v>
      </c>
      <c r="Z136" s="56"/>
      <c r="AA136" s="57"/>
      <c r="AE136" s="64"/>
      <c r="BB136" s="138" t="s">
        <v>1</v>
      </c>
      <c r="BL136" s="64">
        <f>IFERROR(W136*I136/H136,"0")</f>
        <v>1068.8888888888889</v>
      </c>
      <c r="BM136" s="64">
        <f>IFERROR(X136*I136/H136,"0")</f>
        <v>1073.5920000000001</v>
      </c>
      <c r="BN136" s="64">
        <f>IFERROR(1/J136*(W136/H136),"0")</f>
        <v>2.2045855379188715</v>
      </c>
      <c r="BO136" s="64">
        <f>IFERROR(1/J136*(X136/H136),"0")</f>
        <v>2.214285714285714</v>
      </c>
    </row>
    <row r="137" spans="1:67" ht="27" hidden="1" customHeight="1" x14ac:dyDescent="0.25">
      <c r="A137" s="54" t="s">
        <v>230</v>
      </c>
      <c r="B137" s="54" t="s">
        <v>232</v>
      </c>
      <c r="C137" s="31">
        <v>4301051612</v>
      </c>
      <c r="D137" s="418">
        <v>4607091385168</v>
      </c>
      <c r="E137" s="413"/>
      <c r="F137" s="404">
        <v>1.4</v>
      </c>
      <c r="G137" s="32">
        <v>6</v>
      </c>
      <c r="H137" s="404">
        <v>8.4</v>
      </c>
      <c r="I137" s="404">
        <v>8.9580000000000002</v>
      </c>
      <c r="J137" s="32">
        <v>56</v>
      </c>
      <c r="K137" s="32" t="s">
        <v>108</v>
      </c>
      <c r="L137" s="33" t="s">
        <v>65</v>
      </c>
      <c r="M137" s="33"/>
      <c r="N137" s="32">
        <v>45</v>
      </c>
      <c r="O137" s="63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2"/>
      <c r="Q137" s="412"/>
      <c r="R137" s="412"/>
      <c r="S137" s="413"/>
      <c r="T137" s="34"/>
      <c r="U137" s="34"/>
      <c r="V137" s="35" t="s">
        <v>66</v>
      </c>
      <c r="W137" s="405">
        <v>0</v>
      </c>
      <c r="X137" s="406">
        <f>IFERROR(IF(W137="",0,CEILING((W137/$H137),1)*$H137),"")</f>
        <v>0</v>
      </c>
      <c r="Y137" s="36" t="str">
        <f>IFERROR(IF(X137=0,"",ROUNDUP(X137/H137,0)*0.02175),"")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233</v>
      </c>
      <c r="B138" s="54" t="s">
        <v>234</v>
      </c>
      <c r="C138" s="31">
        <v>4301051362</v>
      </c>
      <c r="D138" s="418">
        <v>4607091383256</v>
      </c>
      <c r="E138" s="413"/>
      <c r="F138" s="404">
        <v>0.33</v>
      </c>
      <c r="G138" s="32">
        <v>6</v>
      </c>
      <c r="H138" s="404">
        <v>1.98</v>
      </c>
      <c r="I138" s="404">
        <v>2.246</v>
      </c>
      <c r="J138" s="32">
        <v>156</v>
      </c>
      <c r="K138" s="32" t="s">
        <v>64</v>
      </c>
      <c r="L138" s="33" t="s">
        <v>127</v>
      </c>
      <c r="M138" s="33"/>
      <c r="N138" s="32">
        <v>45</v>
      </c>
      <c r="O138" s="6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2"/>
      <c r="Q138" s="412"/>
      <c r="R138" s="412"/>
      <c r="S138" s="413"/>
      <c r="T138" s="34"/>
      <c r="U138" s="34"/>
      <c r="V138" s="35" t="s">
        <v>66</v>
      </c>
      <c r="W138" s="405">
        <v>0</v>
      </c>
      <c r="X138" s="40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235</v>
      </c>
      <c r="B139" s="54" t="s">
        <v>236</v>
      </c>
      <c r="C139" s="31">
        <v>4301051358</v>
      </c>
      <c r="D139" s="418">
        <v>4607091385748</v>
      </c>
      <c r="E139" s="413"/>
      <c r="F139" s="404">
        <v>0.45</v>
      </c>
      <c r="G139" s="32">
        <v>6</v>
      </c>
      <c r="H139" s="404">
        <v>2.7</v>
      </c>
      <c r="I139" s="404">
        <v>2.972</v>
      </c>
      <c r="J139" s="32">
        <v>156</v>
      </c>
      <c r="K139" s="32" t="s">
        <v>64</v>
      </c>
      <c r="L139" s="33" t="s">
        <v>127</v>
      </c>
      <c r="M139" s="33"/>
      <c r="N139" s="32">
        <v>45</v>
      </c>
      <c r="O139" s="6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2"/>
      <c r="Q139" s="412"/>
      <c r="R139" s="412"/>
      <c r="S139" s="413"/>
      <c r="T139" s="34"/>
      <c r="U139" s="34"/>
      <c r="V139" s="35" t="s">
        <v>66</v>
      </c>
      <c r="W139" s="405">
        <v>600</v>
      </c>
      <c r="X139" s="406">
        <f>IFERROR(IF(W139="",0,CEILING((W139/$H139),1)*$H139),"")</f>
        <v>602.1</v>
      </c>
      <c r="Y139" s="36">
        <f>IFERROR(IF(X139=0,"",ROUNDUP(X139/H139,0)*0.00753),"")</f>
        <v>1.67919</v>
      </c>
      <c r="Z139" s="56"/>
      <c r="AA139" s="57"/>
      <c r="AE139" s="64"/>
      <c r="BB139" s="141" t="s">
        <v>1</v>
      </c>
      <c r="BL139" s="64">
        <f>IFERROR(W139*I139/H139,"0")</f>
        <v>660.44444444444446</v>
      </c>
      <c r="BM139" s="64">
        <f>IFERROR(X139*I139/H139,"0")</f>
        <v>662.75599999999997</v>
      </c>
      <c r="BN139" s="64">
        <f>IFERROR(1/J139*(W139/H139),"0")</f>
        <v>1.4245014245014243</v>
      </c>
      <c r="BO139" s="64">
        <f>IFERROR(1/J139*(X139/H139),"0")</f>
        <v>1.4294871794871795</v>
      </c>
    </row>
    <row r="140" spans="1:67" ht="16.5" hidden="1" customHeight="1" x14ac:dyDescent="0.25">
      <c r="A140" s="54" t="s">
        <v>237</v>
      </c>
      <c r="B140" s="54" t="s">
        <v>238</v>
      </c>
      <c r="C140" s="31">
        <v>4301051738</v>
      </c>
      <c r="D140" s="418">
        <v>4680115884533</v>
      </c>
      <c r="E140" s="413"/>
      <c r="F140" s="404">
        <v>0.3</v>
      </c>
      <c r="G140" s="32">
        <v>6</v>
      </c>
      <c r="H140" s="404">
        <v>1.8</v>
      </c>
      <c r="I140" s="404">
        <v>2</v>
      </c>
      <c r="J140" s="32">
        <v>156</v>
      </c>
      <c r="K140" s="32" t="s">
        <v>64</v>
      </c>
      <c r="L140" s="33" t="s">
        <v>65</v>
      </c>
      <c r="M140" s="33"/>
      <c r="N140" s="32">
        <v>45</v>
      </c>
      <c r="O140" s="67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2"/>
      <c r="Q140" s="412"/>
      <c r="R140" s="412"/>
      <c r="S140" s="413"/>
      <c r="T140" s="34"/>
      <c r="U140" s="34"/>
      <c r="V140" s="35" t="s">
        <v>66</v>
      </c>
      <c r="W140" s="405">
        <v>0</v>
      </c>
      <c r="X140" s="406">
        <f>IFERROR(IF(W140="",0,CEILING((W140/$H140),1)*$H140),"")</f>
        <v>0</v>
      </c>
      <c r="Y140" s="36" t="str">
        <f>IFERROR(IF(X140=0,"",ROUNDUP(X140/H140,0)*0.00753),"")</f>
        <v/>
      </c>
      <c r="Z140" s="56"/>
      <c r="AA140" s="57"/>
      <c r="AE140" s="64"/>
      <c r="BB140" s="142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x14ac:dyDescent="0.2">
      <c r="A141" s="430"/>
      <c r="B141" s="416"/>
      <c r="C141" s="416"/>
      <c r="D141" s="416"/>
      <c r="E141" s="416"/>
      <c r="F141" s="416"/>
      <c r="G141" s="416"/>
      <c r="H141" s="416"/>
      <c r="I141" s="416"/>
      <c r="J141" s="416"/>
      <c r="K141" s="416"/>
      <c r="L141" s="416"/>
      <c r="M141" s="416"/>
      <c r="N141" s="431"/>
      <c r="O141" s="449" t="s">
        <v>70</v>
      </c>
      <c r="P141" s="450"/>
      <c r="Q141" s="450"/>
      <c r="R141" s="450"/>
      <c r="S141" s="450"/>
      <c r="T141" s="450"/>
      <c r="U141" s="451"/>
      <c r="V141" s="37" t="s">
        <v>71</v>
      </c>
      <c r="W141" s="407">
        <f>IFERROR(W136/H136,"0")+IFERROR(W137/H137,"0")+IFERROR(W138/H138,"0")+IFERROR(W139/H139,"0")+IFERROR(W140/H140,"0")</f>
        <v>345.67901234567898</v>
      </c>
      <c r="X141" s="407">
        <f>IFERROR(X136/H136,"0")+IFERROR(X137/H137,"0")+IFERROR(X138/H138,"0")+IFERROR(X139/H139,"0")+IFERROR(X140/H140,"0")</f>
        <v>347</v>
      </c>
      <c r="Y141" s="407">
        <f>IFERROR(IF(Y136="",0,Y136),"0")+IFERROR(IF(Y137="",0,Y137),"0")+IFERROR(IF(Y138="",0,Y138),"0")+IFERROR(IF(Y139="",0,Y139),"0")+IFERROR(IF(Y140="",0,Y140),"0")</f>
        <v>4.3761899999999994</v>
      </c>
      <c r="Z141" s="408"/>
      <c r="AA141" s="408"/>
    </row>
    <row r="142" spans="1:67" x14ac:dyDescent="0.2">
      <c r="A142" s="416"/>
      <c r="B142" s="416"/>
      <c r="C142" s="416"/>
      <c r="D142" s="416"/>
      <c r="E142" s="416"/>
      <c r="F142" s="416"/>
      <c r="G142" s="416"/>
      <c r="H142" s="416"/>
      <c r="I142" s="416"/>
      <c r="J142" s="416"/>
      <c r="K142" s="416"/>
      <c r="L142" s="416"/>
      <c r="M142" s="416"/>
      <c r="N142" s="431"/>
      <c r="O142" s="449" t="s">
        <v>70</v>
      </c>
      <c r="P142" s="450"/>
      <c r="Q142" s="450"/>
      <c r="R142" s="450"/>
      <c r="S142" s="450"/>
      <c r="T142" s="450"/>
      <c r="U142" s="451"/>
      <c r="V142" s="37" t="s">
        <v>66</v>
      </c>
      <c r="W142" s="407">
        <f>IFERROR(SUM(W136:W140),"0")</f>
        <v>1600</v>
      </c>
      <c r="X142" s="407">
        <f>IFERROR(SUM(X136:X140),"0")</f>
        <v>1606.5</v>
      </c>
      <c r="Y142" s="37"/>
      <c r="Z142" s="408"/>
      <c r="AA142" s="408"/>
    </row>
    <row r="143" spans="1:67" ht="27.75" hidden="1" customHeight="1" x14ac:dyDescent="0.2">
      <c r="A143" s="462" t="s">
        <v>239</v>
      </c>
      <c r="B143" s="463"/>
      <c r="C143" s="463"/>
      <c r="D143" s="463"/>
      <c r="E143" s="463"/>
      <c r="F143" s="463"/>
      <c r="G143" s="463"/>
      <c r="H143" s="463"/>
      <c r="I143" s="463"/>
      <c r="J143" s="463"/>
      <c r="K143" s="463"/>
      <c r="L143" s="463"/>
      <c r="M143" s="463"/>
      <c r="N143" s="463"/>
      <c r="O143" s="463"/>
      <c r="P143" s="463"/>
      <c r="Q143" s="463"/>
      <c r="R143" s="463"/>
      <c r="S143" s="463"/>
      <c r="T143" s="463"/>
      <c r="U143" s="463"/>
      <c r="V143" s="463"/>
      <c r="W143" s="463"/>
      <c r="X143" s="463"/>
      <c r="Y143" s="463"/>
      <c r="Z143" s="48"/>
      <c r="AA143" s="48"/>
    </row>
    <row r="144" spans="1:67" ht="16.5" hidden="1" customHeight="1" x14ac:dyDescent="0.25">
      <c r="A144" s="415" t="s">
        <v>240</v>
      </c>
      <c r="B144" s="416"/>
      <c r="C144" s="416"/>
      <c r="D144" s="416"/>
      <c r="E144" s="416"/>
      <c r="F144" s="416"/>
      <c r="G144" s="416"/>
      <c r="H144" s="416"/>
      <c r="I144" s="416"/>
      <c r="J144" s="416"/>
      <c r="K144" s="416"/>
      <c r="L144" s="416"/>
      <c r="M144" s="416"/>
      <c r="N144" s="416"/>
      <c r="O144" s="416"/>
      <c r="P144" s="416"/>
      <c r="Q144" s="416"/>
      <c r="R144" s="416"/>
      <c r="S144" s="416"/>
      <c r="T144" s="416"/>
      <c r="U144" s="416"/>
      <c r="V144" s="416"/>
      <c r="W144" s="416"/>
      <c r="X144" s="416"/>
      <c r="Y144" s="416"/>
      <c r="Z144" s="399"/>
      <c r="AA144" s="399"/>
    </row>
    <row r="145" spans="1:67" ht="14.25" hidden="1" customHeight="1" x14ac:dyDescent="0.25">
      <c r="A145" s="420" t="s">
        <v>113</v>
      </c>
      <c r="B145" s="416"/>
      <c r="C145" s="416"/>
      <c r="D145" s="416"/>
      <c r="E145" s="416"/>
      <c r="F145" s="416"/>
      <c r="G145" s="416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  <c r="T145" s="416"/>
      <c r="U145" s="416"/>
      <c r="V145" s="416"/>
      <c r="W145" s="416"/>
      <c r="X145" s="416"/>
      <c r="Y145" s="416"/>
      <c r="Z145" s="398"/>
      <c r="AA145" s="398"/>
    </row>
    <row r="146" spans="1:67" ht="27" hidden="1" customHeight="1" x14ac:dyDescent="0.25">
      <c r="A146" s="54" t="s">
        <v>241</v>
      </c>
      <c r="B146" s="54" t="s">
        <v>242</v>
      </c>
      <c r="C146" s="31">
        <v>4301011223</v>
      </c>
      <c r="D146" s="418">
        <v>4607091383423</v>
      </c>
      <c r="E146" s="413"/>
      <c r="F146" s="404">
        <v>1.35</v>
      </c>
      <c r="G146" s="32">
        <v>8</v>
      </c>
      <c r="H146" s="404">
        <v>10.8</v>
      </c>
      <c r="I146" s="404">
        <v>11.375999999999999</v>
      </c>
      <c r="J146" s="32">
        <v>56</v>
      </c>
      <c r="K146" s="32" t="s">
        <v>108</v>
      </c>
      <c r="L146" s="33" t="s">
        <v>127</v>
      </c>
      <c r="M146" s="33"/>
      <c r="N146" s="32">
        <v>35</v>
      </c>
      <c r="O146" s="8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2"/>
      <c r="Q146" s="412"/>
      <c r="R146" s="412"/>
      <c r="S146" s="413"/>
      <c r="T146" s="34"/>
      <c r="U146" s="34"/>
      <c r="V146" s="35" t="s">
        <v>66</v>
      </c>
      <c r="W146" s="405">
        <v>0</v>
      </c>
      <c r="X146" s="40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243</v>
      </c>
      <c r="B147" s="54" t="s">
        <v>244</v>
      </c>
      <c r="C147" s="31">
        <v>4301011876</v>
      </c>
      <c r="D147" s="418">
        <v>4680115885707</v>
      </c>
      <c r="E147" s="413"/>
      <c r="F147" s="404">
        <v>0.9</v>
      </c>
      <c r="G147" s="32">
        <v>10</v>
      </c>
      <c r="H147" s="404">
        <v>9</v>
      </c>
      <c r="I147" s="404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24" t="s">
        <v>245</v>
      </c>
      <c r="P147" s="412"/>
      <c r="Q147" s="412"/>
      <c r="R147" s="412"/>
      <c r="S147" s="413"/>
      <c r="T147" s="34"/>
      <c r="U147" s="34"/>
      <c r="V147" s="35" t="s">
        <v>66</v>
      </c>
      <c r="W147" s="405">
        <v>0</v>
      </c>
      <c r="X147" s="40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hidden="1" customHeight="1" x14ac:dyDescent="0.25">
      <c r="A148" s="54" t="s">
        <v>246</v>
      </c>
      <c r="B148" s="54" t="s">
        <v>247</v>
      </c>
      <c r="C148" s="31">
        <v>4301011878</v>
      </c>
      <c r="D148" s="418">
        <v>4680115885660</v>
      </c>
      <c r="E148" s="413"/>
      <c r="F148" s="404">
        <v>1.35</v>
      </c>
      <c r="G148" s="32">
        <v>8</v>
      </c>
      <c r="H148" s="404">
        <v>10.8</v>
      </c>
      <c r="I148" s="404">
        <v>11.28</v>
      </c>
      <c r="J148" s="32">
        <v>56</v>
      </c>
      <c r="K148" s="32" t="s">
        <v>108</v>
      </c>
      <c r="L148" s="33" t="s">
        <v>65</v>
      </c>
      <c r="M148" s="33"/>
      <c r="N148" s="32">
        <v>35</v>
      </c>
      <c r="O148" s="703" t="s">
        <v>248</v>
      </c>
      <c r="P148" s="412"/>
      <c r="Q148" s="412"/>
      <c r="R148" s="412"/>
      <c r="S148" s="413"/>
      <c r="T148" s="34"/>
      <c r="U148" s="34"/>
      <c r="V148" s="35" t="s">
        <v>66</v>
      </c>
      <c r="W148" s="405">
        <v>0</v>
      </c>
      <c r="X148" s="406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hidden="1" customHeight="1" x14ac:dyDescent="0.25">
      <c r="A149" s="54" t="s">
        <v>249</v>
      </c>
      <c r="B149" s="54" t="s">
        <v>250</v>
      </c>
      <c r="C149" s="31">
        <v>4301011879</v>
      </c>
      <c r="D149" s="418">
        <v>4680115885691</v>
      </c>
      <c r="E149" s="413"/>
      <c r="F149" s="404">
        <v>1.35</v>
      </c>
      <c r="G149" s="32">
        <v>8</v>
      </c>
      <c r="H149" s="404">
        <v>10.8</v>
      </c>
      <c r="I149" s="404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441" t="s">
        <v>251</v>
      </c>
      <c r="P149" s="412"/>
      <c r="Q149" s="412"/>
      <c r="R149" s="412"/>
      <c r="S149" s="413"/>
      <c r="T149" s="34"/>
      <c r="U149" s="34"/>
      <c r="V149" s="35" t="s">
        <v>66</v>
      </c>
      <c r="W149" s="405">
        <v>0</v>
      </c>
      <c r="X149" s="406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hidden="1" customHeight="1" x14ac:dyDescent="0.25">
      <c r="A150" s="54" t="s">
        <v>252</v>
      </c>
      <c r="B150" s="54" t="s">
        <v>253</v>
      </c>
      <c r="C150" s="31">
        <v>4301011333</v>
      </c>
      <c r="D150" s="418">
        <v>4607091386516</v>
      </c>
      <c r="E150" s="413"/>
      <c r="F150" s="404">
        <v>1.4</v>
      </c>
      <c r="G150" s="32">
        <v>8</v>
      </c>
      <c r="H150" s="404">
        <v>11.2</v>
      </c>
      <c r="I150" s="404">
        <v>11.776</v>
      </c>
      <c r="J150" s="32">
        <v>56</v>
      </c>
      <c r="K150" s="32" t="s">
        <v>108</v>
      </c>
      <c r="L150" s="33" t="s">
        <v>65</v>
      </c>
      <c r="M150" s="33"/>
      <c r="N150" s="32">
        <v>30</v>
      </c>
      <c r="O150" s="6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12"/>
      <c r="Q150" s="412"/>
      <c r="R150" s="412"/>
      <c r="S150" s="413"/>
      <c r="T150" s="34"/>
      <c r="U150" s="34"/>
      <c r="V150" s="35" t="s">
        <v>66</v>
      </c>
      <c r="W150" s="405">
        <v>0</v>
      </c>
      <c r="X150" s="406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hidden="1" x14ac:dyDescent="0.2">
      <c r="A151" s="430"/>
      <c r="B151" s="416"/>
      <c r="C151" s="416"/>
      <c r="D151" s="416"/>
      <c r="E151" s="416"/>
      <c r="F151" s="416"/>
      <c r="G151" s="416"/>
      <c r="H151" s="416"/>
      <c r="I151" s="416"/>
      <c r="J151" s="416"/>
      <c r="K151" s="416"/>
      <c r="L151" s="416"/>
      <c r="M151" s="416"/>
      <c r="N151" s="431"/>
      <c r="O151" s="449" t="s">
        <v>70</v>
      </c>
      <c r="P151" s="450"/>
      <c r="Q151" s="450"/>
      <c r="R151" s="450"/>
      <c r="S151" s="450"/>
      <c r="T151" s="450"/>
      <c r="U151" s="451"/>
      <c r="V151" s="37" t="s">
        <v>71</v>
      </c>
      <c r="W151" s="407">
        <f>IFERROR(W146/H146,"0")+IFERROR(W147/H147,"0")+IFERROR(W148/H148,"0")+IFERROR(W149/H149,"0")+IFERROR(W150/H150,"0")</f>
        <v>0</v>
      </c>
      <c r="X151" s="407">
        <f>IFERROR(X146/H146,"0")+IFERROR(X147/H147,"0")+IFERROR(X148/H148,"0")+IFERROR(X149/H149,"0")+IFERROR(X150/H150,"0")</f>
        <v>0</v>
      </c>
      <c r="Y151" s="407">
        <f>IFERROR(IF(Y146="",0,Y146),"0")+IFERROR(IF(Y147="",0,Y147),"0")+IFERROR(IF(Y148="",0,Y148),"0")+IFERROR(IF(Y149="",0,Y149),"0")+IFERROR(IF(Y150="",0,Y150),"0")</f>
        <v>0</v>
      </c>
      <c r="Z151" s="408"/>
      <c r="AA151" s="408"/>
    </row>
    <row r="152" spans="1:67" hidden="1" x14ac:dyDescent="0.2">
      <c r="A152" s="416"/>
      <c r="B152" s="416"/>
      <c r="C152" s="416"/>
      <c r="D152" s="416"/>
      <c r="E152" s="416"/>
      <c r="F152" s="416"/>
      <c r="G152" s="416"/>
      <c r="H152" s="416"/>
      <c r="I152" s="416"/>
      <c r="J152" s="416"/>
      <c r="K152" s="416"/>
      <c r="L152" s="416"/>
      <c r="M152" s="416"/>
      <c r="N152" s="431"/>
      <c r="O152" s="449" t="s">
        <v>70</v>
      </c>
      <c r="P152" s="450"/>
      <c r="Q152" s="450"/>
      <c r="R152" s="450"/>
      <c r="S152" s="450"/>
      <c r="T152" s="450"/>
      <c r="U152" s="451"/>
      <c r="V152" s="37" t="s">
        <v>66</v>
      </c>
      <c r="W152" s="407">
        <f>IFERROR(SUM(W146:W150),"0")</f>
        <v>0</v>
      </c>
      <c r="X152" s="407">
        <f>IFERROR(SUM(X146:X150),"0")</f>
        <v>0</v>
      </c>
      <c r="Y152" s="37"/>
      <c r="Z152" s="408"/>
      <c r="AA152" s="408"/>
    </row>
    <row r="153" spans="1:67" ht="16.5" hidden="1" customHeight="1" x14ac:dyDescent="0.25">
      <c r="A153" s="415" t="s">
        <v>254</v>
      </c>
      <c r="B153" s="416"/>
      <c r="C153" s="416"/>
      <c r="D153" s="416"/>
      <c r="E153" s="416"/>
      <c r="F153" s="416"/>
      <c r="G153" s="416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  <c r="T153" s="416"/>
      <c r="U153" s="416"/>
      <c r="V153" s="416"/>
      <c r="W153" s="416"/>
      <c r="X153" s="416"/>
      <c r="Y153" s="416"/>
      <c r="Z153" s="399"/>
      <c r="AA153" s="399"/>
    </row>
    <row r="154" spans="1:67" ht="14.25" hidden="1" customHeight="1" x14ac:dyDescent="0.25">
      <c r="A154" s="420" t="s">
        <v>61</v>
      </c>
      <c r="B154" s="416"/>
      <c r="C154" s="416"/>
      <c r="D154" s="416"/>
      <c r="E154" s="416"/>
      <c r="F154" s="416"/>
      <c r="G154" s="416"/>
      <c r="H154" s="416"/>
      <c r="I154" s="416"/>
      <c r="J154" s="416"/>
      <c r="K154" s="416"/>
      <c r="L154" s="416"/>
      <c r="M154" s="416"/>
      <c r="N154" s="416"/>
      <c r="O154" s="416"/>
      <c r="P154" s="416"/>
      <c r="Q154" s="416"/>
      <c r="R154" s="416"/>
      <c r="S154" s="416"/>
      <c r="T154" s="416"/>
      <c r="U154" s="416"/>
      <c r="V154" s="416"/>
      <c r="W154" s="416"/>
      <c r="X154" s="416"/>
      <c r="Y154" s="416"/>
      <c r="Z154" s="398"/>
      <c r="AA154" s="398"/>
    </row>
    <row r="155" spans="1:67" ht="27" hidden="1" customHeight="1" x14ac:dyDescent="0.25">
      <c r="A155" s="54" t="s">
        <v>255</v>
      </c>
      <c r="B155" s="54" t="s">
        <v>256</v>
      </c>
      <c r="C155" s="31">
        <v>4301031191</v>
      </c>
      <c r="D155" s="418">
        <v>4680115880993</v>
      </c>
      <c r="E155" s="413"/>
      <c r="F155" s="404">
        <v>0.7</v>
      </c>
      <c r="G155" s="32">
        <v>6</v>
      </c>
      <c r="H155" s="404">
        <v>4.2</v>
      </c>
      <c r="I155" s="404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2"/>
      <c r="Q155" s="412"/>
      <c r="R155" s="412"/>
      <c r="S155" s="413"/>
      <c r="T155" s="34"/>
      <c r="U155" s="34"/>
      <c r="V155" s="35" t="s">
        <v>66</v>
      </c>
      <c r="W155" s="405">
        <v>0</v>
      </c>
      <c r="X155" s="406">
        <f t="shared" ref="X155:X163" si="28">IFERROR(IF(W155="",0,CEILING((W155/$H155),1)*$H155),"")</f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ref="BL155:BL163" si="29">IFERROR(W155*I155/H155,"0")</f>
        <v>0</v>
      </c>
      <c r="BM155" s="64">
        <f t="shared" ref="BM155:BM163" si="30">IFERROR(X155*I155/H155,"0")</f>
        <v>0</v>
      </c>
      <c r="BN155" s="64">
        <f t="shared" ref="BN155:BN163" si="31">IFERROR(1/J155*(W155/H155),"0")</f>
        <v>0</v>
      </c>
      <c r="BO155" s="64">
        <f t="shared" ref="BO155:BO163" si="32">IFERROR(1/J155*(X155/H155),"0")</f>
        <v>0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4301031204</v>
      </c>
      <c r="D156" s="418">
        <v>4680115881761</v>
      </c>
      <c r="E156" s="413"/>
      <c r="F156" s="404">
        <v>0.7</v>
      </c>
      <c r="G156" s="32">
        <v>6</v>
      </c>
      <c r="H156" s="404">
        <v>4.2</v>
      </c>
      <c r="I156" s="404">
        <v>4.46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2"/>
      <c r="Q156" s="412"/>
      <c r="R156" s="412"/>
      <c r="S156" s="413"/>
      <c r="T156" s="34"/>
      <c r="U156" s="34"/>
      <c r="V156" s="35" t="s">
        <v>66</v>
      </c>
      <c r="W156" s="405">
        <v>0</v>
      </c>
      <c r="X156" s="406">
        <f t="shared" si="28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4301031201</v>
      </c>
      <c r="D157" s="418">
        <v>4680115881563</v>
      </c>
      <c r="E157" s="413"/>
      <c r="F157" s="404">
        <v>0.7</v>
      </c>
      <c r="G157" s="32">
        <v>6</v>
      </c>
      <c r="H157" s="404">
        <v>4.2</v>
      </c>
      <c r="I157" s="404">
        <v>4.4000000000000004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2"/>
      <c r="Q157" s="412"/>
      <c r="R157" s="412"/>
      <c r="S157" s="413"/>
      <c r="T157" s="34"/>
      <c r="U157" s="34"/>
      <c r="V157" s="35" t="s">
        <v>66</v>
      </c>
      <c r="W157" s="405">
        <v>0</v>
      </c>
      <c r="X157" s="406">
        <f t="shared" si="28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hidden="1" customHeight="1" x14ac:dyDescent="0.25">
      <c r="A158" s="54" t="s">
        <v>261</v>
      </c>
      <c r="B158" s="54" t="s">
        <v>262</v>
      </c>
      <c r="C158" s="31">
        <v>4301031199</v>
      </c>
      <c r="D158" s="418">
        <v>4680115880986</v>
      </c>
      <c r="E158" s="413"/>
      <c r="F158" s="404">
        <v>0.35</v>
      </c>
      <c r="G158" s="32">
        <v>6</v>
      </c>
      <c r="H158" s="404">
        <v>2.1</v>
      </c>
      <c r="I158" s="404">
        <v>2.23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2"/>
      <c r="Q158" s="412"/>
      <c r="R158" s="412"/>
      <c r="S158" s="413"/>
      <c r="T158" s="34"/>
      <c r="U158" s="34"/>
      <c r="V158" s="35" t="s">
        <v>66</v>
      </c>
      <c r="W158" s="405">
        <v>0</v>
      </c>
      <c r="X158" s="406">
        <f t="shared" si="28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27" hidden="1" customHeight="1" x14ac:dyDescent="0.25">
      <c r="A159" s="54" t="s">
        <v>263</v>
      </c>
      <c r="B159" s="54" t="s">
        <v>264</v>
      </c>
      <c r="C159" s="31">
        <v>4301031190</v>
      </c>
      <c r="D159" s="418">
        <v>4680115880207</v>
      </c>
      <c r="E159" s="413"/>
      <c r="F159" s="404">
        <v>0.4</v>
      </c>
      <c r="G159" s="32">
        <v>6</v>
      </c>
      <c r="H159" s="404">
        <v>2.4</v>
      </c>
      <c r="I159" s="404">
        <v>2.63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70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2"/>
      <c r="Q159" s="412"/>
      <c r="R159" s="412"/>
      <c r="S159" s="413"/>
      <c r="T159" s="34"/>
      <c r="U159" s="34"/>
      <c r="V159" s="35" t="s">
        <v>66</v>
      </c>
      <c r="W159" s="405">
        <v>0</v>
      </c>
      <c r="X159" s="406">
        <f t="shared" si="28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hidden="1" customHeight="1" x14ac:dyDescent="0.25">
      <c r="A160" s="54" t="s">
        <v>265</v>
      </c>
      <c r="B160" s="54" t="s">
        <v>266</v>
      </c>
      <c r="C160" s="31">
        <v>4301031205</v>
      </c>
      <c r="D160" s="418">
        <v>4680115881785</v>
      </c>
      <c r="E160" s="413"/>
      <c r="F160" s="404">
        <v>0.35</v>
      </c>
      <c r="G160" s="32">
        <v>6</v>
      </c>
      <c r="H160" s="404">
        <v>2.1</v>
      </c>
      <c r="I160" s="404">
        <v>2.23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2"/>
      <c r="Q160" s="412"/>
      <c r="R160" s="412"/>
      <c r="S160" s="413"/>
      <c r="T160" s="34"/>
      <c r="U160" s="34"/>
      <c r="V160" s="35" t="s">
        <v>66</v>
      </c>
      <c r="W160" s="405">
        <v>0</v>
      </c>
      <c r="X160" s="406">
        <f t="shared" si="28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9"/>
        <v>0</v>
      </c>
      <c r="BM160" s="64">
        <f t="shared" si="30"/>
        <v>0</v>
      </c>
      <c r="BN160" s="64">
        <f t="shared" si="31"/>
        <v>0</v>
      </c>
      <c r="BO160" s="64">
        <f t="shared" si="32"/>
        <v>0</v>
      </c>
    </row>
    <row r="161" spans="1:67" ht="27" customHeight="1" x14ac:dyDescent="0.25">
      <c r="A161" s="54" t="s">
        <v>267</v>
      </c>
      <c r="B161" s="54" t="s">
        <v>268</v>
      </c>
      <c r="C161" s="31">
        <v>4301031202</v>
      </c>
      <c r="D161" s="418">
        <v>4680115881679</v>
      </c>
      <c r="E161" s="413"/>
      <c r="F161" s="404">
        <v>0.35</v>
      </c>
      <c r="G161" s="32">
        <v>6</v>
      </c>
      <c r="H161" s="404">
        <v>2.1</v>
      </c>
      <c r="I161" s="404">
        <v>2.2000000000000002</v>
      </c>
      <c r="J161" s="32">
        <v>234</v>
      </c>
      <c r="K161" s="32" t="s">
        <v>69</v>
      </c>
      <c r="L161" s="33" t="s">
        <v>65</v>
      </c>
      <c r="M161" s="33"/>
      <c r="N161" s="32">
        <v>40</v>
      </c>
      <c r="O161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2"/>
      <c r="Q161" s="412"/>
      <c r="R161" s="412"/>
      <c r="S161" s="413"/>
      <c r="T161" s="34"/>
      <c r="U161" s="34"/>
      <c r="V161" s="35" t="s">
        <v>66</v>
      </c>
      <c r="W161" s="405">
        <v>50</v>
      </c>
      <c r="X161" s="406">
        <f t="shared" si="28"/>
        <v>50.400000000000006</v>
      </c>
      <c r="Y161" s="36">
        <f>IFERROR(IF(X161=0,"",ROUNDUP(X161/H161,0)*0.00502),"")</f>
        <v>0.12048</v>
      </c>
      <c r="Z161" s="56"/>
      <c r="AA161" s="57"/>
      <c r="AE161" s="64"/>
      <c r="BB161" s="154" t="s">
        <v>1</v>
      </c>
      <c r="BL161" s="64">
        <f t="shared" si="29"/>
        <v>52.380952380952387</v>
      </c>
      <c r="BM161" s="64">
        <f t="shared" si="30"/>
        <v>52.800000000000011</v>
      </c>
      <c r="BN161" s="64">
        <f t="shared" si="31"/>
        <v>0.10175010175010177</v>
      </c>
      <c r="BO161" s="64">
        <f t="shared" si="32"/>
        <v>0.10256410256410257</v>
      </c>
    </row>
    <row r="162" spans="1:67" ht="27" hidden="1" customHeight="1" x14ac:dyDescent="0.25">
      <c r="A162" s="54" t="s">
        <v>269</v>
      </c>
      <c r="B162" s="54" t="s">
        <v>270</v>
      </c>
      <c r="C162" s="31">
        <v>4301031158</v>
      </c>
      <c r="D162" s="418">
        <v>4680115880191</v>
      </c>
      <c r="E162" s="413"/>
      <c r="F162" s="404">
        <v>0.4</v>
      </c>
      <c r="G162" s="32">
        <v>6</v>
      </c>
      <c r="H162" s="404">
        <v>2.4</v>
      </c>
      <c r="I162" s="404">
        <v>2.6</v>
      </c>
      <c r="J162" s="32">
        <v>156</v>
      </c>
      <c r="K162" s="32" t="s">
        <v>64</v>
      </c>
      <c r="L162" s="33" t="s">
        <v>65</v>
      </c>
      <c r="M162" s="33"/>
      <c r="N162" s="32">
        <v>40</v>
      </c>
      <c r="O162" s="7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2"/>
      <c r="Q162" s="412"/>
      <c r="R162" s="412"/>
      <c r="S162" s="413"/>
      <c r="T162" s="34"/>
      <c r="U162" s="34"/>
      <c r="V162" s="35" t="s">
        <v>66</v>
      </c>
      <c r="W162" s="405">
        <v>0</v>
      </c>
      <c r="X162" s="406">
        <f t="shared" si="28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ht="16.5" hidden="1" customHeight="1" x14ac:dyDescent="0.25">
      <c r="A163" s="54" t="s">
        <v>271</v>
      </c>
      <c r="B163" s="54" t="s">
        <v>272</v>
      </c>
      <c r="C163" s="31">
        <v>4301031245</v>
      </c>
      <c r="D163" s="418">
        <v>4680115883963</v>
      </c>
      <c r="E163" s="413"/>
      <c r="F163" s="404">
        <v>0.28000000000000003</v>
      </c>
      <c r="G163" s="32">
        <v>6</v>
      </c>
      <c r="H163" s="404">
        <v>1.68</v>
      </c>
      <c r="I163" s="404">
        <v>1.78</v>
      </c>
      <c r="J163" s="32">
        <v>234</v>
      </c>
      <c r="K163" s="32" t="s">
        <v>69</v>
      </c>
      <c r="L163" s="33" t="s">
        <v>65</v>
      </c>
      <c r="M163" s="33"/>
      <c r="N163" s="32">
        <v>40</v>
      </c>
      <c r="O163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2"/>
      <c r="Q163" s="412"/>
      <c r="R163" s="412"/>
      <c r="S163" s="413"/>
      <c r="T163" s="34"/>
      <c r="U163" s="34"/>
      <c r="V163" s="35" t="s">
        <v>66</v>
      </c>
      <c r="W163" s="405">
        <v>0</v>
      </c>
      <c r="X163" s="406">
        <f t="shared" si="28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29"/>
        <v>0</v>
      </c>
      <c r="BM163" s="64">
        <f t="shared" si="30"/>
        <v>0</v>
      </c>
      <c r="BN163" s="64">
        <f t="shared" si="31"/>
        <v>0</v>
      </c>
      <c r="BO163" s="64">
        <f t="shared" si="32"/>
        <v>0</v>
      </c>
    </row>
    <row r="164" spans="1:67" x14ac:dyDescent="0.2">
      <c r="A164" s="430"/>
      <c r="B164" s="416"/>
      <c r="C164" s="416"/>
      <c r="D164" s="416"/>
      <c r="E164" s="416"/>
      <c r="F164" s="416"/>
      <c r="G164" s="416"/>
      <c r="H164" s="416"/>
      <c r="I164" s="416"/>
      <c r="J164" s="416"/>
      <c r="K164" s="416"/>
      <c r="L164" s="416"/>
      <c r="M164" s="416"/>
      <c r="N164" s="431"/>
      <c r="O164" s="449" t="s">
        <v>70</v>
      </c>
      <c r="P164" s="450"/>
      <c r="Q164" s="450"/>
      <c r="R164" s="450"/>
      <c r="S164" s="450"/>
      <c r="T164" s="450"/>
      <c r="U164" s="451"/>
      <c r="V164" s="37" t="s">
        <v>71</v>
      </c>
      <c r="W164" s="407">
        <f>IFERROR(W155/H155,"0")+IFERROR(W156/H156,"0")+IFERROR(W157/H157,"0")+IFERROR(W158/H158,"0")+IFERROR(W159/H159,"0")+IFERROR(W160/H160,"0")+IFERROR(W161/H161,"0")+IFERROR(W162/H162,"0")+IFERROR(W163/H163,"0")</f>
        <v>23.80952380952381</v>
      </c>
      <c r="X164" s="407">
        <f>IFERROR(X155/H155,"0")+IFERROR(X156/H156,"0")+IFERROR(X157/H157,"0")+IFERROR(X158/H158,"0")+IFERROR(X159/H159,"0")+IFERROR(X160/H160,"0")+IFERROR(X161/H161,"0")+IFERROR(X162/H162,"0")+IFERROR(X163/H163,"0")</f>
        <v>24</v>
      </c>
      <c r="Y164" s="407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0.12048</v>
      </c>
      <c r="Z164" s="408"/>
      <c r="AA164" s="408"/>
    </row>
    <row r="165" spans="1:67" x14ac:dyDescent="0.2">
      <c r="A165" s="416"/>
      <c r="B165" s="416"/>
      <c r="C165" s="416"/>
      <c r="D165" s="416"/>
      <c r="E165" s="416"/>
      <c r="F165" s="416"/>
      <c r="G165" s="416"/>
      <c r="H165" s="416"/>
      <c r="I165" s="416"/>
      <c r="J165" s="416"/>
      <c r="K165" s="416"/>
      <c r="L165" s="416"/>
      <c r="M165" s="416"/>
      <c r="N165" s="431"/>
      <c r="O165" s="449" t="s">
        <v>70</v>
      </c>
      <c r="P165" s="450"/>
      <c r="Q165" s="450"/>
      <c r="R165" s="450"/>
      <c r="S165" s="450"/>
      <c r="T165" s="450"/>
      <c r="U165" s="451"/>
      <c r="V165" s="37" t="s">
        <v>66</v>
      </c>
      <c r="W165" s="407">
        <f>IFERROR(SUM(W155:W163),"0")</f>
        <v>50</v>
      </c>
      <c r="X165" s="407">
        <f>IFERROR(SUM(X155:X163),"0")</f>
        <v>50.400000000000006</v>
      </c>
      <c r="Y165" s="37"/>
      <c r="Z165" s="408"/>
      <c r="AA165" s="408"/>
    </row>
    <row r="166" spans="1:67" ht="16.5" hidden="1" customHeight="1" x14ac:dyDescent="0.25">
      <c r="A166" s="415" t="s">
        <v>273</v>
      </c>
      <c r="B166" s="416"/>
      <c r="C166" s="416"/>
      <c r="D166" s="416"/>
      <c r="E166" s="416"/>
      <c r="F166" s="416"/>
      <c r="G166" s="416"/>
      <c r="H166" s="416"/>
      <c r="I166" s="416"/>
      <c r="J166" s="416"/>
      <c r="K166" s="416"/>
      <c r="L166" s="416"/>
      <c r="M166" s="416"/>
      <c r="N166" s="416"/>
      <c r="O166" s="416"/>
      <c r="P166" s="416"/>
      <c r="Q166" s="416"/>
      <c r="R166" s="416"/>
      <c r="S166" s="416"/>
      <c r="T166" s="416"/>
      <c r="U166" s="416"/>
      <c r="V166" s="416"/>
      <c r="W166" s="416"/>
      <c r="X166" s="416"/>
      <c r="Y166" s="416"/>
      <c r="Z166" s="399"/>
      <c r="AA166" s="399"/>
    </row>
    <row r="167" spans="1:67" ht="14.25" hidden="1" customHeight="1" x14ac:dyDescent="0.25">
      <c r="A167" s="420" t="s">
        <v>113</v>
      </c>
      <c r="B167" s="416"/>
      <c r="C167" s="416"/>
      <c r="D167" s="416"/>
      <c r="E167" s="416"/>
      <c r="F167" s="416"/>
      <c r="G167" s="416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  <c r="T167" s="416"/>
      <c r="U167" s="416"/>
      <c r="V167" s="416"/>
      <c r="W167" s="416"/>
      <c r="X167" s="416"/>
      <c r="Y167" s="416"/>
      <c r="Z167" s="398"/>
      <c r="AA167" s="398"/>
    </row>
    <row r="168" spans="1:67" ht="16.5" hidden="1" customHeight="1" x14ac:dyDescent="0.25">
      <c r="A168" s="54" t="s">
        <v>274</v>
      </c>
      <c r="B168" s="54" t="s">
        <v>275</v>
      </c>
      <c r="C168" s="31">
        <v>4301011450</v>
      </c>
      <c r="D168" s="418">
        <v>4680115881402</v>
      </c>
      <c r="E168" s="413"/>
      <c r="F168" s="404">
        <v>1.35</v>
      </c>
      <c r="G168" s="32">
        <v>8</v>
      </c>
      <c r="H168" s="404">
        <v>10.8</v>
      </c>
      <c r="I168" s="404">
        <v>11.28</v>
      </c>
      <c r="J168" s="32">
        <v>56</v>
      </c>
      <c r="K168" s="32" t="s">
        <v>108</v>
      </c>
      <c r="L168" s="33" t="s">
        <v>109</v>
      </c>
      <c r="M168" s="33"/>
      <c r="N168" s="32">
        <v>55</v>
      </c>
      <c r="O168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2"/>
      <c r="Q168" s="412"/>
      <c r="R168" s="412"/>
      <c r="S168" s="413"/>
      <c r="T168" s="34"/>
      <c r="U168" s="34"/>
      <c r="V168" s="35" t="s">
        <v>66</v>
      </c>
      <c r="W168" s="405">
        <v>0</v>
      </c>
      <c r="X168" s="406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hidden="1" customHeight="1" x14ac:dyDescent="0.25">
      <c r="A169" s="54" t="s">
        <v>276</v>
      </c>
      <c r="B169" s="54" t="s">
        <v>277</v>
      </c>
      <c r="C169" s="31">
        <v>4301011454</v>
      </c>
      <c r="D169" s="418">
        <v>4680115881396</v>
      </c>
      <c r="E169" s="413"/>
      <c r="F169" s="404">
        <v>0.45</v>
      </c>
      <c r="G169" s="32">
        <v>6</v>
      </c>
      <c r="H169" s="404">
        <v>2.7</v>
      </c>
      <c r="I169" s="404">
        <v>2.9</v>
      </c>
      <c r="J169" s="32">
        <v>156</v>
      </c>
      <c r="K169" s="32" t="s">
        <v>64</v>
      </c>
      <c r="L169" s="33" t="s">
        <v>65</v>
      </c>
      <c r="M169" s="33"/>
      <c r="N169" s="32">
        <v>55</v>
      </c>
      <c r="O169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2"/>
      <c r="Q169" s="412"/>
      <c r="R169" s="412"/>
      <c r="S169" s="413"/>
      <c r="T169" s="34"/>
      <c r="U169" s="34"/>
      <c r="V169" s="35" t="s">
        <v>66</v>
      </c>
      <c r="W169" s="405">
        <v>0</v>
      </c>
      <c r="X169" s="406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30"/>
      <c r="B170" s="416"/>
      <c r="C170" s="416"/>
      <c r="D170" s="416"/>
      <c r="E170" s="416"/>
      <c r="F170" s="416"/>
      <c r="G170" s="416"/>
      <c r="H170" s="416"/>
      <c r="I170" s="416"/>
      <c r="J170" s="416"/>
      <c r="K170" s="416"/>
      <c r="L170" s="416"/>
      <c r="M170" s="416"/>
      <c r="N170" s="431"/>
      <c r="O170" s="449" t="s">
        <v>70</v>
      </c>
      <c r="P170" s="450"/>
      <c r="Q170" s="450"/>
      <c r="R170" s="450"/>
      <c r="S170" s="450"/>
      <c r="T170" s="450"/>
      <c r="U170" s="451"/>
      <c r="V170" s="37" t="s">
        <v>71</v>
      </c>
      <c r="W170" s="407">
        <f>IFERROR(W168/H168,"0")+IFERROR(W169/H169,"0")</f>
        <v>0</v>
      </c>
      <c r="X170" s="407">
        <f>IFERROR(X168/H168,"0")+IFERROR(X169/H169,"0")</f>
        <v>0</v>
      </c>
      <c r="Y170" s="407">
        <f>IFERROR(IF(Y168="",0,Y168),"0")+IFERROR(IF(Y169="",0,Y169),"0")</f>
        <v>0</v>
      </c>
      <c r="Z170" s="408"/>
      <c r="AA170" s="408"/>
    </row>
    <row r="171" spans="1:67" hidden="1" x14ac:dyDescent="0.2">
      <c r="A171" s="416"/>
      <c r="B171" s="416"/>
      <c r="C171" s="416"/>
      <c r="D171" s="416"/>
      <c r="E171" s="416"/>
      <c r="F171" s="416"/>
      <c r="G171" s="416"/>
      <c r="H171" s="416"/>
      <c r="I171" s="416"/>
      <c r="J171" s="416"/>
      <c r="K171" s="416"/>
      <c r="L171" s="416"/>
      <c r="M171" s="416"/>
      <c r="N171" s="431"/>
      <c r="O171" s="449" t="s">
        <v>70</v>
      </c>
      <c r="P171" s="450"/>
      <c r="Q171" s="450"/>
      <c r="R171" s="450"/>
      <c r="S171" s="450"/>
      <c r="T171" s="450"/>
      <c r="U171" s="451"/>
      <c r="V171" s="37" t="s">
        <v>66</v>
      </c>
      <c r="W171" s="407">
        <f>IFERROR(SUM(W168:W169),"0")</f>
        <v>0</v>
      </c>
      <c r="X171" s="407">
        <f>IFERROR(SUM(X168:X169),"0")</f>
        <v>0</v>
      </c>
      <c r="Y171" s="37"/>
      <c r="Z171" s="408"/>
      <c r="AA171" s="408"/>
    </row>
    <row r="172" spans="1:67" ht="14.25" hidden="1" customHeight="1" x14ac:dyDescent="0.25">
      <c r="A172" s="420" t="s">
        <v>105</v>
      </c>
      <c r="B172" s="416"/>
      <c r="C172" s="416"/>
      <c r="D172" s="416"/>
      <c r="E172" s="416"/>
      <c r="F172" s="416"/>
      <c r="G172" s="416"/>
      <c r="H172" s="416"/>
      <c r="I172" s="416"/>
      <c r="J172" s="416"/>
      <c r="K172" s="416"/>
      <c r="L172" s="416"/>
      <c r="M172" s="416"/>
      <c r="N172" s="416"/>
      <c r="O172" s="416"/>
      <c r="P172" s="416"/>
      <c r="Q172" s="416"/>
      <c r="R172" s="416"/>
      <c r="S172" s="416"/>
      <c r="T172" s="416"/>
      <c r="U172" s="416"/>
      <c r="V172" s="416"/>
      <c r="W172" s="416"/>
      <c r="X172" s="416"/>
      <c r="Y172" s="416"/>
      <c r="Z172" s="398"/>
      <c r="AA172" s="398"/>
    </row>
    <row r="173" spans="1:67" ht="16.5" hidden="1" customHeight="1" x14ac:dyDescent="0.25">
      <c r="A173" s="54" t="s">
        <v>278</v>
      </c>
      <c r="B173" s="54" t="s">
        <v>279</v>
      </c>
      <c r="C173" s="31">
        <v>4301020262</v>
      </c>
      <c r="D173" s="418">
        <v>4680115882935</v>
      </c>
      <c r="E173" s="413"/>
      <c r="F173" s="404">
        <v>1.35</v>
      </c>
      <c r="G173" s="32">
        <v>8</v>
      </c>
      <c r="H173" s="404">
        <v>10.8</v>
      </c>
      <c r="I173" s="404">
        <v>11.28</v>
      </c>
      <c r="J173" s="32">
        <v>56</v>
      </c>
      <c r="K173" s="32" t="s">
        <v>108</v>
      </c>
      <c r="L173" s="33" t="s">
        <v>127</v>
      </c>
      <c r="M173" s="33"/>
      <c r="N173" s="32">
        <v>50</v>
      </c>
      <c r="O173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2"/>
      <c r="Q173" s="412"/>
      <c r="R173" s="412"/>
      <c r="S173" s="413"/>
      <c r="T173" s="34"/>
      <c r="U173" s="34"/>
      <c r="V173" s="35" t="s">
        <v>66</v>
      </c>
      <c r="W173" s="405">
        <v>0</v>
      </c>
      <c r="X173" s="406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hidden="1" customHeight="1" x14ac:dyDescent="0.25">
      <c r="A174" s="54" t="s">
        <v>280</v>
      </c>
      <c r="B174" s="54" t="s">
        <v>281</v>
      </c>
      <c r="C174" s="31">
        <v>4301020220</v>
      </c>
      <c r="D174" s="418">
        <v>4680115880764</v>
      </c>
      <c r="E174" s="413"/>
      <c r="F174" s="404">
        <v>0.35</v>
      </c>
      <c r="G174" s="32">
        <v>6</v>
      </c>
      <c r="H174" s="404">
        <v>2.1</v>
      </c>
      <c r="I174" s="404">
        <v>2.2999999999999998</v>
      </c>
      <c r="J174" s="32">
        <v>156</v>
      </c>
      <c r="K174" s="32" t="s">
        <v>64</v>
      </c>
      <c r="L174" s="33" t="s">
        <v>109</v>
      </c>
      <c r="M174" s="33"/>
      <c r="N174" s="32">
        <v>50</v>
      </c>
      <c r="O174" s="7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2"/>
      <c r="Q174" s="412"/>
      <c r="R174" s="412"/>
      <c r="S174" s="413"/>
      <c r="T174" s="34"/>
      <c r="U174" s="34"/>
      <c r="V174" s="35" t="s">
        <v>66</v>
      </c>
      <c r="W174" s="405">
        <v>0</v>
      </c>
      <c r="X174" s="406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430"/>
      <c r="B175" s="416"/>
      <c r="C175" s="416"/>
      <c r="D175" s="416"/>
      <c r="E175" s="416"/>
      <c r="F175" s="416"/>
      <c r="G175" s="416"/>
      <c r="H175" s="416"/>
      <c r="I175" s="416"/>
      <c r="J175" s="416"/>
      <c r="K175" s="416"/>
      <c r="L175" s="416"/>
      <c r="M175" s="416"/>
      <c r="N175" s="431"/>
      <c r="O175" s="449" t="s">
        <v>70</v>
      </c>
      <c r="P175" s="450"/>
      <c r="Q175" s="450"/>
      <c r="R175" s="450"/>
      <c r="S175" s="450"/>
      <c r="T175" s="450"/>
      <c r="U175" s="451"/>
      <c r="V175" s="37" t="s">
        <v>71</v>
      </c>
      <c r="W175" s="407">
        <f>IFERROR(W173/H173,"0")+IFERROR(W174/H174,"0")</f>
        <v>0</v>
      </c>
      <c r="X175" s="407">
        <f>IFERROR(X173/H173,"0")+IFERROR(X174/H174,"0")</f>
        <v>0</v>
      </c>
      <c r="Y175" s="407">
        <f>IFERROR(IF(Y173="",0,Y173),"0")+IFERROR(IF(Y174="",0,Y174),"0")</f>
        <v>0</v>
      </c>
      <c r="Z175" s="408"/>
      <c r="AA175" s="408"/>
    </row>
    <row r="176" spans="1:67" hidden="1" x14ac:dyDescent="0.2">
      <c r="A176" s="416"/>
      <c r="B176" s="416"/>
      <c r="C176" s="416"/>
      <c r="D176" s="416"/>
      <c r="E176" s="416"/>
      <c r="F176" s="416"/>
      <c r="G176" s="416"/>
      <c r="H176" s="416"/>
      <c r="I176" s="416"/>
      <c r="J176" s="416"/>
      <c r="K176" s="416"/>
      <c r="L176" s="416"/>
      <c r="M176" s="416"/>
      <c r="N176" s="431"/>
      <c r="O176" s="449" t="s">
        <v>70</v>
      </c>
      <c r="P176" s="450"/>
      <c r="Q176" s="450"/>
      <c r="R176" s="450"/>
      <c r="S176" s="450"/>
      <c r="T176" s="450"/>
      <c r="U176" s="451"/>
      <c r="V176" s="37" t="s">
        <v>66</v>
      </c>
      <c r="W176" s="407">
        <f>IFERROR(SUM(W173:W174),"0")</f>
        <v>0</v>
      </c>
      <c r="X176" s="407">
        <f>IFERROR(SUM(X173:X174),"0")</f>
        <v>0</v>
      </c>
      <c r="Y176" s="37"/>
      <c r="Z176" s="408"/>
      <c r="AA176" s="408"/>
    </row>
    <row r="177" spans="1:67" ht="14.25" hidden="1" customHeight="1" x14ac:dyDescent="0.25">
      <c r="A177" s="420" t="s">
        <v>61</v>
      </c>
      <c r="B177" s="416"/>
      <c r="C177" s="416"/>
      <c r="D177" s="416"/>
      <c r="E177" s="416"/>
      <c r="F177" s="416"/>
      <c r="G177" s="416"/>
      <c r="H177" s="416"/>
      <c r="I177" s="416"/>
      <c r="J177" s="416"/>
      <c r="K177" s="416"/>
      <c r="L177" s="416"/>
      <c r="M177" s="416"/>
      <c r="N177" s="416"/>
      <c r="O177" s="416"/>
      <c r="P177" s="416"/>
      <c r="Q177" s="416"/>
      <c r="R177" s="416"/>
      <c r="S177" s="416"/>
      <c r="T177" s="416"/>
      <c r="U177" s="416"/>
      <c r="V177" s="416"/>
      <c r="W177" s="416"/>
      <c r="X177" s="416"/>
      <c r="Y177" s="416"/>
      <c r="Z177" s="398"/>
      <c r="AA177" s="398"/>
    </row>
    <row r="178" spans="1:67" ht="27" hidden="1" customHeight="1" x14ac:dyDescent="0.25">
      <c r="A178" s="54" t="s">
        <v>282</v>
      </c>
      <c r="B178" s="54" t="s">
        <v>283</v>
      </c>
      <c r="C178" s="31">
        <v>4301031224</v>
      </c>
      <c r="D178" s="418">
        <v>4680115882683</v>
      </c>
      <c r="E178" s="413"/>
      <c r="F178" s="404">
        <v>0.9</v>
      </c>
      <c r="G178" s="32">
        <v>6</v>
      </c>
      <c r="H178" s="404">
        <v>5.4</v>
      </c>
      <c r="I178" s="404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2"/>
      <c r="Q178" s="412"/>
      <c r="R178" s="412"/>
      <c r="S178" s="413"/>
      <c r="T178" s="34"/>
      <c r="U178" s="34"/>
      <c r="V178" s="35" t="s">
        <v>66</v>
      </c>
      <c r="W178" s="405">
        <v>0</v>
      </c>
      <c r="X178" s="406">
        <f t="shared" ref="X178:X185" si="33"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ref="BL178:BL185" si="34">IFERROR(W178*I178/H178,"0")</f>
        <v>0</v>
      </c>
      <c r="BM178" s="64">
        <f t="shared" ref="BM178:BM185" si="35">IFERROR(X178*I178/H178,"0")</f>
        <v>0</v>
      </c>
      <c r="BN178" s="64">
        <f t="shared" ref="BN178:BN185" si="36">IFERROR(1/J178*(W178/H178),"0")</f>
        <v>0</v>
      </c>
      <c r="BO178" s="64">
        <f t="shared" ref="BO178:BO185" si="37">IFERROR(1/J178*(X178/H178),"0")</f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4301031230</v>
      </c>
      <c r="D179" s="418">
        <v>4680115882690</v>
      </c>
      <c r="E179" s="413"/>
      <c r="F179" s="404">
        <v>0.9</v>
      </c>
      <c r="G179" s="32">
        <v>6</v>
      </c>
      <c r="H179" s="404">
        <v>5.4</v>
      </c>
      <c r="I179" s="404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7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2"/>
      <c r="Q179" s="412"/>
      <c r="R179" s="412"/>
      <c r="S179" s="413"/>
      <c r="T179" s="34"/>
      <c r="U179" s="34"/>
      <c r="V179" s="35" t="s">
        <v>66</v>
      </c>
      <c r="W179" s="405">
        <v>0</v>
      </c>
      <c r="X179" s="406">
        <f t="shared" si="33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4301031220</v>
      </c>
      <c r="D180" s="418">
        <v>4680115882669</v>
      </c>
      <c r="E180" s="413"/>
      <c r="F180" s="404">
        <v>0.9</v>
      </c>
      <c r="G180" s="32">
        <v>6</v>
      </c>
      <c r="H180" s="404">
        <v>5.4</v>
      </c>
      <c r="I180" s="404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2"/>
      <c r="Q180" s="412"/>
      <c r="R180" s="412"/>
      <c r="S180" s="413"/>
      <c r="T180" s="34"/>
      <c r="U180" s="34"/>
      <c r="V180" s="35" t="s">
        <v>66</v>
      </c>
      <c r="W180" s="405">
        <v>0</v>
      </c>
      <c r="X180" s="406">
        <f t="shared" si="33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27" hidden="1" customHeight="1" x14ac:dyDescent="0.25">
      <c r="A181" s="54" t="s">
        <v>288</v>
      </c>
      <c r="B181" s="54" t="s">
        <v>289</v>
      </c>
      <c r="C181" s="31">
        <v>4301031221</v>
      </c>
      <c r="D181" s="418">
        <v>4680115882676</v>
      </c>
      <c r="E181" s="413"/>
      <c r="F181" s="404">
        <v>0.9</v>
      </c>
      <c r="G181" s="32">
        <v>6</v>
      </c>
      <c r="H181" s="404">
        <v>5.4</v>
      </c>
      <c r="I181" s="404">
        <v>5.61</v>
      </c>
      <c r="J181" s="32">
        <v>120</v>
      </c>
      <c r="K181" s="32" t="s">
        <v>64</v>
      </c>
      <c r="L181" s="33" t="s">
        <v>65</v>
      </c>
      <c r="M181" s="33"/>
      <c r="N181" s="32">
        <v>40</v>
      </c>
      <c r="O181" s="5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2"/>
      <c r="Q181" s="412"/>
      <c r="R181" s="412"/>
      <c r="S181" s="413"/>
      <c r="T181" s="34"/>
      <c r="U181" s="34"/>
      <c r="V181" s="35" t="s">
        <v>66</v>
      </c>
      <c r="W181" s="405">
        <v>0</v>
      </c>
      <c r="X181" s="406">
        <f t="shared" si="33"/>
        <v>0</v>
      </c>
      <c r="Y181" s="36" t="str">
        <f>IFERROR(IF(X181=0,"",ROUNDUP(X181/H181,0)*0.00937),"")</f>
        <v/>
      </c>
      <c r="Z181" s="56"/>
      <c r="AA181" s="57"/>
      <c r="AE181" s="64"/>
      <c r="BB181" s="164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hidden="1" customHeight="1" x14ac:dyDescent="0.25">
      <c r="A182" s="54" t="s">
        <v>290</v>
      </c>
      <c r="B182" s="54" t="s">
        <v>291</v>
      </c>
      <c r="C182" s="31">
        <v>4301031223</v>
      </c>
      <c r="D182" s="418">
        <v>4680115884014</v>
      </c>
      <c r="E182" s="413"/>
      <c r="F182" s="404">
        <v>0.3</v>
      </c>
      <c r="G182" s="32">
        <v>6</v>
      </c>
      <c r="H182" s="404">
        <v>1.8</v>
      </c>
      <c r="I182" s="404">
        <v>1.93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12"/>
      <c r="Q182" s="412"/>
      <c r="R182" s="412"/>
      <c r="S182" s="413"/>
      <c r="T182" s="34"/>
      <c r="U182" s="34"/>
      <c r="V182" s="35" t="s">
        <v>66</v>
      </c>
      <c r="W182" s="405">
        <v>0</v>
      </c>
      <c r="X182" s="406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292</v>
      </c>
      <c r="B183" s="54" t="s">
        <v>293</v>
      </c>
      <c r="C183" s="31">
        <v>4301031222</v>
      </c>
      <c r="D183" s="418">
        <v>4680115884007</v>
      </c>
      <c r="E183" s="413"/>
      <c r="F183" s="404">
        <v>0.3</v>
      </c>
      <c r="G183" s="32">
        <v>6</v>
      </c>
      <c r="H183" s="404">
        <v>1.8</v>
      </c>
      <c r="I183" s="404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12"/>
      <c r="Q183" s="412"/>
      <c r="R183" s="412"/>
      <c r="S183" s="413"/>
      <c r="T183" s="34"/>
      <c r="U183" s="34"/>
      <c r="V183" s="35" t="s">
        <v>66</v>
      </c>
      <c r="W183" s="405">
        <v>0</v>
      </c>
      <c r="X183" s="406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hidden="1" customHeight="1" x14ac:dyDescent="0.25">
      <c r="A184" s="54" t="s">
        <v>294</v>
      </c>
      <c r="B184" s="54" t="s">
        <v>295</v>
      </c>
      <c r="C184" s="31">
        <v>4301031229</v>
      </c>
      <c r="D184" s="418">
        <v>4680115884038</v>
      </c>
      <c r="E184" s="413"/>
      <c r="F184" s="404">
        <v>0.3</v>
      </c>
      <c r="G184" s="32">
        <v>6</v>
      </c>
      <c r="H184" s="404">
        <v>1.8</v>
      </c>
      <c r="I184" s="404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2"/>
      <c r="Q184" s="412"/>
      <c r="R184" s="412"/>
      <c r="S184" s="413"/>
      <c r="T184" s="34"/>
      <c r="U184" s="34"/>
      <c r="V184" s="35" t="s">
        <v>66</v>
      </c>
      <c r="W184" s="405">
        <v>0</v>
      </c>
      <c r="X184" s="406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296</v>
      </c>
      <c r="B185" s="54" t="s">
        <v>297</v>
      </c>
      <c r="C185" s="31">
        <v>4301031225</v>
      </c>
      <c r="D185" s="418">
        <v>4680115884021</v>
      </c>
      <c r="E185" s="413"/>
      <c r="F185" s="404">
        <v>0.3</v>
      </c>
      <c r="G185" s="32">
        <v>6</v>
      </c>
      <c r="H185" s="404">
        <v>1.8</v>
      </c>
      <c r="I185" s="404">
        <v>1.9</v>
      </c>
      <c r="J185" s="32">
        <v>234</v>
      </c>
      <c r="K185" s="32" t="s">
        <v>69</v>
      </c>
      <c r="L185" s="33" t="s">
        <v>65</v>
      </c>
      <c r="M185" s="33"/>
      <c r="N185" s="32">
        <v>40</v>
      </c>
      <c r="O185" s="7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12"/>
      <c r="Q185" s="412"/>
      <c r="R185" s="412"/>
      <c r="S185" s="413"/>
      <c r="T185" s="34"/>
      <c r="U185" s="34"/>
      <c r="V185" s="35" t="s">
        <v>66</v>
      </c>
      <c r="W185" s="405">
        <v>0</v>
      </c>
      <c r="X185" s="406">
        <f t="shared" si="33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idden="1" x14ac:dyDescent="0.2">
      <c r="A186" s="430"/>
      <c r="B186" s="416"/>
      <c r="C186" s="416"/>
      <c r="D186" s="416"/>
      <c r="E186" s="416"/>
      <c r="F186" s="416"/>
      <c r="G186" s="416"/>
      <c r="H186" s="416"/>
      <c r="I186" s="416"/>
      <c r="J186" s="416"/>
      <c r="K186" s="416"/>
      <c r="L186" s="416"/>
      <c r="M186" s="416"/>
      <c r="N186" s="431"/>
      <c r="O186" s="449" t="s">
        <v>70</v>
      </c>
      <c r="P186" s="450"/>
      <c r="Q186" s="450"/>
      <c r="R186" s="450"/>
      <c r="S186" s="450"/>
      <c r="T186" s="450"/>
      <c r="U186" s="451"/>
      <c r="V186" s="37" t="s">
        <v>71</v>
      </c>
      <c r="W186" s="407">
        <f>IFERROR(W178/H178,"0")+IFERROR(W179/H179,"0")+IFERROR(W180/H180,"0")+IFERROR(W181/H181,"0")+IFERROR(W182/H182,"0")+IFERROR(W183/H183,"0")+IFERROR(W184/H184,"0")+IFERROR(W185/H185,"0")</f>
        <v>0</v>
      </c>
      <c r="X186" s="407">
        <f>IFERROR(X178/H178,"0")+IFERROR(X179/H179,"0")+IFERROR(X180/H180,"0")+IFERROR(X181/H181,"0")+IFERROR(X182/H182,"0")+IFERROR(X183/H183,"0")+IFERROR(X184/H184,"0")+IFERROR(X185/H185,"0")</f>
        <v>0</v>
      </c>
      <c r="Y186" s="407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408"/>
      <c r="AA186" s="408"/>
    </row>
    <row r="187" spans="1:67" hidden="1" x14ac:dyDescent="0.2">
      <c r="A187" s="416"/>
      <c r="B187" s="416"/>
      <c r="C187" s="416"/>
      <c r="D187" s="416"/>
      <c r="E187" s="416"/>
      <c r="F187" s="416"/>
      <c r="G187" s="416"/>
      <c r="H187" s="416"/>
      <c r="I187" s="416"/>
      <c r="J187" s="416"/>
      <c r="K187" s="416"/>
      <c r="L187" s="416"/>
      <c r="M187" s="416"/>
      <c r="N187" s="431"/>
      <c r="O187" s="449" t="s">
        <v>70</v>
      </c>
      <c r="P187" s="450"/>
      <c r="Q187" s="450"/>
      <c r="R187" s="450"/>
      <c r="S187" s="450"/>
      <c r="T187" s="450"/>
      <c r="U187" s="451"/>
      <c r="V187" s="37" t="s">
        <v>66</v>
      </c>
      <c r="W187" s="407">
        <f>IFERROR(SUM(W178:W185),"0")</f>
        <v>0</v>
      </c>
      <c r="X187" s="407">
        <f>IFERROR(SUM(X178:X185),"0")</f>
        <v>0</v>
      </c>
      <c r="Y187" s="37"/>
      <c r="Z187" s="408"/>
      <c r="AA187" s="408"/>
    </row>
    <row r="188" spans="1:67" ht="14.25" hidden="1" customHeight="1" x14ac:dyDescent="0.25">
      <c r="A188" s="420" t="s">
        <v>72</v>
      </c>
      <c r="B188" s="416"/>
      <c r="C188" s="416"/>
      <c r="D188" s="416"/>
      <c r="E188" s="416"/>
      <c r="F188" s="416"/>
      <c r="G188" s="416"/>
      <c r="H188" s="416"/>
      <c r="I188" s="416"/>
      <c r="J188" s="416"/>
      <c r="K188" s="416"/>
      <c r="L188" s="416"/>
      <c r="M188" s="416"/>
      <c r="N188" s="416"/>
      <c r="O188" s="416"/>
      <c r="P188" s="416"/>
      <c r="Q188" s="416"/>
      <c r="R188" s="416"/>
      <c r="S188" s="416"/>
      <c r="T188" s="416"/>
      <c r="U188" s="416"/>
      <c r="V188" s="416"/>
      <c r="W188" s="416"/>
      <c r="X188" s="416"/>
      <c r="Y188" s="416"/>
      <c r="Z188" s="398"/>
      <c r="AA188" s="398"/>
    </row>
    <row r="189" spans="1:67" ht="27" hidden="1" customHeight="1" x14ac:dyDescent="0.25">
      <c r="A189" s="54" t="s">
        <v>298</v>
      </c>
      <c r="B189" s="54" t="s">
        <v>299</v>
      </c>
      <c r="C189" s="31">
        <v>4301051409</v>
      </c>
      <c r="D189" s="418">
        <v>4680115881556</v>
      </c>
      <c r="E189" s="413"/>
      <c r="F189" s="404">
        <v>1</v>
      </c>
      <c r="G189" s="32">
        <v>4</v>
      </c>
      <c r="H189" s="404">
        <v>4</v>
      </c>
      <c r="I189" s="404">
        <v>4.4080000000000004</v>
      </c>
      <c r="J189" s="32">
        <v>104</v>
      </c>
      <c r="K189" s="32" t="s">
        <v>108</v>
      </c>
      <c r="L189" s="33" t="s">
        <v>127</v>
      </c>
      <c r="M189" s="33"/>
      <c r="N189" s="32">
        <v>45</v>
      </c>
      <c r="O189" s="7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2"/>
      <c r="Q189" s="412"/>
      <c r="R189" s="412"/>
      <c r="S189" s="413"/>
      <c r="T189" s="34"/>
      <c r="U189" s="34"/>
      <c r="V189" s="35" t="s">
        <v>66</v>
      </c>
      <c r="W189" s="405">
        <v>0</v>
      </c>
      <c r="X189" s="406">
        <f t="shared" ref="X189:X205" si="38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5" si="39">IFERROR(W189*I189/H189,"0")</f>
        <v>0</v>
      </c>
      <c r="BM189" s="64">
        <f t="shared" ref="BM189:BM205" si="40">IFERROR(X189*I189/H189,"0")</f>
        <v>0</v>
      </c>
      <c r="BN189" s="64">
        <f t="shared" ref="BN189:BN205" si="41">IFERROR(1/J189*(W189/H189),"0")</f>
        <v>0</v>
      </c>
      <c r="BO189" s="64">
        <f t="shared" ref="BO189:BO205" si="42">IFERROR(1/J189*(X189/H189),"0")</f>
        <v>0</v>
      </c>
    </row>
    <row r="190" spans="1:67" ht="27" customHeight="1" x14ac:dyDescent="0.25">
      <c r="A190" s="54" t="s">
        <v>300</v>
      </c>
      <c r="B190" s="54" t="s">
        <v>301</v>
      </c>
      <c r="C190" s="31">
        <v>4301051408</v>
      </c>
      <c r="D190" s="418">
        <v>4680115881594</v>
      </c>
      <c r="E190" s="413"/>
      <c r="F190" s="404">
        <v>1.35</v>
      </c>
      <c r="G190" s="32">
        <v>6</v>
      </c>
      <c r="H190" s="404">
        <v>8.1</v>
      </c>
      <c r="I190" s="404">
        <v>8.6639999999999997</v>
      </c>
      <c r="J190" s="32">
        <v>56</v>
      </c>
      <c r="K190" s="32" t="s">
        <v>108</v>
      </c>
      <c r="L190" s="33" t="s">
        <v>127</v>
      </c>
      <c r="M190" s="33"/>
      <c r="N190" s="32">
        <v>40</v>
      </c>
      <c r="O190" s="7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2"/>
      <c r="Q190" s="412"/>
      <c r="R190" s="412"/>
      <c r="S190" s="413"/>
      <c r="T190" s="34"/>
      <c r="U190" s="34"/>
      <c r="V190" s="35" t="s">
        <v>66</v>
      </c>
      <c r="W190" s="405">
        <v>200</v>
      </c>
      <c r="X190" s="406">
        <f t="shared" si="38"/>
        <v>202.5</v>
      </c>
      <c r="Y190" s="36">
        <f>IFERROR(IF(X190=0,"",ROUNDUP(X190/H190,0)*0.02175),"")</f>
        <v>0.54374999999999996</v>
      </c>
      <c r="Z190" s="56"/>
      <c r="AA190" s="57"/>
      <c r="AE190" s="64"/>
      <c r="BB190" s="170" t="s">
        <v>1</v>
      </c>
      <c r="BL190" s="64">
        <f t="shared" si="39"/>
        <v>213.92592592592592</v>
      </c>
      <c r="BM190" s="64">
        <f t="shared" si="40"/>
        <v>216.60000000000002</v>
      </c>
      <c r="BN190" s="64">
        <f t="shared" si="41"/>
        <v>0.44091710758377423</v>
      </c>
      <c r="BO190" s="64">
        <f t="shared" si="42"/>
        <v>0.4464285714285714</v>
      </c>
    </row>
    <row r="191" spans="1:67" ht="27" hidden="1" customHeight="1" x14ac:dyDescent="0.25">
      <c r="A191" s="54" t="s">
        <v>302</v>
      </c>
      <c r="B191" s="54" t="s">
        <v>303</v>
      </c>
      <c r="C191" s="31">
        <v>4301051505</v>
      </c>
      <c r="D191" s="418">
        <v>4680115881587</v>
      </c>
      <c r="E191" s="413"/>
      <c r="F191" s="404">
        <v>1</v>
      </c>
      <c r="G191" s="32">
        <v>4</v>
      </c>
      <c r="H191" s="404">
        <v>4</v>
      </c>
      <c r="I191" s="404">
        <v>4.4080000000000004</v>
      </c>
      <c r="J191" s="32">
        <v>104</v>
      </c>
      <c r="K191" s="32" t="s">
        <v>108</v>
      </c>
      <c r="L191" s="33" t="s">
        <v>65</v>
      </c>
      <c r="M191" s="33"/>
      <c r="N191" s="32">
        <v>40</v>
      </c>
      <c r="O191" s="54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2"/>
      <c r="Q191" s="412"/>
      <c r="R191" s="412"/>
      <c r="S191" s="413"/>
      <c r="T191" s="34"/>
      <c r="U191" s="34"/>
      <c r="V191" s="35" t="s">
        <v>66</v>
      </c>
      <c r="W191" s="405">
        <v>0</v>
      </c>
      <c r="X191" s="406">
        <f t="shared" si="38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39"/>
        <v>0</v>
      </c>
      <c r="BM191" s="64">
        <f t="shared" si="40"/>
        <v>0</v>
      </c>
      <c r="BN191" s="64">
        <f t="shared" si="41"/>
        <v>0</v>
      </c>
      <c r="BO191" s="64">
        <f t="shared" si="42"/>
        <v>0</v>
      </c>
    </row>
    <row r="192" spans="1:67" ht="16.5" hidden="1" customHeight="1" x14ac:dyDescent="0.25">
      <c r="A192" s="54" t="s">
        <v>304</v>
      </c>
      <c r="B192" s="54" t="s">
        <v>305</v>
      </c>
      <c r="C192" s="31">
        <v>4301051754</v>
      </c>
      <c r="D192" s="418">
        <v>4680115880962</v>
      </c>
      <c r="E192" s="413"/>
      <c r="F192" s="404">
        <v>1.3</v>
      </c>
      <c r="G192" s="32">
        <v>6</v>
      </c>
      <c r="H192" s="404">
        <v>7.8</v>
      </c>
      <c r="I192" s="404">
        <v>8.3640000000000008</v>
      </c>
      <c r="J192" s="32">
        <v>56</v>
      </c>
      <c r="K192" s="32" t="s">
        <v>108</v>
      </c>
      <c r="L192" s="33" t="s">
        <v>65</v>
      </c>
      <c r="M192" s="33"/>
      <c r="N192" s="32">
        <v>40</v>
      </c>
      <c r="O192" s="546" t="s">
        <v>306</v>
      </c>
      <c r="P192" s="412"/>
      <c r="Q192" s="412"/>
      <c r="R192" s="412"/>
      <c r="S192" s="413"/>
      <c r="T192" s="34"/>
      <c r="U192" s="34"/>
      <c r="V192" s="35" t="s">
        <v>66</v>
      </c>
      <c r="W192" s="405">
        <v>0</v>
      </c>
      <c r="X192" s="406">
        <f t="shared" si="38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39"/>
        <v>0</v>
      </c>
      <c r="BM192" s="64">
        <f t="shared" si="40"/>
        <v>0</v>
      </c>
      <c r="BN192" s="64">
        <f t="shared" si="41"/>
        <v>0</v>
      </c>
      <c r="BO192" s="64">
        <f t="shared" si="42"/>
        <v>0</v>
      </c>
    </row>
    <row r="193" spans="1:67" ht="27" hidden="1" customHeight="1" x14ac:dyDescent="0.25">
      <c r="A193" s="54" t="s">
        <v>307</v>
      </c>
      <c r="B193" s="54" t="s">
        <v>308</v>
      </c>
      <c r="C193" s="31">
        <v>4301051411</v>
      </c>
      <c r="D193" s="418">
        <v>4680115881617</v>
      </c>
      <c r="E193" s="413"/>
      <c r="F193" s="404">
        <v>1.35</v>
      </c>
      <c r="G193" s="32">
        <v>6</v>
      </c>
      <c r="H193" s="404">
        <v>8.1</v>
      </c>
      <c r="I193" s="404">
        <v>8.6460000000000008</v>
      </c>
      <c r="J193" s="32">
        <v>56</v>
      </c>
      <c r="K193" s="32" t="s">
        <v>108</v>
      </c>
      <c r="L193" s="33" t="s">
        <v>127</v>
      </c>
      <c r="M193" s="33"/>
      <c r="N193" s="32">
        <v>40</v>
      </c>
      <c r="O193" s="6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2"/>
      <c r="Q193" s="412"/>
      <c r="R193" s="412"/>
      <c r="S193" s="413"/>
      <c r="T193" s="34"/>
      <c r="U193" s="34"/>
      <c r="V193" s="35" t="s">
        <v>66</v>
      </c>
      <c r="W193" s="405">
        <v>0</v>
      </c>
      <c r="X193" s="406">
        <f t="shared" si="38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39"/>
        <v>0</v>
      </c>
      <c r="BM193" s="64">
        <f t="shared" si="40"/>
        <v>0</v>
      </c>
      <c r="BN193" s="64">
        <f t="shared" si="41"/>
        <v>0</v>
      </c>
      <c r="BO193" s="64">
        <f t="shared" si="42"/>
        <v>0</v>
      </c>
    </row>
    <row r="194" spans="1:67" ht="16.5" hidden="1" customHeight="1" x14ac:dyDescent="0.25">
      <c r="A194" s="54" t="s">
        <v>309</v>
      </c>
      <c r="B194" s="54" t="s">
        <v>310</v>
      </c>
      <c r="C194" s="31">
        <v>4301051632</v>
      </c>
      <c r="D194" s="418">
        <v>4680115880573</v>
      </c>
      <c r="E194" s="413"/>
      <c r="F194" s="404">
        <v>1.45</v>
      </c>
      <c r="G194" s="32">
        <v>6</v>
      </c>
      <c r="H194" s="404">
        <v>8.6999999999999993</v>
      </c>
      <c r="I194" s="404">
        <v>9.2639999999999993</v>
      </c>
      <c r="J194" s="32">
        <v>56</v>
      </c>
      <c r="K194" s="32" t="s">
        <v>108</v>
      </c>
      <c r="L194" s="33" t="s">
        <v>65</v>
      </c>
      <c r="M194" s="33"/>
      <c r="N194" s="32">
        <v>45</v>
      </c>
      <c r="O194" s="564" t="s">
        <v>311</v>
      </c>
      <c r="P194" s="412"/>
      <c r="Q194" s="412"/>
      <c r="R194" s="412"/>
      <c r="S194" s="413"/>
      <c r="T194" s="34"/>
      <c r="U194" s="34"/>
      <c r="V194" s="35" t="s">
        <v>66</v>
      </c>
      <c r="W194" s="405">
        <v>0</v>
      </c>
      <c r="X194" s="406">
        <f t="shared" si="38"/>
        <v>0</v>
      </c>
      <c r="Y194" s="36" t="str">
        <f>IFERROR(IF(X194=0,"",ROUNDUP(X194/H194,0)*0.02175),"")</f>
        <v/>
      </c>
      <c r="Z194" s="56"/>
      <c r="AA194" s="57"/>
      <c r="AE194" s="64"/>
      <c r="BB194" s="174" t="s">
        <v>1</v>
      </c>
      <c r="BL194" s="64">
        <f t="shared" si="39"/>
        <v>0</v>
      </c>
      <c r="BM194" s="64">
        <f t="shared" si="40"/>
        <v>0</v>
      </c>
      <c r="BN194" s="64">
        <f t="shared" si="41"/>
        <v>0</v>
      </c>
      <c r="BO194" s="64">
        <f t="shared" si="42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4301051487</v>
      </c>
      <c r="D195" s="418">
        <v>4680115881228</v>
      </c>
      <c r="E195" s="413"/>
      <c r="F195" s="404">
        <v>0.4</v>
      </c>
      <c r="G195" s="32">
        <v>6</v>
      </c>
      <c r="H195" s="404">
        <v>2.4</v>
      </c>
      <c r="I195" s="40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4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2"/>
      <c r="Q195" s="412"/>
      <c r="R195" s="412"/>
      <c r="S195" s="413"/>
      <c r="T195" s="34"/>
      <c r="U195" s="34"/>
      <c r="V195" s="35" t="s">
        <v>66</v>
      </c>
      <c r="W195" s="405">
        <v>0</v>
      </c>
      <c r="X195" s="406">
        <f t="shared" si="38"/>
        <v>0</v>
      </c>
      <c r="Y195" s="36" t="str">
        <f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9"/>
        <v>0</v>
      </c>
      <c r="BM195" s="64">
        <f t="shared" si="40"/>
        <v>0</v>
      </c>
      <c r="BN195" s="64">
        <f t="shared" si="41"/>
        <v>0</v>
      </c>
      <c r="BO195" s="64">
        <f t="shared" si="42"/>
        <v>0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4301051506</v>
      </c>
      <c r="D196" s="418">
        <v>4680115881037</v>
      </c>
      <c r="E196" s="413"/>
      <c r="F196" s="404">
        <v>0.84</v>
      </c>
      <c r="G196" s="32">
        <v>4</v>
      </c>
      <c r="H196" s="404">
        <v>3.36</v>
      </c>
      <c r="I196" s="404">
        <v>3.6179999999999999</v>
      </c>
      <c r="J196" s="32">
        <v>120</v>
      </c>
      <c r="K196" s="32" t="s">
        <v>64</v>
      </c>
      <c r="L196" s="33" t="s">
        <v>65</v>
      </c>
      <c r="M196" s="33"/>
      <c r="N196" s="32">
        <v>40</v>
      </c>
      <c r="O196" s="7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2"/>
      <c r="Q196" s="412"/>
      <c r="R196" s="412"/>
      <c r="S196" s="413"/>
      <c r="T196" s="34"/>
      <c r="U196" s="34"/>
      <c r="V196" s="35" t="s">
        <v>66</v>
      </c>
      <c r="W196" s="405">
        <v>0</v>
      </c>
      <c r="X196" s="406">
        <f t="shared" si="38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39"/>
        <v>0</v>
      </c>
      <c r="BM196" s="64">
        <f t="shared" si="40"/>
        <v>0</v>
      </c>
      <c r="BN196" s="64">
        <f t="shared" si="41"/>
        <v>0</v>
      </c>
      <c r="BO196" s="64">
        <f t="shared" si="42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4301051384</v>
      </c>
      <c r="D197" s="418">
        <v>4680115881211</v>
      </c>
      <c r="E197" s="413"/>
      <c r="F197" s="404">
        <v>0.4</v>
      </c>
      <c r="G197" s="32">
        <v>6</v>
      </c>
      <c r="H197" s="404">
        <v>2.4</v>
      </c>
      <c r="I197" s="404">
        <v>2.6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2"/>
      <c r="Q197" s="412"/>
      <c r="R197" s="412"/>
      <c r="S197" s="413"/>
      <c r="T197" s="34"/>
      <c r="U197" s="34"/>
      <c r="V197" s="35" t="s">
        <v>66</v>
      </c>
      <c r="W197" s="405">
        <v>200</v>
      </c>
      <c r="X197" s="406">
        <f t="shared" si="38"/>
        <v>201.6</v>
      </c>
      <c r="Y197" s="36">
        <f>IFERROR(IF(X197=0,"",ROUNDUP(X197/H197,0)*0.00753),"")</f>
        <v>0.63251999999999997</v>
      </c>
      <c r="Z197" s="56"/>
      <c r="AA197" s="57"/>
      <c r="AE197" s="64"/>
      <c r="BB197" s="177" t="s">
        <v>1</v>
      </c>
      <c r="BL197" s="64">
        <f t="shared" si="39"/>
        <v>216.66666666666669</v>
      </c>
      <c r="BM197" s="64">
        <f t="shared" si="40"/>
        <v>218.4</v>
      </c>
      <c r="BN197" s="64">
        <f t="shared" si="41"/>
        <v>0.53418803418803418</v>
      </c>
      <c r="BO197" s="64">
        <f t="shared" si="42"/>
        <v>0.53846153846153844</v>
      </c>
    </row>
    <row r="198" spans="1:67" ht="27" hidden="1" customHeight="1" x14ac:dyDescent="0.25">
      <c r="A198" s="54" t="s">
        <v>318</v>
      </c>
      <c r="B198" s="54" t="s">
        <v>319</v>
      </c>
      <c r="C198" s="31">
        <v>4301051378</v>
      </c>
      <c r="D198" s="418">
        <v>4680115881020</v>
      </c>
      <c r="E198" s="413"/>
      <c r="F198" s="404">
        <v>0.84</v>
      </c>
      <c r="G198" s="32">
        <v>4</v>
      </c>
      <c r="H198" s="404">
        <v>3.36</v>
      </c>
      <c r="I198" s="404">
        <v>3.57</v>
      </c>
      <c r="J198" s="32">
        <v>120</v>
      </c>
      <c r="K198" s="32" t="s">
        <v>64</v>
      </c>
      <c r="L198" s="33" t="s">
        <v>65</v>
      </c>
      <c r="M198" s="33"/>
      <c r="N198" s="32">
        <v>45</v>
      </c>
      <c r="O198" s="79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2"/>
      <c r="Q198" s="412"/>
      <c r="R198" s="412"/>
      <c r="S198" s="413"/>
      <c r="T198" s="34"/>
      <c r="U198" s="34"/>
      <c r="V198" s="35" t="s">
        <v>66</v>
      </c>
      <c r="W198" s="405">
        <v>0</v>
      </c>
      <c r="X198" s="406">
        <f t="shared" si="38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39"/>
        <v>0</v>
      </c>
      <c r="BM198" s="64">
        <f t="shared" si="40"/>
        <v>0</v>
      </c>
      <c r="BN198" s="64">
        <f t="shared" si="41"/>
        <v>0</v>
      </c>
      <c r="BO198" s="64">
        <f t="shared" si="42"/>
        <v>0</v>
      </c>
    </row>
    <row r="199" spans="1:67" ht="27" customHeight="1" x14ac:dyDescent="0.25">
      <c r="A199" s="54" t="s">
        <v>320</v>
      </c>
      <c r="B199" s="54" t="s">
        <v>321</v>
      </c>
      <c r="C199" s="31">
        <v>4301051407</v>
      </c>
      <c r="D199" s="418">
        <v>4680115882195</v>
      </c>
      <c r="E199" s="413"/>
      <c r="F199" s="404">
        <v>0.4</v>
      </c>
      <c r="G199" s="32">
        <v>6</v>
      </c>
      <c r="H199" s="404">
        <v>2.4</v>
      </c>
      <c r="I199" s="404">
        <v>2.69</v>
      </c>
      <c r="J199" s="32">
        <v>156</v>
      </c>
      <c r="K199" s="32" t="s">
        <v>64</v>
      </c>
      <c r="L199" s="33" t="s">
        <v>127</v>
      </c>
      <c r="M199" s="33"/>
      <c r="N199" s="32">
        <v>40</v>
      </c>
      <c r="O199" s="8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2"/>
      <c r="Q199" s="412"/>
      <c r="R199" s="412"/>
      <c r="S199" s="413"/>
      <c r="T199" s="34"/>
      <c r="U199" s="34"/>
      <c r="V199" s="35" t="s">
        <v>66</v>
      </c>
      <c r="W199" s="405">
        <v>150</v>
      </c>
      <c r="X199" s="406">
        <f t="shared" si="38"/>
        <v>151.19999999999999</v>
      </c>
      <c r="Y199" s="36">
        <f t="shared" ref="Y199:Y205" si="43">IFERROR(IF(X199=0,"",ROUNDUP(X199/H199,0)*0.00753),"")</f>
        <v>0.47439000000000003</v>
      </c>
      <c r="Z199" s="56"/>
      <c r="AA199" s="57"/>
      <c r="AE199" s="64"/>
      <c r="BB199" s="179" t="s">
        <v>1</v>
      </c>
      <c r="BL199" s="64">
        <f t="shared" si="39"/>
        <v>168.125</v>
      </c>
      <c r="BM199" s="64">
        <f t="shared" si="40"/>
        <v>169.47</v>
      </c>
      <c r="BN199" s="64">
        <f t="shared" si="41"/>
        <v>0.40064102564102561</v>
      </c>
      <c r="BO199" s="64">
        <f t="shared" si="42"/>
        <v>0.40384615384615385</v>
      </c>
    </row>
    <row r="200" spans="1:67" ht="27" hidden="1" customHeight="1" x14ac:dyDescent="0.25">
      <c r="A200" s="54" t="s">
        <v>322</v>
      </c>
      <c r="B200" s="54" t="s">
        <v>323</v>
      </c>
      <c r="C200" s="31">
        <v>4301051752</v>
      </c>
      <c r="D200" s="418">
        <v>4680115882607</v>
      </c>
      <c r="E200" s="413"/>
      <c r="F200" s="404">
        <v>0.3</v>
      </c>
      <c r="G200" s="32">
        <v>6</v>
      </c>
      <c r="H200" s="404">
        <v>1.8</v>
      </c>
      <c r="I200" s="404">
        <v>2.0720000000000001</v>
      </c>
      <c r="J200" s="32">
        <v>156</v>
      </c>
      <c r="K200" s="32" t="s">
        <v>64</v>
      </c>
      <c r="L200" s="33" t="s">
        <v>133</v>
      </c>
      <c r="M200" s="33"/>
      <c r="N200" s="32">
        <v>45</v>
      </c>
      <c r="O200" s="487" t="s">
        <v>324</v>
      </c>
      <c r="P200" s="412"/>
      <c r="Q200" s="412"/>
      <c r="R200" s="412"/>
      <c r="S200" s="413"/>
      <c r="T200" s="34"/>
      <c r="U200" s="34"/>
      <c r="V200" s="35" t="s">
        <v>66</v>
      </c>
      <c r="W200" s="405">
        <v>0</v>
      </c>
      <c r="X200" s="406">
        <f t="shared" si="38"/>
        <v>0</v>
      </c>
      <c r="Y200" s="36" t="str">
        <f t="shared" si="43"/>
        <v/>
      </c>
      <c r="Z200" s="56"/>
      <c r="AA200" s="57"/>
      <c r="AE200" s="64"/>
      <c r="BB200" s="180" t="s">
        <v>1</v>
      </c>
      <c r="BL200" s="64">
        <f t="shared" si="39"/>
        <v>0</v>
      </c>
      <c r="BM200" s="64">
        <f t="shared" si="40"/>
        <v>0</v>
      </c>
      <c r="BN200" s="64">
        <f t="shared" si="41"/>
        <v>0</v>
      </c>
      <c r="BO200" s="64">
        <f t="shared" si="42"/>
        <v>0</v>
      </c>
    </row>
    <row r="201" spans="1:67" ht="27" customHeight="1" x14ac:dyDescent="0.25">
      <c r="A201" s="54" t="s">
        <v>325</v>
      </c>
      <c r="B201" s="54" t="s">
        <v>326</v>
      </c>
      <c r="C201" s="31">
        <v>4301051630</v>
      </c>
      <c r="D201" s="418">
        <v>4680115880092</v>
      </c>
      <c r="E201" s="413"/>
      <c r="F201" s="404">
        <v>0.4</v>
      </c>
      <c r="G201" s="32">
        <v>6</v>
      </c>
      <c r="H201" s="404">
        <v>2.4</v>
      </c>
      <c r="I201" s="404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40" t="s">
        <v>327</v>
      </c>
      <c r="P201" s="412"/>
      <c r="Q201" s="412"/>
      <c r="R201" s="412"/>
      <c r="S201" s="413"/>
      <c r="T201" s="34"/>
      <c r="U201" s="34"/>
      <c r="V201" s="35" t="s">
        <v>66</v>
      </c>
      <c r="W201" s="405">
        <v>250</v>
      </c>
      <c r="X201" s="406">
        <f t="shared" si="38"/>
        <v>252</v>
      </c>
      <c r="Y201" s="36">
        <f t="shared" si="43"/>
        <v>0.79065000000000007</v>
      </c>
      <c r="Z201" s="56"/>
      <c r="AA201" s="57"/>
      <c r="AE201" s="64"/>
      <c r="BB201" s="181" t="s">
        <v>1</v>
      </c>
      <c r="BL201" s="64">
        <f t="shared" si="39"/>
        <v>278.33333333333337</v>
      </c>
      <c r="BM201" s="64">
        <f t="shared" si="40"/>
        <v>280.56000000000006</v>
      </c>
      <c r="BN201" s="64">
        <f t="shared" si="41"/>
        <v>0.66773504273504269</v>
      </c>
      <c r="BO201" s="64">
        <f t="shared" si="42"/>
        <v>0.67307692307692302</v>
      </c>
    </row>
    <row r="202" spans="1:67" ht="27" hidden="1" customHeight="1" x14ac:dyDescent="0.25">
      <c r="A202" s="54" t="s">
        <v>328</v>
      </c>
      <c r="B202" s="54" t="s">
        <v>329</v>
      </c>
      <c r="C202" s="31">
        <v>4301051631</v>
      </c>
      <c r="D202" s="418">
        <v>4680115880221</v>
      </c>
      <c r="E202" s="413"/>
      <c r="F202" s="404">
        <v>0.4</v>
      </c>
      <c r="G202" s="32">
        <v>6</v>
      </c>
      <c r="H202" s="404">
        <v>2.4</v>
      </c>
      <c r="I202" s="40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45</v>
      </c>
      <c r="O202" s="499" t="s">
        <v>330</v>
      </c>
      <c r="P202" s="412"/>
      <c r="Q202" s="412"/>
      <c r="R202" s="412"/>
      <c r="S202" s="413"/>
      <c r="T202" s="34"/>
      <c r="U202" s="34"/>
      <c r="V202" s="35" t="s">
        <v>66</v>
      </c>
      <c r="W202" s="405">
        <v>0</v>
      </c>
      <c r="X202" s="406">
        <f t="shared" si="38"/>
        <v>0</v>
      </c>
      <c r="Y202" s="36" t="str">
        <f t="shared" si="43"/>
        <v/>
      </c>
      <c r="Z202" s="56"/>
      <c r="AA202" s="57"/>
      <c r="AE202" s="64"/>
      <c r="BB202" s="182" t="s">
        <v>1</v>
      </c>
      <c r="BL202" s="64">
        <f t="shared" si="39"/>
        <v>0</v>
      </c>
      <c r="BM202" s="64">
        <f t="shared" si="40"/>
        <v>0</v>
      </c>
      <c r="BN202" s="64">
        <f t="shared" si="41"/>
        <v>0</v>
      </c>
      <c r="BO202" s="64">
        <f t="shared" si="42"/>
        <v>0</v>
      </c>
    </row>
    <row r="203" spans="1:67" ht="16.5" hidden="1" customHeight="1" x14ac:dyDescent="0.25">
      <c r="A203" s="54" t="s">
        <v>331</v>
      </c>
      <c r="B203" s="54" t="s">
        <v>332</v>
      </c>
      <c r="C203" s="31">
        <v>4301051749</v>
      </c>
      <c r="D203" s="418">
        <v>4680115882942</v>
      </c>
      <c r="E203" s="413"/>
      <c r="F203" s="404">
        <v>0.3</v>
      </c>
      <c r="G203" s="32">
        <v>6</v>
      </c>
      <c r="H203" s="404">
        <v>1.8</v>
      </c>
      <c r="I203" s="404">
        <v>2.0720000000000001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71" t="s">
        <v>333</v>
      </c>
      <c r="P203" s="412"/>
      <c r="Q203" s="412"/>
      <c r="R203" s="412"/>
      <c r="S203" s="413"/>
      <c r="T203" s="34"/>
      <c r="U203" s="34"/>
      <c r="V203" s="35" t="s">
        <v>66</v>
      </c>
      <c r="W203" s="405">
        <v>0</v>
      </c>
      <c r="X203" s="406">
        <f t="shared" si="38"/>
        <v>0</v>
      </c>
      <c r="Y203" s="36" t="str">
        <f t="shared" si="43"/>
        <v/>
      </c>
      <c r="Z203" s="56"/>
      <c r="AA203" s="57"/>
      <c r="AE203" s="64"/>
      <c r="BB203" s="183" t="s">
        <v>1</v>
      </c>
      <c r="BL203" s="64">
        <f t="shared" si="39"/>
        <v>0</v>
      </c>
      <c r="BM203" s="64">
        <f t="shared" si="40"/>
        <v>0</v>
      </c>
      <c r="BN203" s="64">
        <f t="shared" si="41"/>
        <v>0</v>
      </c>
      <c r="BO203" s="64">
        <f t="shared" si="42"/>
        <v>0</v>
      </c>
    </row>
    <row r="204" spans="1:67" ht="16.5" hidden="1" customHeight="1" x14ac:dyDescent="0.25">
      <c r="A204" s="54" t="s">
        <v>334</v>
      </c>
      <c r="B204" s="54" t="s">
        <v>335</v>
      </c>
      <c r="C204" s="31">
        <v>4301051753</v>
      </c>
      <c r="D204" s="418">
        <v>4680115880504</v>
      </c>
      <c r="E204" s="413"/>
      <c r="F204" s="404">
        <v>0.4</v>
      </c>
      <c r="G204" s="32">
        <v>6</v>
      </c>
      <c r="H204" s="404">
        <v>2.4</v>
      </c>
      <c r="I204" s="404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86" t="s">
        <v>336</v>
      </c>
      <c r="P204" s="412"/>
      <c r="Q204" s="412"/>
      <c r="R204" s="412"/>
      <c r="S204" s="413"/>
      <c r="T204" s="34"/>
      <c r="U204" s="34"/>
      <c r="V204" s="35" t="s">
        <v>66</v>
      </c>
      <c r="W204" s="405">
        <v>0</v>
      </c>
      <c r="X204" s="406">
        <f t="shared" si="38"/>
        <v>0</v>
      </c>
      <c r="Y204" s="36" t="str">
        <f t="shared" si="43"/>
        <v/>
      </c>
      <c r="Z204" s="56"/>
      <c r="AA204" s="57"/>
      <c r="AE204" s="64"/>
      <c r="BB204" s="184" t="s">
        <v>1</v>
      </c>
      <c r="BL204" s="64">
        <f t="shared" si="39"/>
        <v>0</v>
      </c>
      <c r="BM204" s="64">
        <f t="shared" si="40"/>
        <v>0</v>
      </c>
      <c r="BN204" s="64">
        <f t="shared" si="41"/>
        <v>0</v>
      </c>
      <c r="BO204" s="64">
        <f t="shared" si="42"/>
        <v>0</v>
      </c>
    </row>
    <row r="205" spans="1:67" ht="27" hidden="1" customHeight="1" x14ac:dyDescent="0.25">
      <c r="A205" s="54" t="s">
        <v>337</v>
      </c>
      <c r="B205" s="54" t="s">
        <v>338</v>
      </c>
      <c r="C205" s="31">
        <v>4301051410</v>
      </c>
      <c r="D205" s="418">
        <v>4680115882164</v>
      </c>
      <c r="E205" s="413"/>
      <c r="F205" s="404">
        <v>0.4</v>
      </c>
      <c r="G205" s="32">
        <v>6</v>
      </c>
      <c r="H205" s="404">
        <v>2.4</v>
      </c>
      <c r="I205" s="404">
        <v>2.6779999999999999</v>
      </c>
      <c r="J205" s="32">
        <v>156</v>
      </c>
      <c r="K205" s="32" t="s">
        <v>64</v>
      </c>
      <c r="L205" s="33" t="s">
        <v>127</v>
      </c>
      <c r="M205" s="33"/>
      <c r="N205" s="32">
        <v>40</v>
      </c>
      <c r="O205" s="6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12"/>
      <c r="Q205" s="412"/>
      <c r="R205" s="412"/>
      <c r="S205" s="413"/>
      <c r="T205" s="34"/>
      <c r="U205" s="34"/>
      <c r="V205" s="35" t="s">
        <v>66</v>
      </c>
      <c r="W205" s="405">
        <v>0</v>
      </c>
      <c r="X205" s="406">
        <f t="shared" si="38"/>
        <v>0</v>
      </c>
      <c r="Y205" s="36" t="str">
        <f t="shared" si="43"/>
        <v/>
      </c>
      <c r="Z205" s="56"/>
      <c r="AA205" s="57"/>
      <c r="AE205" s="64"/>
      <c r="BB205" s="185" t="s">
        <v>1</v>
      </c>
      <c r="BL205" s="64">
        <f t="shared" si="39"/>
        <v>0</v>
      </c>
      <c r="BM205" s="64">
        <f t="shared" si="40"/>
        <v>0</v>
      </c>
      <c r="BN205" s="64">
        <f t="shared" si="41"/>
        <v>0</v>
      </c>
      <c r="BO205" s="64">
        <f t="shared" si="42"/>
        <v>0</v>
      </c>
    </row>
    <row r="206" spans="1:67" x14ac:dyDescent="0.2">
      <c r="A206" s="430"/>
      <c r="B206" s="416"/>
      <c r="C206" s="416"/>
      <c r="D206" s="416"/>
      <c r="E206" s="416"/>
      <c r="F206" s="416"/>
      <c r="G206" s="416"/>
      <c r="H206" s="416"/>
      <c r="I206" s="416"/>
      <c r="J206" s="416"/>
      <c r="K206" s="416"/>
      <c r="L206" s="416"/>
      <c r="M206" s="416"/>
      <c r="N206" s="431"/>
      <c r="O206" s="449" t="s">
        <v>70</v>
      </c>
      <c r="P206" s="450"/>
      <c r="Q206" s="450"/>
      <c r="R206" s="450"/>
      <c r="S206" s="450"/>
      <c r="T206" s="450"/>
      <c r="U206" s="451"/>
      <c r="V206" s="37" t="s">
        <v>71</v>
      </c>
      <c r="W206" s="407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274.6913580246914</v>
      </c>
      <c r="X206" s="407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277</v>
      </c>
      <c r="Y206" s="407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2.4413100000000001</v>
      </c>
      <c r="Z206" s="408"/>
      <c r="AA206" s="408"/>
    </row>
    <row r="207" spans="1:67" x14ac:dyDescent="0.2">
      <c r="A207" s="416"/>
      <c r="B207" s="416"/>
      <c r="C207" s="416"/>
      <c r="D207" s="416"/>
      <c r="E207" s="416"/>
      <c r="F207" s="416"/>
      <c r="G207" s="416"/>
      <c r="H207" s="416"/>
      <c r="I207" s="416"/>
      <c r="J207" s="416"/>
      <c r="K207" s="416"/>
      <c r="L207" s="416"/>
      <c r="M207" s="416"/>
      <c r="N207" s="431"/>
      <c r="O207" s="449" t="s">
        <v>70</v>
      </c>
      <c r="P207" s="450"/>
      <c r="Q207" s="450"/>
      <c r="R207" s="450"/>
      <c r="S207" s="450"/>
      <c r="T207" s="450"/>
      <c r="U207" s="451"/>
      <c r="V207" s="37" t="s">
        <v>66</v>
      </c>
      <c r="W207" s="407">
        <f>IFERROR(SUM(W189:W205),"0")</f>
        <v>800</v>
      </c>
      <c r="X207" s="407">
        <f>IFERROR(SUM(X189:X205),"0")</f>
        <v>807.3</v>
      </c>
      <c r="Y207" s="37"/>
      <c r="Z207" s="408"/>
      <c r="AA207" s="408"/>
    </row>
    <row r="208" spans="1:67" ht="14.25" hidden="1" customHeight="1" x14ac:dyDescent="0.25">
      <c r="A208" s="420" t="s">
        <v>217</v>
      </c>
      <c r="B208" s="416"/>
      <c r="C208" s="416"/>
      <c r="D208" s="416"/>
      <c r="E208" s="416"/>
      <c r="F208" s="416"/>
      <c r="G208" s="416"/>
      <c r="H208" s="416"/>
      <c r="I208" s="416"/>
      <c r="J208" s="416"/>
      <c r="K208" s="416"/>
      <c r="L208" s="416"/>
      <c r="M208" s="416"/>
      <c r="N208" s="416"/>
      <c r="O208" s="416"/>
      <c r="P208" s="416"/>
      <c r="Q208" s="416"/>
      <c r="R208" s="416"/>
      <c r="S208" s="416"/>
      <c r="T208" s="416"/>
      <c r="U208" s="416"/>
      <c r="V208" s="416"/>
      <c r="W208" s="416"/>
      <c r="X208" s="416"/>
      <c r="Y208" s="416"/>
      <c r="Z208" s="398"/>
      <c r="AA208" s="398"/>
    </row>
    <row r="209" spans="1:67" ht="16.5" hidden="1" customHeight="1" x14ac:dyDescent="0.25">
      <c r="A209" s="54" t="s">
        <v>339</v>
      </c>
      <c r="B209" s="54" t="s">
        <v>340</v>
      </c>
      <c r="C209" s="31">
        <v>4301060404</v>
      </c>
      <c r="D209" s="418">
        <v>4680115882874</v>
      </c>
      <c r="E209" s="413"/>
      <c r="F209" s="404">
        <v>0.8</v>
      </c>
      <c r="G209" s="32">
        <v>4</v>
      </c>
      <c r="H209" s="404">
        <v>3.2</v>
      </c>
      <c r="I209" s="404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40</v>
      </c>
      <c r="O209" s="669" t="s">
        <v>341</v>
      </c>
      <c r="P209" s="412"/>
      <c r="Q209" s="412"/>
      <c r="R209" s="412"/>
      <c r="S209" s="413"/>
      <c r="T209" s="34"/>
      <c r="U209" s="34"/>
      <c r="V209" s="35" t="s">
        <v>66</v>
      </c>
      <c r="W209" s="405">
        <v>0</v>
      </c>
      <c r="X209" s="406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16.5" hidden="1" customHeight="1" x14ac:dyDescent="0.25">
      <c r="A210" s="54" t="s">
        <v>339</v>
      </c>
      <c r="B210" s="54" t="s">
        <v>342</v>
      </c>
      <c r="C210" s="31">
        <v>4301060360</v>
      </c>
      <c r="D210" s="418">
        <v>4680115882874</v>
      </c>
      <c r="E210" s="413"/>
      <c r="F210" s="404">
        <v>0.8</v>
      </c>
      <c r="G210" s="32">
        <v>4</v>
      </c>
      <c r="H210" s="404">
        <v>3.2</v>
      </c>
      <c r="I210" s="404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5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12"/>
      <c r="Q210" s="412"/>
      <c r="R210" s="412"/>
      <c r="S210" s="413"/>
      <c r="T210" s="34"/>
      <c r="U210" s="34"/>
      <c r="V210" s="35" t="s">
        <v>66</v>
      </c>
      <c r="W210" s="405">
        <v>0</v>
      </c>
      <c r="X210" s="406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hidden="1" customHeight="1" x14ac:dyDescent="0.25">
      <c r="A211" s="54" t="s">
        <v>343</v>
      </c>
      <c r="B211" s="54" t="s">
        <v>344</v>
      </c>
      <c r="C211" s="31">
        <v>4301060359</v>
      </c>
      <c r="D211" s="418">
        <v>4680115884434</v>
      </c>
      <c r="E211" s="413"/>
      <c r="F211" s="404">
        <v>0.8</v>
      </c>
      <c r="G211" s="32">
        <v>4</v>
      </c>
      <c r="H211" s="404">
        <v>3.2</v>
      </c>
      <c r="I211" s="404">
        <v>3.4660000000000002</v>
      </c>
      <c r="J211" s="32">
        <v>120</v>
      </c>
      <c r="K211" s="32" t="s">
        <v>64</v>
      </c>
      <c r="L211" s="33" t="s">
        <v>65</v>
      </c>
      <c r="M211" s="33"/>
      <c r="N211" s="32">
        <v>30</v>
      </c>
      <c r="O211" s="81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12"/>
      <c r="Q211" s="412"/>
      <c r="R211" s="412"/>
      <c r="S211" s="413"/>
      <c r="T211" s="34"/>
      <c r="U211" s="34"/>
      <c r="V211" s="35" t="s">
        <v>66</v>
      </c>
      <c r="W211" s="405">
        <v>0</v>
      </c>
      <c r="X211" s="406">
        <f>IFERROR(IF(W211="",0,CEILING((W211/$H211),1)*$H211),"")</f>
        <v>0</v>
      </c>
      <c r="Y211" s="36" t="str">
        <f>IFERROR(IF(X211=0,"",ROUNDUP(X211/H211,0)*0.00937),"")</f>
        <v/>
      </c>
      <c r="Z211" s="56"/>
      <c r="AA211" s="57"/>
      <c r="AE211" s="64"/>
      <c r="BB211" s="188" t="s">
        <v>1</v>
      </c>
      <c r="BL211" s="64">
        <f>IFERROR(W211*I211/H211,"0")</f>
        <v>0</v>
      </c>
      <c r="BM211" s="64">
        <f>IFERROR(X211*I211/H211,"0")</f>
        <v>0</v>
      </c>
      <c r="BN211" s="64">
        <f>IFERROR(1/J211*(W211/H211),"0")</f>
        <v>0</v>
      </c>
      <c r="BO211" s="64">
        <f>IFERROR(1/J211*(X211/H211),"0")</f>
        <v>0</v>
      </c>
    </row>
    <row r="212" spans="1:67" ht="27" hidden="1" customHeight="1" x14ac:dyDescent="0.25">
      <c r="A212" s="54" t="s">
        <v>345</v>
      </c>
      <c r="B212" s="54" t="s">
        <v>346</v>
      </c>
      <c r="C212" s="31">
        <v>4301060375</v>
      </c>
      <c r="D212" s="418">
        <v>4680115880818</v>
      </c>
      <c r="E212" s="413"/>
      <c r="F212" s="404">
        <v>0.4</v>
      </c>
      <c r="G212" s="32">
        <v>6</v>
      </c>
      <c r="H212" s="404">
        <v>2.4</v>
      </c>
      <c r="I212" s="404">
        <v>2.6720000000000002</v>
      </c>
      <c r="J212" s="32">
        <v>156</v>
      </c>
      <c r="K212" s="32" t="s">
        <v>64</v>
      </c>
      <c r="L212" s="33" t="s">
        <v>65</v>
      </c>
      <c r="M212" s="33"/>
      <c r="N212" s="32">
        <v>40</v>
      </c>
      <c r="O212" s="706" t="s">
        <v>347</v>
      </c>
      <c r="P212" s="412"/>
      <c r="Q212" s="412"/>
      <c r="R212" s="412"/>
      <c r="S212" s="413"/>
      <c r="T212" s="34"/>
      <c r="U212" s="34"/>
      <c r="V212" s="35" t="s">
        <v>66</v>
      </c>
      <c r="W212" s="405">
        <v>0</v>
      </c>
      <c r="X212" s="406">
        <f>IFERROR(IF(W212="",0,CEILING((W212/$H212),1)*$H212),"")</f>
        <v>0</v>
      </c>
      <c r="Y212" s="36" t="str">
        <f>IFERROR(IF(X212=0,"",ROUNDUP(X212/H212,0)*0.00753),"")</f>
        <v/>
      </c>
      <c r="Z212" s="56"/>
      <c r="AA212" s="57"/>
      <c r="AE212" s="64"/>
      <c r="BB212" s="189" t="s">
        <v>1</v>
      </c>
      <c r="BL212" s="64">
        <f>IFERROR(W212*I212/H212,"0")</f>
        <v>0</v>
      </c>
      <c r="BM212" s="64">
        <f>IFERROR(X212*I212/H212,"0")</f>
        <v>0</v>
      </c>
      <c r="BN212" s="64">
        <f>IFERROR(1/J212*(W212/H212),"0")</f>
        <v>0</v>
      </c>
      <c r="BO212" s="64">
        <f>IFERROR(1/J212*(X212/H212),"0")</f>
        <v>0</v>
      </c>
    </row>
    <row r="213" spans="1:67" ht="16.5" hidden="1" customHeight="1" x14ac:dyDescent="0.25">
      <c r="A213" s="54" t="s">
        <v>348</v>
      </c>
      <c r="B213" s="54" t="s">
        <v>349</v>
      </c>
      <c r="C213" s="31">
        <v>4301060389</v>
      </c>
      <c r="D213" s="418">
        <v>4680115880801</v>
      </c>
      <c r="E213" s="413"/>
      <c r="F213" s="404">
        <v>0.4</v>
      </c>
      <c r="G213" s="32">
        <v>6</v>
      </c>
      <c r="H213" s="404">
        <v>2.4</v>
      </c>
      <c r="I213" s="404">
        <v>2.6720000000000002</v>
      </c>
      <c r="J213" s="32">
        <v>156</v>
      </c>
      <c r="K213" s="32" t="s">
        <v>64</v>
      </c>
      <c r="L213" s="33" t="s">
        <v>127</v>
      </c>
      <c r="M213" s="33"/>
      <c r="N213" s="32">
        <v>40</v>
      </c>
      <c r="O213" s="619" t="s">
        <v>350</v>
      </c>
      <c r="P213" s="412"/>
      <c r="Q213" s="412"/>
      <c r="R213" s="412"/>
      <c r="S213" s="413"/>
      <c r="T213" s="34"/>
      <c r="U213" s="34"/>
      <c r="V213" s="35" t="s">
        <v>66</v>
      </c>
      <c r="W213" s="405">
        <v>0</v>
      </c>
      <c r="X213" s="406">
        <f>IFERROR(IF(W213="",0,CEILING((W213/$H213),1)*$H213),"")</f>
        <v>0</v>
      </c>
      <c r="Y213" s="36" t="str">
        <f>IFERROR(IF(X213=0,"",ROUNDUP(X213/H213,0)*0.00753),"")</f>
        <v/>
      </c>
      <c r="Z213" s="56"/>
      <c r="AA213" s="57"/>
      <c r="AE213" s="64"/>
      <c r="BB213" s="190" t="s">
        <v>1</v>
      </c>
      <c r="BL213" s="64">
        <f>IFERROR(W213*I213/H213,"0")</f>
        <v>0</v>
      </c>
      <c r="BM213" s="64">
        <f>IFERROR(X213*I213/H213,"0")</f>
        <v>0</v>
      </c>
      <c r="BN213" s="64">
        <f>IFERROR(1/J213*(W213/H213),"0")</f>
        <v>0</v>
      </c>
      <c r="BO213" s="64">
        <f>IFERROR(1/J213*(X213/H213),"0")</f>
        <v>0</v>
      </c>
    </row>
    <row r="214" spans="1:67" hidden="1" x14ac:dyDescent="0.2">
      <c r="A214" s="430"/>
      <c r="B214" s="416"/>
      <c r="C214" s="416"/>
      <c r="D214" s="416"/>
      <c r="E214" s="416"/>
      <c r="F214" s="416"/>
      <c r="G214" s="416"/>
      <c r="H214" s="416"/>
      <c r="I214" s="416"/>
      <c r="J214" s="416"/>
      <c r="K214" s="416"/>
      <c r="L214" s="416"/>
      <c r="M214" s="416"/>
      <c r="N214" s="431"/>
      <c r="O214" s="449" t="s">
        <v>70</v>
      </c>
      <c r="P214" s="450"/>
      <c r="Q214" s="450"/>
      <c r="R214" s="450"/>
      <c r="S214" s="450"/>
      <c r="T214" s="450"/>
      <c r="U214" s="451"/>
      <c r="V214" s="37" t="s">
        <v>71</v>
      </c>
      <c r="W214" s="407">
        <f>IFERROR(W209/H209,"0")+IFERROR(W210/H210,"0")+IFERROR(W211/H211,"0")+IFERROR(W212/H212,"0")+IFERROR(W213/H213,"0")</f>
        <v>0</v>
      </c>
      <c r="X214" s="407">
        <f>IFERROR(X209/H209,"0")+IFERROR(X210/H210,"0")+IFERROR(X211/H211,"0")+IFERROR(X212/H212,"0")+IFERROR(X213/H213,"0")</f>
        <v>0</v>
      </c>
      <c r="Y214" s="407">
        <f>IFERROR(IF(Y209="",0,Y209),"0")+IFERROR(IF(Y210="",0,Y210),"0")+IFERROR(IF(Y211="",0,Y211),"0")+IFERROR(IF(Y212="",0,Y212),"0")+IFERROR(IF(Y213="",0,Y213),"0")</f>
        <v>0</v>
      </c>
      <c r="Z214" s="408"/>
      <c r="AA214" s="408"/>
    </row>
    <row r="215" spans="1:67" hidden="1" x14ac:dyDescent="0.2">
      <c r="A215" s="416"/>
      <c r="B215" s="416"/>
      <c r="C215" s="416"/>
      <c r="D215" s="416"/>
      <c r="E215" s="416"/>
      <c r="F215" s="416"/>
      <c r="G215" s="416"/>
      <c r="H215" s="416"/>
      <c r="I215" s="416"/>
      <c r="J215" s="416"/>
      <c r="K215" s="416"/>
      <c r="L215" s="416"/>
      <c r="M215" s="416"/>
      <c r="N215" s="431"/>
      <c r="O215" s="449" t="s">
        <v>70</v>
      </c>
      <c r="P215" s="450"/>
      <c r="Q215" s="450"/>
      <c r="R215" s="450"/>
      <c r="S215" s="450"/>
      <c r="T215" s="450"/>
      <c r="U215" s="451"/>
      <c r="V215" s="37" t="s">
        <v>66</v>
      </c>
      <c r="W215" s="407">
        <f>IFERROR(SUM(W209:W213),"0")</f>
        <v>0</v>
      </c>
      <c r="X215" s="407">
        <f>IFERROR(SUM(X209:X213),"0")</f>
        <v>0</v>
      </c>
      <c r="Y215" s="37"/>
      <c r="Z215" s="408"/>
      <c r="AA215" s="408"/>
    </row>
    <row r="216" spans="1:67" ht="16.5" hidden="1" customHeight="1" x14ac:dyDescent="0.25">
      <c r="A216" s="415" t="s">
        <v>351</v>
      </c>
      <c r="B216" s="416"/>
      <c r="C216" s="416"/>
      <c r="D216" s="416"/>
      <c r="E216" s="416"/>
      <c r="F216" s="416"/>
      <c r="G216" s="4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  <c r="T216" s="416"/>
      <c r="U216" s="416"/>
      <c r="V216" s="416"/>
      <c r="W216" s="416"/>
      <c r="X216" s="416"/>
      <c r="Y216" s="416"/>
      <c r="Z216" s="399"/>
      <c r="AA216" s="399"/>
    </row>
    <row r="217" spans="1:67" ht="14.25" hidden="1" customHeight="1" x14ac:dyDescent="0.25">
      <c r="A217" s="420" t="s">
        <v>113</v>
      </c>
      <c r="B217" s="416"/>
      <c r="C217" s="416"/>
      <c r="D217" s="416"/>
      <c r="E217" s="416"/>
      <c r="F217" s="416"/>
      <c r="G217" s="416"/>
      <c r="H217" s="416"/>
      <c r="I217" s="416"/>
      <c r="J217" s="416"/>
      <c r="K217" s="416"/>
      <c r="L217" s="416"/>
      <c r="M217" s="416"/>
      <c r="N217" s="416"/>
      <c r="O217" s="416"/>
      <c r="P217" s="416"/>
      <c r="Q217" s="416"/>
      <c r="R217" s="416"/>
      <c r="S217" s="416"/>
      <c r="T217" s="416"/>
      <c r="U217" s="416"/>
      <c r="V217" s="416"/>
      <c r="W217" s="416"/>
      <c r="X217" s="416"/>
      <c r="Y217" s="416"/>
      <c r="Z217" s="398"/>
      <c r="AA217" s="398"/>
    </row>
    <row r="218" spans="1:67" ht="27" customHeight="1" x14ac:dyDescent="0.25">
      <c r="A218" s="54" t="s">
        <v>352</v>
      </c>
      <c r="B218" s="54" t="s">
        <v>353</v>
      </c>
      <c r="C218" s="31">
        <v>4301011717</v>
      </c>
      <c r="D218" s="418">
        <v>4680115884274</v>
      </c>
      <c r="E218" s="413"/>
      <c r="F218" s="404">
        <v>1.45</v>
      </c>
      <c r="G218" s="32">
        <v>8</v>
      </c>
      <c r="H218" s="404">
        <v>11.6</v>
      </c>
      <c r="I218" s="404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6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12"/>
      <c r="Q218" s="412"/>
      <c r="R218" s="412"/>
      <c r="S218" s="413"/>
      <c r="T218" s="34"/>
      <c r="U218" s="34"/>
      <c r="V218" s="35" t="s">
        <v>66</v>
      </c>
      <c r="W218" s="405">
        <v>50</v>
      </c>
      <c r="X218" s="406">
        <f t="shared" ref="X218:X224" si="44">IFERROR(IF(W218="",0,CEILING((W218/$H218),1)*$H218),"")</f>
        <v>58</v>
      </c>
      <c r="Y218" s="36">
        <f>IFERROR(IF(X218=0,"",ROUNDUP(X218/H218,0)*0.02175),"")</f>
        <v>0.10874999999999999</v>
      </c>
      <c r="Z218" s="56"/>
      <c r="AA218" s="57"/>
      <c r="AE218" s="64"/>
      <c r="BB218" s="191" t="s">
        <v>1</v>
      </c>
      <c r="BL218" s="64">
        <f t="shared" ref="BL218:BL224" si="45">IFERROR(W218*I218/H218,"0")</f>
        <v>52.068965517241381</v>
      </c>
      <c r="BM218" s="64">
        <f t="shared" ref="BM218:BM224" si="46">IFERROR(X218*I218/H218,"0")</f>
        <v>60.4</v>
      </c>
      <c r="BN218" s="64">
        <f t="shared" ref="BN218:BN224" si="47">IFERROR(1/J218*(W218/H218),"0")</f>
        <v>7.6970443349753698E-2</v>
      </c>
      <c r="BO218" s="64">
        <f t="shared" ref="BO218:BO224" si="48">IFERROR(1/J218*(X218/H218),"0")</f>
        <v>8.9285714285714274E-2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4301011719</v>
      </c>
      <c r="D219" s="418">
        <v>4680115884298</v>
      </c>
      <c r="E219" s="413"/>
      <c r="F219" s="404">
        <v>1.45</v>
      </c>
      <c r="G219" s="32">
        <v>8</v>
      </c>
      <c r="H219" s="404">
        <v>11.6</v>
      </c>
      <c r="I219" s="404">
        <v>12.08</v>
      </c>
      <c r="J219" s="32">
        <v>56</v>
      </c>
      <c r="K219" s="32" t="s">
        <v>108</v>
      </c>
      <c r="L219" s="33" t="s">
        <v>109</v>
      </c>
      <c r="M219" s="33"/>
      <c r="N219" s="32">
        <v>55</v>
      </c>
      <c r="O219" s="56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12"/>
      <c r="Q219" s="412"/>
      <c r="R219" s="412"/>
      <c r="S219" s="413"/>
      <c r="T219" s="34"/>
      <c r="U219" s="34"/>
      <c r="V219" s="35" t="s">
        <v>66</v>
      </c>
      <c r="W219" s="405">
        <v>0</v>
      </c>
      <c r="X219" s="406">
        <f t="shared" si="44"/>
        <v>0</v>
      </c>
      <c r="Y219" s="36" t="str">
        <f>IFERROR(IF(X219=0,"",ROUNDUP(X219/H219,0)*0.02175),"")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hidden="1" customHeight="1" x14ac:dyDescent="0.25">
      <c r="A220" s="54" t="s">
        <v>356</v>
      </c>
      <c r="B220" s="54" t="s">
        <v>357</v>
      </c>
      <c r="C220" s="31">
        <v>4301011733</v>
      </c>
      <c r="D220" s="418">
        <v>4680115884250</v>
      </c>
      <c r="E220" s="413"/>
      <c r="F220" s="404">
        <v>1.45</v>
      </c>
      <c r="G220" s="32">
        <v>8</v>
      </c>
      <c r="H220" s="404">
        <v>11.6</v>
      </c>
      <c r="I220" s="404">
        <v>12.08</v>
      </c>
      <c r="J220" s="32">
        <v>56</v>
      </c>
      <c r="K220" s="32" t="s">
        <v>108</v>
      </c>
      <c r="L220" s="33" t="s">
        <v>127</v>
      </c>
      <c r="M220" s="33"/>
      <c r="N220" s="32">
        <v>55</v>
      </c>
      <c r="O220" s="44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12"/>
      <c r="Q220" s="412"/>
      <c r="R220" s="412"/>
      <c r="S220" s="413"/>
      <c r="T220" s="34"/>
      <c r="U220" s="34"/>
      <c r="V220" s="35" t="s">
        <v>66</v>
      </c>
      <c r="W220" s="405">
        <v>0</v>
      </c>
      <c r="X220" s="406">
        <f t="shared" si="44"/>
        <v>0</v>
      </c>
      <c r="Y220" s="36" t="str">
        <f>IFERROR(IF(X220=0,"",ROUNDUP(X220/H220,0)*0.02175),"")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hidden="1" customHeight="1" x14ac:dyDescent="0.25">
      <c r="A221" s="54" t="s">
        <v>358</v>
      </c>
      <c r="B221" s="54" t="s">
        <v>359</v>
      </c>
      <c r="C221" s="31">
        <v>4301011718</v>
      </c>
      <c r="D221" s="418">
        <v>4680115884281</v>
      </c>
      <c r="E221" s="413"/>
      <c r="F221" s="404">
        <v>0.4</v>
      </c>
      <c r="G221" s="32">
        <v>10</v>
      </c>
      <c r="H221" s="404">
        <v>4</v>
      </c>
      <c r="I221" s="404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1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12"/>
      <c r="Q221" s="412"/>
      <c r="R221" s="412"/>
      <c r="S221" s="413"/>
      <c r="T221" s="34"/>
      <c r="U221" s="34"/>
      <c r="V221" s="35" t="s">
        <v>66</v>
      </c>
      <c r="W221" s="405">
        <v>0</v>
      </c>
      <c r="X221" s="406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hidden="1" customHeight="1" x14ac:dyDescent="0.25">
      <c r="A222" s="54" t="s">
        <v>360</v>
      </c>
      <c r="B222" s="54" t="s">
        <v>361</v>
      </c>
      <c r="C222" s="31">
        <v>4301011720</v>
      </c>
      <c r="D222" s="418">
        <v>4680115884199</v>
      </c>
      <c r="E222" s="413"/>
      <c r="F222" s="404">
        <v>0.37</v>
      </c>
      <c r="G222" s="32">
        <v>10</v>
      </c>
      <c r="H222" s="404">
        <v>3.7</v>
      </c>
      <c r="I222" s="404">
        <v>3.94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51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12"/>
      <c r="Q222" s="412"/>
      <c r="R222" s="412"/>
      <c r="S222" s="413"/>
      <c r="T222" s="34"/>
      <c r="U222" s="34"/>
      <c r="V222" s="35" t="s">
        <v>66</v>
      </c>
      <c r="W222" s="405">
        <v>0</v>
      </c>
      <c r="X222" s="406">
        <f t="shared" si="44"/>
        <v>0</v>
      </c>
      <c r="Y222" s="36" t="str">
        <f>IFERROR(IF(X222=0,"",ROUNDUP(X222/H222,0)*0.00937),"")</f>
        <v/>
      </c>
      <c r="Z222" s="56"/>
      <c r="AA222" s="57"/>
      <c r="AE222" s="64"/>
      <c r="BB222" s="195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362</v>
      </c>
      <c r="B223" s="54" t="s">
        <v>363</v>
      </c>
      <c r="C223" s="31">
        <v>4301011716</v>
      </c>
      <c r="D223" s="418">
        <v>4680115884267</v>
      </c>
      <c r="E223" s="413"/>
      <c r="F223" s="404">
        <v>0.4</v>
      </c>
      <c r="G223" s="32">
        <v>10</v>
      </c>
      <c r="H223" s="404">
        <v>4</v>
      </c>
      <c r="I223" s="404">
        <v>4.24</v>
      </c>
      <c r="J223" s="32">
        <v>120</v>
      </c>
      <c r="K223" s="32" t="s">
        <v>64</v>
      </c>
      <c r="L223" s="33" t="s">
        <v>109</v>
      </c>
      <c r="M223" s="33"/>
      <c r="N223" s="32">
        <v>55</v>
      </c>
      <c r="O223" s="6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12"/>
      <c r="Q223" s="412"/>
      <c r="R223" s="412"/>
      <c r="S223" s="413"/>
      <c r="T223" s="34"/>
      <c r="U223" s="34"/>
      <c r="V223" s="35" t="s">
        <v>66</v>
      </c>
      <c r="W223" s="405">
        <v>0</v>
      </c>
      <c r="X223" s="406">
        <f t="shared" si="44"/>
        <v>0</v>
      </c>
      <c r="Y223" s="36" t="str">
        <f>IFERROR(IF(X223=0,"",ROUNDUP(X223/H223,0)*0.00937),"")</f>
        <v/>
      </c>
      <c r="Z223" s="56"/>
      <c r="AA223" s="57"/>
      <c r="AE223" s="64"/>
      <c r="BB223" s="196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364</v>
      </c>
      <c r="B224" s="54" t="s">
        <v>365</v>
      </c>
      <c r="C224" s="31">
        <v>4301011593</v>
      </c>
      <c r="D224" s="418">
        <v>4680115882973</v>
      </c>
      <c r="E224" s="413"/>
      <c r="F224" s="404">
        <v>0.7</v>
      </c>
      <c r="G224" s="32">
        <v>6</v>
      </c>
      <c r="H224" s="404">
        <v>4.2</v>
      </c>
      <c r="I224" s="404">
        <v>4.5599999999999996</v>
      </c>
      <c r="J224" s="32">
        <v>104</v>
      </c>
      <c r="K224" s="32" t="s">
        <v>108</v>
      </c>
      <c r="L224" s="33" t="s">
        <v>109</v>
      </c>
      <c r="M224" s="33"/>
      <c r="N224" s="32">
        <v>55</v>
      </c>
      <c r="O224" s="42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12"/>
      <c r="Q224" s="412"/>
      <c r="R224" s="412"/>
      <c r="S224" s="413"/>
      <c r="T224" s="34"/>
      <c r="U224" s="34"/>
      <c r="V224" s="35" t="s">
        <v>66</v>
      </c>
      <c r="W224" s="405">
        <v>0</v>
      </c>
      <c r="X224" s="406">
        <f t="shared" si="44"/>
        <v>0</v>
      </c>
      <c r="Y224" s="36" t="str">
        <f>IFERROR(IF(X224=0,"",ROUNDUP(X224/H224,0)*0.01196),"")</f>
        <v/>
      </c>
      <c r="Z224" s="56"/>
      <c r="AA224" s="57"/>
      <c r="AE224" s="64"/>
      <c r="BB224" s="197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x14ac:dyDescent="0.2">
      <c r="A225" s="430"/>
      <c r="B225" s="416"/>
      <c r="C225" s="416"/>
      <c r="D225" s="416"/>
      <c r="E225" s="416"/>
      <c r="F225" s="416"/>
      <c r="G225" s="416"/>
      <c r="H225" s="416"/>
      <c r="I225" s="416"/>
      <c r="J225" s="416"/>
      <c r="K225" s="416"/>
      <c r="L225" s="416"/>
      <c r="M225" s="416"/>
      <c r="N225" s="431"/>
      <c r="O225" s="449" t="s">
        <v>70</v>
      </c>
      <c r="P225" s="450"/>
      <c r="Q225" s="450"/>
      <c r="R225" s="450"/>
      <c r="S225" s="450"/>
      <c r="T225" s="450"/>
      <c r="U225" s="451"/>
      <c r="V225" s="37" t="s">
        <v>71</v>
      </c>
      <c r="W225" s="407">
        <f>IFERROR(W218/H218,"0")+IFERROR(W219/H219,"0")+IFERROR(W220/H220,"0")+IFERROR(W221/H221,"0")+IFERROR(W222/H222,"0")+IFERROR(W223/H223,"0")+IFERROR(W224/H224,"0")</f>
        <v>4.3103448275862073</v>
      </c>
      <c r="X225" s="407">
        <f>IFERROR(X218/H218,"0")+IFERROR(X219/H219,"0")+IFERROR(X220/H220,"0")+IFERROR(X221/H221,"0")+IFERROR(X222/H222,"0")+IFERROR(X223/H223,"0")+IFERROR(X224/H224,"0")</f>
        <v>5</v>
      </c>
      <c r="Y225" s="407">
        <f>IFERROR(IF(Y218="",0,Y218),"0")+IFERROR(IF(Y219="",0,Y219),"0")+IFERROR(IF(Y220="",0,Y220),"0")+IFERROR(IF(Y221="",0,Y221),"0")+IFERROR(IF(Y222="",0,Y222),"0")+IFERROR(IF(Y223="",0,Y223),"0")+IFERROR(IF(Y224="",0,Y224),"0")</f>
        <v>0.10874999999999999</v>
      </c>
      <c r="Z225" s="408"/>
      <c r="AA225" s="408"/>
    </row>
    <row r="226" spans="1:67" x14ac:dyDescent="0.2">
      <c r="A226" s="416"/>
      <c r="B226" s="416"/>
      <c r="C226" s="416"/>
      <c r="D226" s="416"/>
      <c r="E226" s="416"/>
      <c r="F226" s="416"/>
      <c r="G226" s="416"/>
      <c r="H226" s="416"/>
      <c r="I226" s="416"/>
      <c r="J226" s="416"/>
      <c r="K226" s="416"/>
      <c r="L226" s="416"/>
      <c r="M226" s="416"/>
      <c r="N226" s="431"/>
      <c r="O226" s="449" t="s">
        <v>70</v>
      </c>
      <c r="P226" s="450"/>
      <c r="Q226" s="450"/>
      <c r="R226" s="450"/>
      <c r="S226" s="450"/>
      <c r="T226" s="450"/>
      <c r="U226" s="451"/>
      <c r="V226" s="37" t="s">
        <v>66</v>
      </c>
      <c r="W226" s="407">
        <f>IFERROR(SUM(W218:W224),"0")</f>
        <v>50</v>
      </c>
      <c r="X226" s="407">
        <f>IFERROR(SUM(X218:X224),"0")</f>
        <v>58</v>
      </c>
      <c r="Y226" s="37"/>
      <c r="Z226" s="408"/>
      <c r="AA226" s="408"/>
    </row>
    <row r="227" spans="1:67" ht="14.25" hidden="1" customHeight="1" x14ac:dyDescent="0.25">
      <c r="A227" s="420" t="s">
        <v>61</v>
      </c>
      <c r="B227" s="416"/>
      <c r="C227" s="416"/>
      <c r="D227" s="416"/>
      <c r="E227" s="416"/>
      <c r="F227" s="416"/>
      <c r="G227" s="416"/>
      <c r="H227" s="416"/>
      <c r="I227" s="416"/>
      <c r="J227" s="416"/>
      <c r="K227" s="416"/>
      <c r="L227" s="416"/>
      <c r="M227" s="416"/>
      <c r="N227" s="416"/>
      <c r="O227" s="416"/>
      <c r="P227" s="416"/>
      <c r="Q227" s="416"/>
      <c r="R227" s="416"/>
      <c r="S227" s="416"/>
      <c r="T227" s="416"/>
      <c r="U227" s="416"/>
      <c r="V227" s="416"/>
      <c r="W227" s="416"/>
      <c r="X227" s="416"/>
      <c r="Y227" s="416"/>
      <c r="Z227" s="398"/>
      <c r="AA227" s="398"/>
    </row>
    <row r="228" spans="1:67" ht="27" hidden="1" customHeight="1" x14ac:dyDescent="0.25">
      <c r="A228" s="54" t="s">
        <v>366</v>
      </c>
      <c r="B228" s="54" t="s">
        <v>367</v>
      </c>
      <c r="C228" s="31">
        <v>4301031305</v>
      </c>
      <c r="D228" s="418">
        <v>4607091389845</v>
      </c>
      <c r="E228" s="413"/>
      <c r="F228" s="404">
        <v>0.35</v>
      </c>
      <c r="G228" s="32">
        <v>6</v>
      </c>
      <c r="H228" s="404">
        <v>2.1</v>
      </c>
      <c r="I228" s="404">
        <v>2.2000000000000002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72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12"/>
      <c r="Q228" s="412"/>
      <c r="R228" s="412"/>
      <c r="S228" s="413"/>
      <c r="T228" s="34"/>
      <c r="U228" s="34"/>
      <c r="V228" s="35" t="s">
        <v>66</v>
      </c>
      <c r="W228" s="405">
        <v>0</v>
      </c>
      <c r="X228" s="406">
        <f>IFERROR(IF(W228="",0,CEILING((W228/$H228),1)*$H228),"")</f>
        <v>0</v>
      </c>
      <c r="Y228" s="36" t="str">
        <f>IFERROR(IF(X228=0,"",ROUNDUP(X228/H228,0)*0.00502),"")</f>
        <v/>
      </c>
      <c r="Z228" s="56"/>
      <c r="AA228" s="57"/>
      <c r="AE228" s="64"/>
      <c r="BB228" s="198" t="s">
        <v>1</v>
      </c>
      <c r="BL228" s="64">
        <f>IFERROR(W228*I228/H228,"0")</f>
        <v>0</v>
      </c>
      <c r="BM228" s="64">
        <f>IFERROR(X228*I228/H228,"0")</f>
        <v>0</v>
      </c>
      <c r="BN228" s="64">
        <f>IFERROR(1/J228*(W228/H228),"0")</f>
        <v>0</v>
      </c>
      <c r="BO228" s="64">
        <f>IFERROR(1/J228*(X228/H228),"0")</f>
        <v>0</v>
      </c>
    </row>
    <row r="229" spans="1:67" ht="27" hidden="1" customHeight="1" x14ac:dyDescent="0.25">
      <c r="A229" s="54" t="s">
        <v>368</v>
      </c>
      <c r="B229" s="54" t="s">
        <v>369</v>
      </c>
      <c r="C229" s="31">
        <v>4301031306</v>
      </c>
      <c r="D229" s="418">
        <v>4680115882881</v>
      </c>
      <c r="E229" s="413"/>
      <c r="F229" s="404">
        <v>0.28000000000000003</v>
      </c>
      <c r="G229" s="32">
        <v>6</v>
      </c>
      <c r="H229" s="404">
        <v>1.68</v>
      </c>
      <c r="I229" s="404">
        <v>1.81</v>
      </c>
      <c r="J229" s="32">
        <v>234</v>
      </c>
      <c r="K229" s="32" t="s">
        <v>69</v>
      </c>
      <c r="L229" s="33" t="s">
        <v>65</v>
      </c>
      <c r="M229" s="33"/>
      <c r="N229" s="32">
        <v>40</v>
      </c>
      <c r="O229" s="54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12"/>
      <c r="Q229" s="412"/>
      <c r="R229" s="412"/>
      <c r="S229" s="413"/>
      <c r="T229" s="34"/>
      <c r="U229" s="34"/>
      <c r="V229" s="35" t="s">
        <v>66</v>
      </c>
      <c r="W229" s="405">
        <v>0</v>
      </c>
      <c r="X229" s="406">
        <f>IFERROR(IF(W229="",0,CEILING((W229/$H229),1)*$H229),"")</f>
        <v>0</v>
      </c>
      <c r="Y229" s="36" t="str">
        <f>IFERROR(IF(X229=0,"",ROUNDUP(X229/H229,0)*0.00502),"")</f>
        <v/>
      </c>
      <c r="Z229" s="56"/>
      <c r="AA229" s="57"/>
      <c r="AE229" s="64"/>
      <c r="BB229" s="199" t="s">
        <v>1</v>
      </c>
      <c r="BL229" s="64">
        <f>IFERROR(W229*I229/H229,"0")</f>
        <v>0</v>
      </c>
      <c r="BM229" s="64">
        <f>IFERROR(X229*I229/H229,"0")</f>
        <v>0</v>
      </c>
      <c r="BN229" s="64">
        <f>IFERROR(1/J229*(W229/H229),"0")</f>
        <v>0</v>
      </c>
      <c r="BO229" s="64">
        <f>IFERROR(1/J229*(X229/H229),"0")</f>
        <v>0</v>
      </c>
    </row>
    <row r="230" spans="1:67" hidden="1" x14ac:dyDescent="0.2">
      <c r="A230" s="430"/>
      <c r="B230" s="416"/>
      <c r="C230" s="416"/>
      <c r="D230" s="416"/>
      <c r="E230" s="416"/>
      <c r="F230" s="416"/>
      <c r="G230" s="416"/>
      <c r="H230" s="416"/>
      <c r="I230" s="416"/>
      <c r="J230" s="416"/>
      <c r="K230" s="416"/>
      <c r="L230" s="416"/>
      <c r="M230" s="416"/>
      <c r="N230" s="431"/>
      <c r="O230" s="449" t="s">
        <v>70</v>
      </c>
      <c r="P230" s="450"/>
      <c r="Q230" s="450"/>
      <c r="R230" s="450"/>
      <c r="S230" s="450"/>
      <c r="T230" s="450"/>
      <c r="U230" s="451"/>
      <c r="V230" s="37" t="s">
        <v>71</v>
      </c>
      <c r="W230" s="407">
        <f>IFERROR(W228/H228,"0")+IFERROR(W229/H229,"0")</f>
        <v>0</v>
      </c>
      <c r="X230" s="407">
        <f>IFERROR(X228/H228,"0")+IFERROR(X229/H229,"0")</f>
        <v>0</v>
      </c>
      <c r="Y230" s="407">
        <f>IFERROR(IF(Y228="",0,Y228),"0")+IFERROR(IF(Y229="",0,Y229),"0")</f>
        <v>0</v>
      </c>
      <c r="Z230" s="408"/>
      <c r="AA230" s="408"/>
    </row>
    <row r="231" spans="1:67" hidden="1" x14ac:dyDescent="0.2">
      <c r="A231" s="416"/>
      <c r="B231" s="416"/>
      <c r="C231" s="416"/>
      <c r="D231" s="416"/>
      <c r="E231" s="416"/>
      <c r="F231" s="416"/>
      <c r="G231" s="416"/>
      <c r="H231" s="416"/>
      <c r="I231" s="416"/>
      <c r="J231" s="416"/>
      <c r="K231" s="416"/>
      <c r="L231" s="416"/>
      <c r="M231" s="416"/>
      <c r="N231" s="431"/>
      <c r="O231" s="449" t="s">
        <v>70</v>
      </c>
      <c r="P231" s="450"/>
      <c r="Q231" s="450"/>
      <c r="R231" s="450"/>
      <c r="S231" s="450"/>
      <c r="T231" s="450"/>
      <c r="U231" s="451"/>
      <c r="V231" s="37" t="s">
        <v>66</v>
      </c>
      <c r="W231" s="407">
        <f>IFERROR(SUM(W228:W229),"0")</f>
        <v>0</v>
      </c>
      <c r="X231" s="407">
        <f>IFERROR(SUM(X228:X229),"0")</f>
        <v>0</v>
      </c>
      <c r="Y231" s="37"/>
      <c r="Z231" s="408"/>
      <c r="AA231" s="408"/>
    </row>
    <row r="232" spans="1:67" ht="16.5" hidden="1" customHeight="1" x14ac:dyDescent="0.25">
      <c r="A232" s="415" t="s">
        <v>370</v>
      </c>
      <c r="B232" s="416"/>
      <c r="C232" s="416"/>
      <c r="D232" s="416"/>
      <c r="E232" s="416"/>
      <c r="F232" s="416"/>
      <c r="G232" s="416"/>
      <c r="H232" s="416"/>
      <c r="I232" s="416"/>
      <c r="J232" s="416"/>
      <c r="K232" s="416"/>
      <c r="L232" s="416"/>
      <c r="M232" s="416"/>
      <c r="N232" s="416"/>
      <c r="O232" s="416"/>
      <c r="P232" s="416"/>
      <c r="Q232" s="416"/>
      <c r="R232" s="416"/>
      <c r="S232" s="416"/>
      <c r="T232" s="416"/>
      <c r="U232" s="416"/>
      <c r="V232" s="416"/>
      <c r="W232" s="416"/>
      <c r="X232" s="416"/>
      <c r="Y232" s="416"/>
      <c r="Z232" s="399"/>
      <c r="AA232" s="399"/>
    </row>
    <row r="233" spans="1:67" ht="14.25" hidden="1" customHeight="1" x14ac:dyDescent="0.25">
      <c r="A233" s="420" t="s">
        <v>113</v>
      </c>
      <c r="B233" s="416"/>
      <c r="C233" s="416"/>
      <c r="D233" s="416"/>
      <c r="E233" s="416"/>
      <c r="F233" s="416"/>
      <c r="G233" s="416"/>
      <c r="H233" s="416"/>
      <c r="I233" s="416"/>
      <c r="J233" s="416"/>
      <c r="K233" s="416"/>
      <c r="L233" s="416"/>
      <c r="M233" s="416"/>
      <c r="N233" s="416"/>
      <c r="O233" s="416"/>
      <c r="P233" s="416"/>
      <c r="Q233" s="416"/>
      <c r="R233" s="416"/>
      <c r="S233" s="416"/>
      <c r="T233" s="416"/>
      <c r="U233" s="416"/>
      <c r="V233" s="416"/>
      <c r="W233" s="416"/>
      <c r="X233" s="416"/>
      <c r="Y233" s="416"/>
      <c r="Z233" s="398"/>
      <c r="AA233" s="398"/>
    </row>
    <row r="234" spans="1:67" ht="27" hidden="1" customHeight="1" x14ac:dyDescent="0.25">
      <c r="A234" s="54" t="s">
        <v>371</v>
      </c>
      <c r="B234" s="54" t="s">
        <v>372</v>
      </c>
      <c r="C234" s="31">
        <v>4301011826</v>
      </c>
      <c r="D234" s="418">
        <v>4680115884137</v>
      </c>
      <c r="E234" s="413"/>
      <c r="F234" s="404">
        <v>1.45</v>
      </c>
      <c r="G234" s="32">
        <v>8</v>
      </c>
      <c r="H234" s="404">
        <v>11.6</v>
      </c>
      <c r="I234" s="404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12"/>
      <c r="Q234" s="412"/>
      <c r="R234" s="412"/>
      <c r="S234" s="413"/>
      <c r="T234" s="34"/>
      <c r="U234" s="34"/>
      <c r="V234" s="35" t="s">
        <v>66</v>
      </c>
      <c r="W234" s="405">
        <v>0</v>
      </c>
      <c r="X234" s="406">
        <f t="shared" ref="X234:X239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ref="BL234:BL239" si="50">IFERROR(W234*I234/H234,"0")</f>
        <v>0</v>
      </c>
      <c r="BM234" s="64">
        <f t="shared" ref="BM234:BM239" si="51">IFERROR(X234*I234/H234,"0")</f>
        <v>0</v>
      </c>
      <c r="BN234" s="64">
        <f t="shared" ref="BN234:BN239" si="52">IFERROR(1/J234*(W234/H234),"0")</f>
        <v>0</v>
      </c>
      <c r="BO234" s="64">
        <f t="shared" ref="BO234:BO239" si="53">IFERROR(1/J234*(X234/H234),"0")</f>
        <v>0</v>
      </c>
    </row>
    <row r="235" spans="1:67" ht="27" hidden="1" customHeight="1" x14ac:dyDescent="0.25">
      <c r="A235" s="54" t="s">
        <v>373</v>
      </c>
      <c r="B235" s="54" t="s">
        <v>374</v>
      </c>
      <c r="C235" s="31">
        <v>4301011724</v>
      </c>
      <c r="D235" s="418">
        <v>4680115884236</v>
      </c>
      <c r="E235" s="413"/>
      <c r="F235" s="404">
        <v>1.45</v>
      </c>
      <c r="G235" s="32">
        <v>8</v>
      </c>
      <c r="H235" s="404">
        <v>11.6</v>
      </c>
      <c r="I235" s="404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12"/>
      <c r="Q235" s="412"/>
      <c r="R235" s="412"/>
      <c r="S235" s="413"/>
      <c r="T235" s="34"/>
      <c r="U235" s="34"/>
      <c r="V235" s="35" t="s">
        <v>66</v>
      </c>
      <c r="W235" s="405">
        <v>0</v>
      </c>
      <c r="X235" s="406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375</v>
      </c>
      <c r="B236" s="54" t="s">
        <v>376</v>
      </c>
      <c r="C236" s="31">
        <v>4301011721</v>
      </c>
      <c r="D236" s="418">
        <v>4680115884175</v>
      </c>
      <c r="E236" s="413"/>
      <c r="F236" s="404">
        <v>1.45</v>
      </c>
      <c r="G236" s="32">
        <v>8</v>
      </c>
      <c r="H236" s="404">
        <v>11.6</v>
      </c>
      <c r="I236" s="404">
        <v>12.08</v>
      </c>
      <c r="J236" s="32">
        <v>56</v>
      </c>
      <c r="K236" s="32" t="s">
        <v>108</v>
      </c>
      <c r="L236" s="33" t="s">
        <v>109</v>
      </c>
      <c r="M236" s="33"/>
      <c r="N236" s="32">
        <v>55</v>
      </c>
      <c r="O236" s="5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12"/>
      <c r="Q236" s="412"/>
      <c r="R236" s="412"/>
      <c r="S236" s="413"/>
      <c r="T236" s="34"/>
      <c r="U236" s="34"/>
      <c r="V236" s="35" t="s">
        <v>66</v>
      </c>
      <c r="W236" s="405">
        <v>0</v>
      </c>
      <c r="X236" s="406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377</v>
      </c>
      <c r="B237" s="54" t="s">
        <v>378</v>
      </c>
      <c r="C237" s="31">
        <v>4301011824</v>
      </c>
      <c r="D237" s="418">
        <v>4680115884144</v>
      </c>
      <c r="E237" s="413"/>
      <c r="F237" s="404">
        <v>0.4</v>
      </c>
      <c r="G237" s="32">
        <v>10</v>
      </c>
      <c r="H237" s="404">
        <v>4</v>
      </c>
      <c r="I237" s="40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3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12"/>
      <c r="Q237" s="412"/>
      <c r="R237" s="412"/>
      <c r="S237" s="413"/>
      <c r="T237" s="34"/>
      <c r="U237" s="34"/>
      <c r="V237" s="35" t="s">
        <v>66</v>
      </c>
      <c r="W237" s="405">
        <v>0</v>
      </c>
      <c r="X237" s="406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4301011726</v>
      </c>
      <c r="D238" s="418">
        <v>4680115884182</v>
      </c>
      <c r="E238" s="413"/>
      <c r="F238" s="404">
        <v>0.37</v>
      </c>
      <c r="G238" s="32">
        <v>10</v>
      </c>
      <c r="H238" s="404">
        <v>3.7</v>
      </c>
      <c r="I238" s="404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72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12"/>
      <c r="Q238" s="412"/>
      <c r="R238" s="412"/>
      <c r="S238" s="413"/>
      <c r="T238" s="34"/>
      <c r="U238" s="34"/>
      <c r="V238" s="35" t="s">
        <v>66</v>
      </c>
      <c r="W238" s="405">
        <v>0</v>
      </c>
      <c r="X238" s="406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381</v>
      </c>
      <c r="B239" s="54" t="s">
        <v>382</v>
      </c>
      <c r="C239" s="31">
        <v>4301011722</v>
      </c>
      <c r="D239" s="418">
        <v>4680115884205</v>
      </c>
      <c r="E239" s="413"/>
      <c r="F239" s="404">
        <v>0.4</v>
      </c>
      <c r="G239" s="32">
        <v>10</v>
      </c>
      <c r="H239" s="404">
        <v>4</v>
      </c>
      <c r="I239" s="404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12"/>
      <c r="Q239" s="412"/>
      <c r="R239" s="412"/>
      <c r="S239" s="413"/>
      <c r="T239" s="34"/>
      <c r="U239" s="34"/>
      <c r="V239" s="35" t="s">
        <v>66</v>
      </c>
      <c r="W239" s="405">
        <v>0</v>
      </c>
      <c r="X239" s="406">
        <f t="shared" si="49"/>
        <v>0</v>
      </c>
      <c r="Y239" s="36" t="str">
        <f>IFERROR(IF(X239=0,"",ROUNDUP(X239/H239,0)*0.00937),"")</f>
        <v/>
      </c>
      <c r="Z239" s="56"/>
      <c r="AA239" s="57"/>
      <c r="AE239" s="64"/>
      <c r="BB239" s="205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idden="1" x14ac:dyDescent="0.2">
      <c r="A240" s="430"/>
      <c r="B240" s="416"/>
      <c r="C240" s="416"/>
      <c r="D240" s="416"/>
      <c r="E240" s="416"/>
      <c r="F240" s="416"/>
      <c r="G240" s="416"/>
      <c r="H240" s="416"/>
      <c r="I240" s="416"/>
      <c r="J240" s="416"/>
      <c r="K240" s="416"/>
      <c r="L240" s="416"/>
      <c r="M240" s="416"/>
      <c r="N240" s="431"/>
      <c r="O240" s="449" t="s">
        <v>70</v>
      </c>
      <c r="P240" s="450"/>
      <c r="Q240" s="450"/>
      <c r="R240" s="450"/>
      <c r="S240" s="450"/>
      <c r="T240" s="450"/>
      <c r="U240" s="451"/>
      <c r="V240" s="37" t="s">
        <v>71</v>
      </c>
      <c r="W240" s="407">
        <f>IFERROR(W234/H234,"0")+IFERROR(W235/H235,"0")+IFERROR(W236/H236,"0")+IFERROR(W237/H237,"0")+IFERROR(W238/H238,"0")+IFERROR(W239/H239,"0")</f>
        <v>0</v>
      </c>
      <c r="X240" s="407">
        <f>IFERROR(X234/H234,"0")+IFERROR(X235/H235,"0")+IFERROR(X236/H236,"0")+IFERROR(X237/H237,"0")+IFERROR(X238/H238,"0")+IFERROR(X239/H239,"0")</f>
        <v>0</v>
      </c>
      <c r="Y240" s="407">
        <f>IFERROR(IF(Y234="",0,Y234),"0")+IFERROR(IF(Y235="",0,Y235),"0")+IFERROR(IF(Y236="",0,Y236),"0")+IFERROR(IF(Y237="",0,Y237),"0")+IFERROR(IF(Y238="",0,Y238),"0")+IFERROR(IF(Y239="",0,Y239),"0")</f>
        <v>0</v>
      </c>
      <c r="Z240" s="408"/>
      <c r="AA240" s="408"/>
    </row>
    <row r="241" spans="1:67" hidden="1" x14ac:dyDescent="0.2">
      <c r="A241" s="416"/>
      <c r="B241" s="416"/>
      <c r="C241" s="416"/>
      <c r="D241" s="416"/>
      <c r="E241" s="416"/>
      <c r="F241" s="416"/>
      <c r="G241" s="416"/>
      <c r="H241" s="416"/>
      <c r="I241" s="416"/>
      <c r="J241" s="416"/>
      <c r="K241" s="416"/>
      <c r="L241" s="416"/>
      <c r="M241" s="416"/>
      <c r="N241" s="431"/>
      <c r="O241" s="449" t="s">
        <v>70</v>
      </c>
      <c r="P241" s="450"/>
      <c r="Q241" s="450"/>
      <c r="R241" s="450"/>
      <c r="S241" s="450"/>
      <c r="T241" s="450"/>
      <c r="U241" s="451"/>
      <c r="V241" s="37" t="s">
        <v>66</v>
      </c>
      <c r="W241" s="407">
        <f>IFERROR(SUM(W234:W239),"0")</f>
        <v>0</v>
      </c>
      <c r="X241" s="407">
        <f>IFERROR(SUM(X234:X239),"0")</f>
        <v>0</v>
      </c>
      <c r="Y241" s="37"/>
      <c r="Z241" s="408"/>
      <c r="AA241" s="408"/>
    </row>
    <row r="242" spans="1:67" ht="16.5" hidden="1" customHeight="1" x14ac:dyDescent="0.25">
      <c r="A242" s="415" t="s">
        <v>383</v>
      </c>
      <c r="B242" s="416"/>
      <c r="C242" s="416"/>
      <c r="D242" s="416"/>
      <c r="E242" s="416"/>
      <c r="F242" s="416"/>
      <c r="G242" s="416"/>
      <c r="H242" s="416"/>
      <c r="I242" s="416"/>
      <c r="J242" s="416"/>
      <c r="K242" s="416"/>
      <c r="L242" s="416"/>
      <c r="M242" s="416"/>
      <c r="N242" s="416"/>
      <c r="O242" s="416"/>
      <c r="P242" s="416"/>
      <c r="Q242" s="416"/>
      <c r="R242" s="416"/>
      <c r="S242" s="416"/>
      <c r="T242" s="416"/>
      <c r="U242" s="416"/>
      <c r="V242" s="416"/>
      <c r="W242" s="416"/>
      <c r="X242" s="416"/>
      <c r="Y242" s="416"/>
      <c r="Z242" s="399"/>
      <c r="AA242" s="399"/>
    </row>
    <row r="243" spans="1:67" ht="14.25" hidden="1" customHeight="1" x14ac:dyDescent="0.25">
      <c r="A243" s="420" t="s">
        <v>113</v>
      </c>
      <c r="B243" s="416"/>
      <c r="C243" s="416"/>
      <c r="D243" s="416"/>
      <c r="E243" s="416"/>
      <c r="F243" s="416"/>
      <c r="G243" s="416"/>
      <c r="H243" s="416"/>
      <c r="I243" s="416"/>
      <c r="J243" s="416"/>
      <c r="K243" s="416"/>
      <c r="L243" s="416"/>
      <c r="M243" s="416"/>
      <c r="N243" s="416"/>
      <c r="O243" s="416"/>
      <c r="P243" s="416"/>
      <c r="Q243" s="416"/>
      <c r="R243" s="416"/>
      <c r="S243" s="416"/>
      <c r="T243" s="416"/>
      <c r="U243" s="416"/>
      <c r="V243" s="416"/>
      <c r="W243" s="416"/>
      <c r="X243" s="416"/>
      <c r="Y243" s="416"/>
      <c r="Z243" s="398"/>
      <c r="AA243" s="398"/>
    </row>
    <row r="244" spans="1:67" ht="27" hidden="1" customHeight="1" x14ac:dyDescent="0.25">
      <c r="A244" s="54" t="s">
        <v>384</v>
      </c>
      <c r="B244" s="54" t="s">
        <v>385</v>
      </c>
      <c r="C244" s="31">
        <v>4301012016</v>
      </c>
      <c r="D244" s="418">
        <v>4680115885554</v>
      </c>
      <c r="E244" s="413"/>
      <c r="F244" s="404">
        <v>1.35</v>
      </c>
      <c r="G244" s="32">
        <v>8</v>
      </c>
      <c r="H244" s="404">
        <v>10.8</v>
      </c>
      <c r="I244" s="404">
        <v>11.28</v>
      </c>
      <c r="J244" s="32">
        <v>56</v>
      </c>
      <c r="K244" s="32" t="s">
        <v>108</v>
      </c>
      <c r="L244" s="33" t="s">
        <v>127</v>
      </c>
      <c r="M244" s="33"/>
      <c r="N244" s="32">
        <v>55</v>
      </c>
      <c r="O244" s="535" t="s">
        <v>386</v>
      </c>
      <c r="P244" s="412"/>
      <c r="Q244" s="412"/>
      <c r="R244" s="412"/>
      <c r="S244" s="413"/>
      <c r="T244" s="34"/>
      <c r="U244" s="34"/>
      <c r="V244" s="35" t="s">
        <v>66</v>
      </c>
      <c r="W244" s="405">
        <v>0</v>
      </c>
      <c r="X244" s="406">
        <f t="shared" ref="X244:X253" si="54">IFERROR(IF(W244="",0,CEILING((W244/$H244),1)*$H244),"")</f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ref="BL244:BL253" si="55">IFERROR(W244*I244/H244,"0")</f>
        <v>0</v>
      </c>
      <c r="BM244" s="64">
        <f t="shared" ref="BM244:BM253" si="56">IFERROR(X244*I244/H244,"0")</f>
        <v>0</v>
      </c>
      <c r="BN244" s="64">
        <f t="shared" ref="BN244:BN253" si="57">IFERROR(1/J244*(W244/H244),"0")</f>
        <v>0</v>
      </c>
      <c r="BO244" s="64">
        <f t="shared" ref="BO244:BO253" si="58">IFERROR(1/J244*(X244/H244),"0")</f>
        <v>0</v>
      </c>
    </row>
    <row r="245" spans="1:67" ht="27" hidden="1" customHeight="1" x14ac:dyDescent="0.25">
      <c r="A245" s="54" t="s">
        <v>387</v>
      </c>
      <c r="B245" s="54" t="s">
        <v>388</v>
      </c>
      <c r="C245" s="31">
        <v>4301011347</v>
      </c>
      <c r="D245" s="418">
        <v>4607091386073</v>
      </c>
      <c r="E245" s="413"/>
      <c r="F245" s="404">
        <v>0.9</v>
      </c>
      <c r="G245" s="32">
        <v>10</v>
      </c>
      <c r="H245" s="404">
        <v>9</v>
      </c>
      <c r="I245" s="404">
        <v>9.6300000000000008</v>
      </c>
      <c r="J245" s="32">
        <v>56</v>
      </c>
      <c r="K245" s="32" t="s">
        <v>108</v>
      </c>
      <c r="L245" s="33" t="s">
        <v>109</v>
      </c>
      <c r="M245" s="33"/>
      <c r="N245" s="32">
        <v>31</v>
      </c>
      <c r="O245" s="57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2"/>
      <c r="Q245" s="412"/>
      <c r="R245" s="412"/>
      <c r="S245" s="413"/>
      <c r="T245" s="34"/>
      <c r="U245" s="34"/>
      <c r="V245" s="35" t="s">
        <v>66</v>
      </c>
      <c r="W245" s="405">
        <v>0</v>
      </c>
      <c r="X245" s="406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389</v>
      </c>
      <c r="B246" s="54" t="s">
        <v>390</v>
      </c>
      <c r="C246" s="31">
        <v>4301012024</v>
      </c>
      <c r="D246" s="418">
        <v>4680115885615</v>
      </c>
      <c r="E246" s="413"/>
      <c r="F246" s="404">
        <v>1.35</v>
      </c>
      <c r="G246" s="32">
        <v>8</v>
      </c>
      <c r="H246" s="404">
        <v>10.8</v>
      </c>
      <c r="I246" s="404">
        <v>11.28</v>
      </c>
      <c r="J246" s="32">
        <v>56</v>
      </c>
      <c r="K246" s="32" t="s">
        <v>108</v>
      </c>
      <c r="L246" s="33" t="s">
        <v>127</v>
      </c>
      <c r="M246" s="33"/>
      <c r="N246" s="32">
        <v>55</v>
      </c>
      <c r="O246" s="747" t="s">
        <v>391</v>
      </c>
      <c r="P246" s="412"/>
      <c r="Q246" s="412"/>
      <c r="R246" s="412"/>
      <c r="S246" s="413"/>
      <c r="T246" s="34"/>
      <c r="U246" s="34"/>
      <c r="V246" s="35" t="s">
        <v>66</v>
      </c>
      <c r="W246" s="405">
        <v>0</v>
      </c>
      <c r="X246" s="406">
        <f t="shared" si="54"/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392</v>
      </c>
      <c r="B247" s="54" t="s">
        <v>393</v>
      </c>
      <c r="C247" s="31">
        <v>4301011858</v>
      </c>
      <c r="D247" s="418">
        <v>4680115885646</v>
      </c>
      <c r="E247" s="413"/>
      <c r="F247" s="404">
        <v>1.35</v>
      </c>
      <c r="G247" s="32">
        <v>8</v>
      </c>
      <c r="H247" s="404">
        <v>10.8</v>
      </c>
      <c r="I247" s="404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76" t="s">
        <v>394</v>
      </c>
      <c r="P247" s="412"/>
      <c r="Q247" s="412"/>
      <c r="R247" s="412"/>
      <c r="S247" s="413"/>
      <c r="T247" s="34"/>
      <c r="U247" s="34"/>
      <c r="V247" s="35" t="s">
        <v>66</v>
      </c>
      <c r="W247" s="405">
        <v>0</v>
      </c>
      <c r="X247" s="406">
        <f t="shared" si="54"/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hidden="1" customHeight="1" x14ac:dyDescent="0.25">
      <c r="A248" s="54" t="s">
        <v>395</v>
      </c>
      <c r="B248" s="54" t="s">
        <v>396</v>
      </c>
      <c r="C248" s="31">
        <v>4301011328</v>
      </c>
      <c r="D248" s="418">
        <v>4607091386011</v>
      </c>
      <c r="E248" s="413"/>
      <c r="F248" s="404">
        <v>0.5</v>
      </c>
      <c r="G248" s="32">
        <v>10</v>
      </c>
      <c r="H248" s="404">
        <v>5</v>
      </c>
      <c r="I248" s="404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12"/>
      <c r="Q248" s="412"/>
      <c r="R248" s="412"/>
      <c r="S248" s="413"/>
      <c r="T248" s="34"/>
      <c r="U248" s="34"/>
      <c r="V248" s="35" t="s">
        <v>66</v>
      </c>
      <c r="W248" s="405">
        <v>0</v>
      </c>
      <c r="X248" s="406">
        <f t="shared" si="54"/>
        <v>0</v>
      </c>
      <c r="Y248" s="36" t="str">
        <f t="shared" ref="Y248:Y253" si="59"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hidden="1" customHeight="1" x14ac:dyDescent="0.25">
      <c r="A249" s="54" t="s">
        <v>397</v>
      </c>
      <c r="B249" s="54" t="s">
        <v>398</v>
      </c>
      <c r="C249" s="31">
        <v>4301011329</v>
      </c>
      <c r="D249" s="418">
        <v>4607091387308</v>
      </c>
      <c r="E249" s="413"/>
      <c r="F249" s="404">
        <v>0.5</v>
      </c>
      <c r="G249" s="32">
        <v>10</v>
      </c>
      <c r="H249" s="404">
        <v>5</v>
      </c>
      <c r="I249" s="404">
        <v>5.21</v>
      </c>
      <c r="J249" s="32">
        <v>120</v>
      </c>
      <c r="K249" s="32" t="s">
        <v>64</v>
      </c>
      <c r="L249" s="33" t="s">
        <v>65</v>
      </c>
      <c r="M249" s="33"/>
      <c r="N249" s="32">
        <v>55</v>
      </c>
      <c r="O249" s="7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12"/>
      <c r="Q249" s="412"/>
      <c r="R249" s="412"/>
      <c r="S249" s="413"/>
      <c r="T249" s="34"/>
      <c r="U249" s="34"/>
      <c r="V249" s="35" t="s">
        <v>66</v>
      </c>
      <c r="W249" s="405">
        <v>0</v>
      </c>
      <c r="X249" s="406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hidden="1" customHeight="1" x14ac:dyDescent="0.25">
      <c r="A250" s="54" t="s">
        <v>399</v>
      </c>
      <c r="B250" s="54" t="s">
        <v>400</v>
      </c>
      <c r="C250" s="31">
        <v>4301011049</v>
      </c>
      <c r="D250" s="418">
        <v>4607091387339</v>
      </c>
      <c r="E250" s="413"/>
      <c r="F250" s="404">
        <v>0.5</v>
      </c>
      <c r="G250" s="32">
        <v>10</v>
      </c>
      <c r="H250" s="404">
        <v>5</v>
      </c>
      <c r="I250" s="404">
        <v>5.24</v>
      </c>
      <c r="J250" s="32">
        <v>120</v>
      </c>
      <c r="K250" s="32" t="s">
        <v>64</v>
      </c>
      <c r="L250" s="33" t="s">
        <v>109</v>
      </c>
      <c r="M250" s="33"/>
      <c r="N250" s="32">
        <v>55</v>
      </c>
      <c r="O250" s="6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12"/>
      <c r="Q250" s="412"/>
      <c r="R250" s="412"/>
      <c r="S250" s="413"/>
      <c r="T250" s="34"/>
      <c r="U250" s="34"/>
      <c r="V250" s="35" t="s">
        <v>66</v>
      </c>
      <c r="W250" s="405">
        <v>0</v>
      </c>
      <c r="X250" s="406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hidden="1" customHeight="1" x14ac:dyDescent="0.25">
      <c r="A251" s="54" t="s">
        <v>401</v>
      </c>
      <c r="B251" s="54" t="s">
        <v>402</v>
      </c>
      <c r="C251" s="31">
        <v>4301011573</v>
      </c>
      <c r="D251" s="418">
        <v>4680115881938</v>
      </c>
      <c r="E251" s="413"/>
      <c r="F251" s="404">
        <v>0.4</v>
      </c>
      <c r="G251" s="32">
        <v>10</v>
      </c>
      <c r="H251" s="404">
        <v>4</v>
      </c>
      <c r="I251" s="404">
        <v>4.24</v>
      </c>
      <c r="J251" s="32">
        <v>120</v>
      </c>
      <c r="K251" s="32" t="s">
        <v>64</v>
      </c>
      <c r="L251" s="33" t="s">
        <v>109</v>
      </c>
      <c r="M251" s="33"/>
      <c r="N251" s="32">
        <v>90</v>
      </c>
      <c r="O251" s="72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12"/>
      <c r="Q251" s="412"/>
      <c r="R251" s="412"/>
      <c r="S251" s="413"/>
      <c r="T251" s="34"/>
      <c r="U251" s="34"/>
      <c r="V251" s="35" t="s">
        <v>66</v>
      </c>
      <c r="W251" s="405">
        <v>0</v>
      </c>
      <c r="X251" s="406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hidden="1" customHeight="1" x14ac:dyDescent="0.25">
      <c r="A252" s="54" t="s">
        <v>403</v>
      </c>
      <c r="B252" s="54" t="s">
        <v>404</v>
      </c>
      <c r="C252" s="31">
        <v>4301010944</v>
      </c>
      <c r="D252" s="418">
        <v>4607091387346</v>
      </c>
      <c r="E252" s="413"/>
      <c r="F252" s="404">
        <v>0.4</v>
      </c>
      <c r="G252" s="32">
        <v>10</v>
      </c>
      <c r="H252" s="404">
        <v>4</v>
      </c>
      <c r="I252" s="404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82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12"/>
      <c r="Q252" s="412"/>
      <c r="R252" s="412"/>
      <c r="S252" s="413"/>
      <c r="T252" s="34"/>
      <c r="U252" s="34"/>
      <c r="V252" s="35" t="s">
        <v>66</v>
      </c>
      <c r="W252" s="405">
        <v>0</v>
      </c>
      <c r="X252" s="406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ht="27" hidden="1" customHeight="1" x14ac:dyDescent="0.25">
      <c r="A253" s="54" t="s">
        <v>405</v>
      </c>
      <c r="B253" s="54" t="s">
        <v>406</v>
      </c>
      <c r="C253" s="31">
        <v>4301011353</v>
      </c>
      <c r="D253" s="418">
        <v>4607091389807</v>
      </c>
      <c r="E253" s="413"/>
      <c r="F253" s="404">
        <v>0.4</v>
      </c>
      <c r="G253" s="32">
        <v>10</v>
      </c>
      <c r="H253" s="404">
        <v>4</v>
      </c>
      <c r="I253" s="404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73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12"/>
      <c r="Q253" s="412"/>
      <c r="R253" s="412"/>
      <c r="S253" s="413"/>
      <c r="T253" s="34"/>
      <c r="U253" s="34"/>
      <c r="V253" s="35" t="s">
        <v>66</v>
      </c>
      <c r="W253" s="405">
        <v>0</v>
      </c>
      <c r="X253" s="406">
        <f t="shared" si="54"/>
        <v>0</v>
      </c>
      <c r="Y253" s="36" t="str">
        <f t="shared" si="59"/>
        <v/>
      </c>
      <c r="Z253" s="56"/>
      <c r="AA253" s="57"/>
      <c r="AE253" s="64"/>
      <c r="BB253" s="215" t="s">
        <v>1</v>
      </c>
      <c r="BL253" s="64">
        <f t="shared" si="55"/>
        <v>0</v>
      </c>
      <c r="BM253" s="64">
        <f t="shared" si="56"/>
        <v>0</v>
      </c>
      <c r="BN253" s="64">
        <f t="shared" si="57"/>
        <v>0</v>
      </c>
      <c r="BO253" s="64">
        <f t="shared" si="58"/>
        <v>0</v>
      </c>
    </row>
    <row r="254" spans="1:67" hidden="1" x14ac:dyDescent="0.2">
      <c r="A254" s="430"/>
      <c r="B254" s="416"/>
      <c r="C254" s="416"/>
      <c r="D254" s="416"/>
      <c r="E254" s="416"/>
      <c r="F254" s="416"/>
      <c r="G254" s="416"/>
      <c r="H254" s="416"/>
      <c r="I254" s="416"/>
      <c r="J254" s="416"/>
      <c r="K254" s="416"/>
      <c r="L254" s="416"/>
      <c r="M254" s="416"/>
      <c r="N254" s="431"/>
      <c r="O254" s="449" t="s">
        <v>70</v>
      </c>
      <c r="P254" s="450"/>
      <c r="Q254" s="450"/>
      <c r="R254" s="450"/>
      <c r="S254" s="450"/>
      <c r="T254" s="450"/>
      <c r="U254" s="451"/>
      <c r="V254" s="37" t="s">
        <v>71</v>
      </c>
      <c r="W254" s="407">
        <f>IFERROR(W244/H244,"0")+IFERROR(W245/H245,"0")+IFERROR(W246/H246,"0")+IFERROR(W247/H247,"0")+IFERROR(W248/H248,"0")+IFERROR(W249/H249,"0")+IFERROR(W250/H250,"0")+IFERROR(W251/H251,"0")+IFERROR(W252/H252,"0")+IFERROR(W253/H253,"0")</f>
        <v>0</v>
      </c>
      <c r="X254" s="407">
        <f>IFERROR(X244/H244,"0")+IFERROR(X245/H245,"0")+IFERROR(X246/H246,"0")+IFERROR(X247/H247,"0")+IFERROR(X248/H248,"0")+IFERROR(X249/H249,"0")+IFERROR(X250/H250,"0")+IFERROR(X251/H251,"0")+IFERROR(X252/H252,"0")+IFERROR(X253/H253,"0")</f>
        <v>0</v>
      </c>
      <c r="Y254" s="407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0</v>
      </c>
      <c r="Z254" s="408"/>
      <c r="AA254" s="408"/>
    </row>
    <row r="255" spans="1:67" hidden="1" x14ac:dyDescent="0.2">
      <c r="A255" s="416"/>
      <c r="B255" s="416"/>
      <c r="C255" s="416"/>
      <c r="D255" s="416"/>
      <c r="E255" s="416"/>
      <c r="F255" s="416"/>
      <c r="G255" s="416"/>
      <c r="H255" s="416"/>
      <c r="I255" s="416"/>
      <c r="J255" s="416"/>
      <c r="K255" s="416"/>
      <c r="L255" s="416"/>
      <c r="M255" s="416"/>
      <c r="N255" s="431"/>
      <c r="O255" s="449" t="s">
        <v>70</v>
      </c>
      <c r="P255" s="450"/>
      <c r="Q255" s="450"/>
      <c r="R255" s="450"/>
      <c r="S255" s="450"/>
      <c r="T255" s="450"/>
      <c r="U255" s="451"/>
      <c r="V255" s="37" t="s">
        <v>66</v>
      </c>
      <c r="W255" s="407">
        <f>IFERROR(SUM(W244:W253),"0")</f>
        <v>0</v>
      </c>
      <c r="X255" s="407">
        <f>IFERROR(SUM(X244:X253),"0")</f>
        <v>0</v>
      </c>
      <c r="Y255" s="37"/>
      <c r="Z255" s="408"/>
      <c r="AA255" s="408"/>
    </row>
    <row r="256" spans="1:67" ht="14.25" hidden="1" customHeight="1" x14ac:dyDescent="0.25">
      <c r="A256" s="420" t="s">
        <v>61</v>
      </c>
      <c r="B256" s="416"/>
      <c r="C256" s="416"/>
      <c r="D256" s="416"/>
      <c r="E256" s="416"/>
      <c r="F256" s="416"/>
      <c r="G256" s="416"/>
      <c r="H256" s="416"/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 s="416"/>
      <c r="W256" s="416"/>
      <c r="X256" s="416"/>
      <c r="Y256" s="416"/>
      <c r="Z256" s="398"/>
      <c r="AA256" s="398"/>
    </row>
    <row r="257" spans="1:67" ht="27" hidden="1" customHeight="1" x14ac:dyDescent="0.25">
      <c r="A257" s="54" t="s">
        <v>407</v>
      </c>
      <c r="B257" s="54" t="s">
        <v>408</v>
      </c>
      <c r="C257" s="31">
        <v>4301030878</v>
      </c>
      <c r="D257" s="418">
        <v>4607091387193</v>
      </c>
      <c r="E257" s="413"/>
      <c r="F257" s="404">
        <v>0.7</v>
      </c>
      <c r="G257" s="32">
        <v>6</v>
      </c>
      <c r="H257" s="404">
        <v>4.2</v>
      </c>
      <c r="I257" s="404">
        <v>4.46</v>
      </c>
      <c r="J257" s="32">
        <v>156</v>
      </c>
      <c r="K257" s="32" t="s">
        <v>64</v>
      </c>
      <c r="L257" s="33" t="s">
        <v>65</v>
      </c>
      <c r="M257" s="33"/>
      <c r="N257" s="32">
        <v>35</v>
      </c>
      <c r="O257" s="7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12"/>
      <c r="Q257" s="412"/>
      <c r="R257" s="412"/>
      <c r="S257" s="413"/>
      <c r="T257" s="34"/>
      <c r="U257" s="34"/>
      <c r="V257" s="35" t="s">
        <v>66</v>
      </c>
      <c r="W257" s="405">
        <v>0</v>
      </c>
      <c r="X257" s="406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409</v>
      </c>
      <c r="B258" s="54" t="s">
        <v>410</v>
      </c>
      <c r="C258" s="31">
        <v>4301031153</v>
      </c>
      <c r="D258" s="418">
        <v>4607091387230</v>
      </c>
      <c r="E258" s="413"/>
      <c r="F258" s="404">
        <v>0.7</v>
      </c>
      <c r="G258" s="32">
        <v>6</v>
      </c>
      <c r="H258" s="404">
        <v>4.2</v>
      </c>
      <c r="I258" s="404">
        <v>4.46</v>
      </c>
      <c r="J258" s="32">
        <v>156</v>
      </c>
      <c r="K258" s="32" t="s">
        <v>64</v>
      </c>
      <c r="L258" s="33" t="s">
        <v>65</v>
      </c>
      <c r="M258" s="33"/>
      <c r="N258" s="32">
        <v>40</v>
      </c>
      <c r="O258" s="60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12"/>
      <c r="Q258" s="412"/>
      <c r="R258" s="412"/>
      <c r="S258" s="413"/>
      <c r="T258" s="34"/>
      <c r="U258" s="34"/>
      <c r="V258" s="35" t="s">
        <v>66</v>
      </c>
      <c r="W258" s="405">
        <v>100</v>
      </c>
      <c r="X258" s="406">
        <f>IFERROR(IF(W258="",0,CEILING((W258/$H258),1)*$H258),"")</f>
        <v>100.80000000000001</v>
      </c>
      <c r="Y258" s="36">
        <f>IFERROR(IF(X258=0,"",ROUNDUP(X258/H258,0)*0.00753),"")</f>
        <v>0.18071999999999999</v>
      </c>
      <c r="Z258" s="56"/>
      <c r="AA258" s="57"/>
      <c r="AE258" s="64"/>
      <c r="BB258" s="217" t="s">
        <v>1</v>
      </c>
      <c r="BL258" s="64">
        <f>IFERROR(W258*I258/H258,"0")</f>
        <v>106.19047619047619</v>
      </c>
      <c r="BM258" s="64">
        <f>IFERROR(X258*I258/H258,"0")</f>
        <v>107.04</v>
      </c>
      <c r="BN258" s="64">
        <f>IFERROR(1/J258*(W258/H258),"0")</f>
        <v>0.15262515262515264</v>
      </c>
      <c r="BO258" s="64">
        <f>IFERROR(1/J258*(X258/H258),"0")</f>
        <v>0.15384615384615385</v>
      </c>
    </row>
    <row r="259" spans="1:67" ht="27" hidden="1" customHeight="1" x14ac:dyDescent="0.25">
      <c r="A259" s="54" t="s">
        <v>411</v>
      </c>
      <c r="B259" s="54" t="s">
        <v>412</v>
      </c>
      <c r="C259" s="31">
        <v>4301031152</v>
      </c>
      <c r="D259" s="418">
        <v>4607091387285</v>
      </c>
      <c r="E259" s="413"/>
      <c r="F259" s="404">
        <v>0.35</v>
      </c>
      <c r="G259" s="32">
        <v>6</v>
      </c>
      <c r="H259" s="404">
        <v>2.1</v>
      </c>
      <c r="I259" s="404">
        <v>2.23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12"/>
      <c r="Q259" s="412"/>
      <c r="R259" s="412"/>
      <c r="S259" s="413"/>
      <c r="T259" s="34"/>
      <c r="U259" s="34"/>
      <c r="V259" s="35" t="s">
        <v>66</v>
      </c>
      <c r="W259" s="405">
        <v>0</v>
      </c>
      <c r="X259" s="406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18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ht="27" hidden="1" customHeight="1" x14ac:dyDescent="0.25">
      <c r="A260" s="54" t="s">
        <v>413</v>
      </c>
      <c r="B260" s="54" t="s">
        <v>414</v>
      </c>
      <c r="C260" s="31">
        <v>4301031164</v>
      </c>
      <c r="D260" s="418">
        <v>4680115880481</v>
      </c>
      <c r="E260" s="413"/>
      <c r="F260" s="404">
        <v>0.28000000000000003</v>
      </c>
      <c r="G260" s="32">
        <v>6</v>
      </c>
      <c r="H260" s="404">
        <v>1.68</v>
      </c>
      <c r="I260" s="404">
        <v>1.78</v>
      </c>
      <c r="J260" s="32">
        <v>234</v>
      </c>
      <c r="K260" s="32" t="s">
        <v>69</v>
      </c>
      <c r="L260" s="33" t="s">
        <v>65</v>
      </c>
      <c r="M260" s="33"/>
      <c r="N260" s="32">
        <v>40</v>
      </c>
      <c r="O260" s="61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12"/>
      <c r="Q260" s="412"/>
      <c r="R260" s="412"/>
      <c r="S260" s="413"/>
      <c r="T260" s="34"/>
      <c r="U260" s="34"/>
      <c r="V260" s="35" t="s">
        <v>66</v>
      </c>
      <c r="W260" s="405">
        <v>0</v>
      </c>
      <c r="X260" s="40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64"/>
      <c r="BB260" s="219" t="s">
        <v>1</v>
      </c>
      <c r="BL260" s="64">
        <f>IFERROR(W260*I260/H260,"0")</f>
        <v>0</v>
      </c>
      <c r="BM260" s="64">
        <f>IFERROR(X260*I260/H260,"0")</f>
        <v>0</v>
      </c>
      <c r="BN260" s="64">
        <f>IFERROR(1/J260*(W260/H260),"0")</f>
        <v>0</v>
      </c>
      <c r="BO260" s="64">
        <f>IFERROR(1/J260*(X260/H260),"0")</f>
        <v>0</v>
      </c>
    </row>
    <row r="261" spans="1:67" x14ac:dyDescent="0.2">
      <c r="A261" s="430"/>
      <c r="B261" s="416"/>
      <c r="C261" s="416"/>
      <c r="D261" s="416"/>
      <c r="E261" s="416"/>
      <c r="F261" s="416"/>
      <c r="G261" s="416"/>
      <c r="H261" s="416"/>
      <c r="I261" s="416"/>
      <c r="J261" s="416"/>
      <c r="K261" s="416"/>
      <c r="L261" s="416"/>
      <c r="M261" s="416"/>
      <c r="N261" s="431"/>
      <c r="O261" s="449" t="s">
        <v>70</v>
      </c>
      <c r="P261" s="450"/>
      <c r="Q261" s="450"/>
      <c r="R261" s="450"/>
      <c r="S261" s="450"/>
      <c r="T261" s="450"/>
      <c r="U261" s="451"/>
      <c r="V261" s="37" t="s">
        <v>71</v>
      </c>
      <c r="W261" s="407">
        <f>IFERROR(W257/H257,"0")+IFERROR(W258/H258,"0")+IFERROR(W259/H259,"0")+IFERROR(W260/H260,"0")</f>
        <v>23.80952380952381</v>
      </c>
      <c r="X261" s="407">
        <f>IFERROR(X257/H257,"0")+IFERROR(X258/H258,"0")+IFERROR(X259/H259,"0")+IFERROR(X260/H260,"0")</f>
        <v>24</v>
      </c>
      <c r="Y261" s="407">
        <f>IFERROR(IF(Y257="",0,Y257),"0")+IFERROR(IF(Y258="",0,Y258),"0")+IFERROR(IF(Y259="",0,Y259),"0")+IFERROR(IF(Y260="",0,Y260),"0")</f>
        <v>0.18071999999999999</v>
      </c>
      <c r="Z261" s="408"/>
      <c r="AA261" s="408"/>
    </row>
    <row r="262" spans="1:67" x14ac:dyDescent="0.2">
      <c r="A262" s="416"/>
      <c r="B262" s="416"/>
      <c r="C262" s="416"/>
      <c r="D262" s="416"/>
      <c r="E262" s="416"/>
      <c r="F262" s="416"/>
      <c r="G262" s="416"/>
      <c r="H262" s="416"/>
      <c r="I262" s="416"/>
      <c r="J262" s="416"/>
      <c r="K262" s="416"/>
      <c r="L262" s="416"/>
      <c r="M262" s="416"/>
      <c r="N262" s="431"/>
      <c r="O262" s="449" t="s">
        <v>70</v>
      </c>
      <c r="P262" s="450"/>
      <c r="Q262" s="450"/>
      <c r="R262" s="450"/>
      <c r="S262" s="450"/>
      <c r="T262" s="450"/>
      <c r="U262" s="451"/>
      <c r="V262" s="37" t="s">
        <v>66</v>
      </c>
      <c r="W262" s="407">
        <f>IFERROR(SUM(W257:W260),"0")</f>
        <v>100</v>
      </c>
      <c r="X262" s="407">
        <f>IFERROR(SUM(X257:X260),"0")</f>
        <v>100.80000000000001</v>
      </c>
      <c r="Y262" s="37"/>
      <c r="Z262" s="408"/>
      <c r="AA262" s="408"/>
    </row>
    <row r="263" spans="1:67" ht="14.25" hidden="1" customHeight="1" x14ac:dyDescent="0.25">
      <c r="A263" s="420" t="s">
        <v>72</v>
      </c>
      <c r="B263" s="416"/>
      <c r="C263" s="416"/>
      <c r="D263" s="416"/>
      <c r="E263" s="416"/>
      <c r="F263" s="416"/>
      <c r="G263" s="416"/>
      <c r="H263" s="416"/>
      <c r="I263" s="416"/>
      <c r="J263" s="416"/>
      <c r="K263" s="416"/>
      <c r="L263" s="416"/>
      <c r="M263" s="416"/>
      <c r="N263" s="416"/>
      <c r="O263" s="416"/>
      <c r="P263" s="416"/>
      <c r="Q263" s="416"/>
      <c r="R263" s="416"/>
      <c r="S263" s="416"/>
      <c r="T263" s="416"/>
      <c r="U263" s="416"/>
      <c r="V263" s="416"/>
      <c r="W263" s="416"/>
      <c r="X263" s="416"/>
      <c r="Y263" s="416"/>
      <c r="Z263" s="398"/>
      <c r="AA263" s="398"/>
    </row>
    <row r="264" spans="1:67" ht="16.5" customHeight="1" x14ac:dyDescent="0.25">
      <c r="A264" s="54" t="s">
        <v>415</v>
      </c>
      <c r="B264" s="54" t="s">
        <v>416</v>
      </c>
      <c r="C264" s="31">
        <v>4301051100</v>
      </c>
      <c r="D264" s="418">
        <v>4607091387766</v>
      </c>
      <c r="E264" s="413"/>
      <c r="F264" s="404">
        <v>1.3</v>
      </c>
      <c r="G264" s="32">
        <v>6</v>
      </c>
      <c r="H264" s="404">
        <v>7.8</v>
      </c>
      <c r="I264" s="404">
        <v>8.3580000000000005</v>
      </c>
      <c r="J264" s="32">
        <v>56</v>
      </c>
      <c r="K264" s="32" t="s">
        <v>108</v>
      </c>
      <c r="L264" s="33" t="s">
        <v>127</v>
      </c>
      <c r="M264" s="33"/>
      <c r="N264" s="32">
        <v>40</v>
      </c>
      <c r="O264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12"/>
      <c r="Q264" s="412"/>
      <c r="R264" s="412"/>
      <c r="S264" s="413"/>
      <c r="T264" s="34"/>
      <c r="U264" s="34"/>
      <c r="V264" s="35" t="s">
        <v>66</v>
      </c>
      <c r="W264" s="405">
        <v>100</v>
      </c>
      <c r="X264" s="406">
        <f t="shared" ref="X264:X273" si="60">IFERROR(IF(W264="",0,CEILING((W264/$H264),1)*$H264),"")</f>
        <v>101.39999999999999</v>
      </c>
      <c r="Y264" s="36">
        <f>IFERROR(IF(X264=0,"",ROUNDUP(X264/H264,0)*0.02175),"")</f>
        <v>0.28275</v>
      </c>
      <c r="Z264" s="56"/>
      <c r="AA264" s="57"/>
      <c r="AE264" s="64"/>
      <c r="BB264" s="220" t="s">
        <v>1</v>
      </c>
      <c r="BL264" s="64">
        <f t="shared" ref="BL264:BL273" si="61">IFERROR(W264*I264/H264,"0")</f>
        <v>107.15384615384616</v>
      </c>
      <c r="BM264" s="64">
        <f t="shared" ref="BM264:BM273" si="62">IFERROR(X264*I264/H264,"0")</f>
        <v>108.65400000000001</v>
      </c>
      <c r="BN264" s="64">
        <f t="shared" ref="BN264:BN273" si="63">IFERROR(1/J264*(W264/H264),"0")</f>
        <v>0.22893772893772893</v>
      </c>
      <c r="BO264" s="64">
        <f t="shared" ref="BO264:BO273" si="64">IFERROR(1/J264*(X264/H264),"0")</f>
        <v>0.23214285714285712</v>
      </c>
    </row>
    <row r="265" spans="1:67" ht="27" hidden="1" customHeight="1" x14ac:dyDescent="0.25">
      <c r="A265" s="54" t="s">
        <v>417</v>
      </c>
      <c r="B265" s="54" t="s">
        <v>418</v>
      </c>
      <c r="C265" s="31">
        <v>4301051116</v>
      </c>
      <c r="D265" s="418">
        <v>4607091387957</v>
      </c>
      <c r="E265" s="413"/>
      <c r="F265" s="404">
        <v>1.3</v>
      </c>
      <c r="G265" s="32">
        <v>6</v>
      </c>
      <c r="H265" s="404">
        <v>7.8</v>
      </c>
      <c r="I265" s="404">
        <v>8.3640000000000008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4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12"/>
      <c r="Q265" s="412"/>
      <c r="R265" s="412"/>
      <c r="S265" s="413"/>
      <c r="T265" s="34"/>
      <c r="U265" s="34"/>
      <c r="V265" s="35" t="s">
        <v>66</v>
      </c>
      <c r="W265" s="405">
        <v>0</v>
      </c>
      <c r="X265" s="406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hidden="1" customHeight="1" x14ac:dyDescent="0.25">
      <c r="A266" s="54" t="s">
        <v>419</v>
      </c>
      <c r="B266" s="54" t="s">
        <v>420</v>
      </c>
      <c r="C266" s="31">
        <v>4301051115</v>
      </c>
      <c r="D266" s="418">
        <v>4607091387964</v>
      </c>
      <c r="E266" s="413"/>
      <c r="F266" s="404">
        <v>1.35</v>
      </c>
      <c r="G266" s="32">
        <v>6</v>
      </c>
      <c r="H266" s="404">
        <v>8.1</v>
      </c>
      <c r="I266" s="404">
        <v>8.6460000000000008</v>
      </c>
      <c r="J266" s="32">
        <v>56</v>
      </c>
      <c r="K266" s="32" t="s">
        <v>108</v>
      </c>
      <c r="L266" s="33" t="s">
        <v>65</v>
      </c>
      <c r="M266" s="33"/>
      <c r="N266" s="32">
        <v>40</v>
      </c>
      <c r="O266" s="6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12"/>
      <c r="Q266" s="412"/>
      <c r="R266" s="412"/>
      <c r="S266" s="413"/>
      <c r="T266" s="34"/>
      <c r="U266" s="34"/>
      <c r="V266" s="35" t="s">
        <v>66</v>
      </c>
      <c r="W266" s="405">
        <v>0</v>
      </c>
      <c r="X266" s="406">
        <f t="shared" si="60"/>
        <v>0</v>
      </c>
      <c r="Y266" s="36" t="str">
        <f>IFERROR(IF(X266=0,"",ROUNDUP(X266/H266,0)*0.02175),"")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16.5" hidden="1" customHeight="1" x14ac:dyDescent="0.25">
      <c r="A267" s="54" t="s">
        <v>421</v>
      </c>
      <c r="B267" s="54" t="s">
        <v>422</v>
      </c>
      <c r="C267" s="31">
        <v>4301051731</v>
      </c>
      <c r="D267" s="418">
        <v>4680115884618</v>
      </c>
      <c r="E267" s="413"/>
      <c r="F267" s="404">
        <v>0.6</v>
      </c>
      <c r="G267" s="32">
        <v>6</v>
      </c>
      <c r="H267" s="404">
        <v>3.6</v>
      </c>
      <c r="I267" s="404">
        <v>3.81</v>
      </c>
      <c r="J267" s="32">
        <v>120</v>
      </c>
      <c r="K267" s="32" t="s">
        <v>64</v>
      </c>
      <c r="L267" s="33" t="s">
        <v>65</v>
      </c>
      <c r="M267" s="33"/>
      <c r="N267" s="32">
        <v>45</v>
      </c>
      <c r="O267" s="67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12"/>
      <c r="Q267" s="412"/>
      <c r="R267" s="412"/>
      <c r="S267" s="413"/>
      <c r="T267" s="34"/>
      <c r="U267" s="34"/>
      <c r="V267" s="35" t="s">
        <v>66</v>
      </c>
      <c r="W267" s="405">
        <v>0</v>
      </c>
      <c r="X267" s="406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hidden="1" customHeight="1" x14ac:dyDescent="0.25">
      <c r="A268" s="54" t="s">
        <v>423</v>
      </c>
      <c r="B268" s="54" t="s">
        <v>424</v>
      </c>
      <c r="C268" s="31">
        <v>4301051705</v>
      </c>
      <c r="D268" s="418">
        <v>4680115884588</v>
      </c>
      <c r="E268" s="413"/>
      <c r="F268" s="404">
        <v>0.5</v>
      </c>
      <c r="G268" s="32">
        <v>6</v>
      </c>
      <c r="H268" s="404">
        <v>3</v>
      </c>
      <c r="I268" s="404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97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2"/>
      <c r="Q268" s="412"/>
      <c r="R268" s="412"/>
      <c r="S268" s="413"/>
      <c r="T268" s="34"/>
      <c r="U268" s="34"/>
      <c r="V268" s="35" t="s">
        <v>66</v>
      </c>
      <c r="W268" s="405">
        <v>0</v>
      </c>
      <c r="X268" s="406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hidden="1" customHeight="1" x14ac:dyDescent="0.25">
      <c r="A269" s="54" t="s">
        <v>425</v>
      </c>
      <c r="B269" s="54" t="s">
        <v>426</v>
      </c>
      <c r="C269" s="31">
        <v>4301051134</v>
      </c>
      <c r="D269" s="418">
        <v>4607091381672</v>
      </c>
      <c r="E269" s="413"/>
      <c r="F269" s="404">
        <v>0.6</v>
      </c>
      <c r="G269" s="32">
        <v>6</v>
      </c>
      <c r="H269" s="404">
        <v>3.6</v>
      </c>
      <c r="I269" s="404">
        <v>3.8759999999999999</v>
      </c>
      <c r="J269" s="32">
        <v>120</v>
      </c>
      <c r="K269" s="32" t="s">
        <v>64</v>
      </c>
      <c r="L269" s="33" t="s">
        <v>65</v>
      </c>
      <c r="M269" s="33"/>
      <c r="N269" s="32">
        <v>40</v>
      </c>
      <c r="O269" s="6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12"/>
      <c r="Q269" s="412"/>
      <c r="R269" s="412"/>
      <c r="S269" s="413"/>
      <c r="T269" s="34"/>
      <c r="U269" s="34"/>
      <c r="V269" s="35" t="s">
        <v>66</v>
      </c>
      <c r="W269" s="405">
        <v>0</v>
      </c>
      <c r="X269" s="406">
        <f t="shared" si="60"/>
        <v>0</v>
      </c>
      <c r="Y269" s="36" t="str">
        <f>IFERROR(IF(X269=0,"",ROUNDUP(X269/H269,0)*0.00937),"")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hidden="1" customHeight="1" x14ac:dyDescent="0.25">
      <c r="A270" s="54" t="s">
        <v>427</v>
      </c>
      <c r="B270" s="54" t="s">
        <v>428</v>
      </c>
      <c r="C270" s="31">
        <v>4301051130</v>
      </c>
      <c r="D270" s="418">
        <v>4607091387537</v>
      </c>
      <c r="E270" s="413"/>
      <c r="F270" s="404">
        <v>0.45</v>
      </c>
      <c r="G270" s="32">
        <v>6</v>
      </c>
      <c r="H270" s="404">
        <v>2.7</v>
      </c>
      <c r="I270" s="404">
        <v>2.99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4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12"/>
      <c r="Q270" s="412"/>
      <c r="R270" s="412"/>
      <c r="S270" s="413"/>
      <c r="T270" s="34"/>
      <c r="U270" s="34"/>
      <c r="V270" s="35" t="s">
        <v>66</v>
      </c>
      <c r="W270" s="405">
        <v>0</v>
      </c>
      <c r="X270" s="406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hidden="1" customHeight="1" x14ac:dyDescent="0.25">
      <c r="A271" s="54" t="s">
        <v>429</v>
      </c>
      <c r="B271" s="54" t="s">
        <v>430</v>
      </c>
      <c r="C271" s="31">
        <v>4301051132</v>
      </c>
      <c r="D271" s="418">
        <v>4607091387513</v>
      </c>
      <c r="E271" s="413"/>
      <c r="F271" s="404">
        <v>0.45</v>
      </c>
      <c r="G271" s="32">
        <v>6</v>
      </c>
      <c r="H271" s="404">
        <v>2.7</v>
      </c>
      <c r="I271" s="404">
        <v>2.9780000000000002</v>
      </c>
      <c r="J271" s="32">
        <v>156</v>
      </c>
      <c r="K271" s="32" t="s">
        <v>64</v>
      </c>
      <c r="L271" s="33" t="s">
        <v>65</v>
      </c>
      <c r="M271" s="33"/>
      <c r="N271" s="32">
        <v>40</v>
      </c>
      <c r="O271" s="4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12"/>
      <c r="Q271" s="412"/>
      <c r="R271" s="412"/>
      <c r="S271" s="413"/>
      <c r="T271" s="34"/>
      <c r="U271" s="34"/>
      <c r="V271" s="35" t="s">
        <v>66</v>
      </c>
      <c r="W271" s="405">
        <v>0</v>
      </c>
      <c r="X271" s="406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hidden="1" customHeight="1" x14ac:dyDescent="0.25">
      <c r="A272" s="54" t="s">
        <v>431</v>
      </c>
      <c r="B272" s="54" t="s">
        <v>432</v>
      </c>
      <c r="C272" s="31">
        <v>4301051277</v>
      </c>
      <c r="D272" s="418">
        <v>4680115880511</v>
      </c>
      <c r="E272" s="413"/>
      <c r="F272" s="404">
        <v>0.33</v>
      </c>
      <c r="G272" s="32">
        <v>6</v>
      </c>
      <c r="H272" s="404">
        <v>1.98</v>
      </c>
      <c r="I272" s="404">
        <v>2.1800000000000002</v>
      </c>
      <c r="J272" s="32">
        <v>156</v>
      </c>
      <c r="K272" s="32" t="s">
        <v>64</v>
      </c>
      <c r="L272" s="33" t="s">
        <v>127</v>
      </c>
      <c r="M272" s="33"/>
      <c r="N272" s="32">
        <v>40</v>
      </c>
      <c r="O272" s="7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12"/>
      <c r="Q272" s="412"/>
      <c r="R272" s="412"/>
      <c r="S272" s="413"/>
      <c r="T272" s="34"/>
      <c r="U272" s="34"/>
      <c r="V272" s="35" t="s">
        <v>66</v>
      </c>
      <c r="W272" s="405">
        <v>0</v>
      </c>
      <c r="X272" s="406">
        <f t="shared" si="60"/>
        <v>0</v>
      </c>
      <c r="Y272" s="36" t="str">
        <f>IFERROR(IF(X272=0,"",ROUNDUP(X272/H272,0)*0.00753),"")</f>
        <v/>
      </c>
      <c r="Z272" s="56"/>
      <c r="AA272" s="57"/>
      <c r="AE272" s="64"/>
      <c r="BB272" s="228" t="s">
        <v>1</v>
      </c>
      <c r="BL272" s="64">
        <f t="shared" si="61"/>
        <v>0</v>
      </c>
      <c r="BM272" s="64">
        <f t="shared" si="62"/>
        <v>0</v>
      </c>
      <c r="BN272" s="64">
        <f t="shared" si="63"/>
        <v>0</v>
      </c>
      <c r="BO272" s="64">
        <f t="shared" si="64"/>
        <v>0</v>
      </c>
    </row>
    <row r="273" spans="1:67" ht="27" hidden="1" customHeight="1" x14ac:dyDescent="0.25">
      <c r="A273" s="54" t="s">
        <v>433</v>
      </c>
      <c r="B273" s="54" t="s">
        <v>434</v>
      </c>
      <c r="C273" s="31">
        <v>4301051344</v>
      </c>
      <c r="D273" s="418">
        <v>4680115880412</v>
      </c>
      <c r="E273" s="413"/>
      <c r="F273" s="404">
        <v>0.33</v>
      </c>
      <c r="G273" s="32">
        <v>6</v>
      </c>
      <c r="H273" s="404">
        <v>1.98</v>
      </c>
      <c r="I273" s="404">
        <v>2.246</v>
      </c>
      <c r="J273" s="32">
        <v>156</v>
      </c>
      <c r="K273" s="32" t="s">
        <v>64</v>
      </c>
      <c r="L273" s="33" t="s">
        <v>127</v>
      </c>
      <c r="M273" s="33"/>
      <c r="N273" s="32">
        <v>45</v>
      </c>
      <c r="O273" s="4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12"/>
      <c r="Q273" s="412"/>
      <c r="R273" s="412"/>
      <c r="S273" s="413"/>
      <c r="T273" s="34"/>
      <c r="U273" s="34"/>
      <c r="V273" s="35" t="s">
        <v>66</v>
      </c>
      <c r="W273" s="405">
        <v>0</v>
      </c>
      <c r="X273" s="406">
        <f t="shared" si="60"/>
        <v>0</v>
      </c>
      <c r="Y273" s="36" t="str">
        <f>IFERROR(IF(X273=0,"",ROUNDUP(X273/H273,0)*0.00753),"")</f>
        <v/>
      </c>
      <c r="Z273" s="56"/>
      <c r="AA273" s="57"/>
      <c r="AE273" s="64"/>
      <c r="BB273" s="229" t="s">
        <v>1</v>
      </c>
      <c r="BL273" s="64">
        <f t="shared" si="61"/>
        <v>0</v>
      </c>
      <c r="BM273" s="64">
        <f t="shared" si="62"/>
        <v>0</v>
      </c>
      <c r="BN273" s="64">
        <f t="shared" si="63"/>
        <v>0</v>
      </c>
      <c r="BO273" s="64">
        <f t="shared" si="64"/>
        <v>0</v>
      </c>
    </row>
    <row r="274" spans="1:67" x14ac:dyDescent="0.2">
      <c r="A274" s="430"/>
      <c r="B274" s="416"/>
      <c r="C274" s="416"/>
      <c r="D274" s="416"/>
      <c r="E274" s="416"/>
      <c r="F274" s="416"/>
      <c r="G274" s="416"/>
      <c r="H274" s="416"/>
      <c r="I274" s="416"/>
      <c r="J274" s="416"/>
      <c r="K274" s="416"/>
      <c r="L274" s="416"/>
      <c r="M274" s="416"/>
      <c r="N274" s="431"/>
      <c r="O274" s="449" t="s">
        <v>70</v>
      </c>
      <c r="P274" s="450"/>
      <c r="Q274" s="450"/>
      <c r="R274" s="450"/>
      <c r="S274" s="450"/>
      <c r="T274" s="450"/>
      <c r="U274" s="451"/>
      <c r="V274" s="37" t="s">
        <v>71</v>
      </c>
      <c r="W274" s="407">
        <f>IFERROR(W264/H264,"0")+IFERROR(W265/H265,"0")+IFERROR(W266/H266,"0")+IFERROR(W267/H267,"0")+IFERROR(W268/H268,"0")+IFERROR(W269/H269,"0")+IFERROR(W270/H270,"0")+IFERROR(W271/H271,"0")+IFERROR(W272/H272,"0")+IFERROR(W273/H273,"0")</f>
        <v>12.820512820512821</v>
      </c>
      <c r="X274" s="407">
        <f>IFERROR(X264/H264,"0")+IFERROR(X265/H265,"0")+IFERROR(X266/H266,"0")+IFERROR(X267/H267,"0")+IFERROR(X268/H268,"0")+IFERROR(X269/H269,"0")+IFERROR(X270/H270,"0")+IFERROR(X271/H271,"0")+IFERROR(X272/H272,"0")+IFERROR(X273/H273,"0")</f>
        <v>13</v>
      </c>
      <c r="Y274" s="407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0.28275</v>
      </c>
      <c r="Z274" s="408"/>
      <c r="AA274" s="408"/>
    </row>
    <row r="275" spans="1:67" x14ac:dyDescent="0.2">
      <c r="A275" s="416"/>
      <c r="B275" s="416"/>
      <c r="C275" s="416"/>
      <c r="D275" s="416"/>
      <c r="E275" s="416"/>
      <c r="F275" s="416"/>
      <c r="G275" s="416"/>
      <c r="H275" s="416"/>
      <c r="I275" s="416"/>
      <c r="J275" s="416"/>
      <c r="K275" s="416"/>
      <c r="L275" s="416"/>
      <c r="M275" s="416"/>
      <c r="N275" s="431"/>
      <c r="O275" s="449" t="s">
        <v>70</v>
      </c>
      <c r="P275" s="450"/>
      <c r="Q275" s="450"/>
      <c r="R275" s="450"/>
      <c r="S275" s="450"/>
      <c r="T275" s="450"/>
      <c r="U275" s="451"/>
      <c r="V275" s="37" t="s">
        <v>66</v>
      </c>
      <c r="W275" s="407">
        <f>IFERROR(SUM(W264:W273),"0")</f>
        <v>100</v>
      </c>
      <c r="X275" s="407">
        <f>IFERROR(SUM(X264:X273),"0")</f>
        <v>101.39999999999999</v>
      </c>
      <c r="Y275" s="37"/>
      <c r="Z275" s="408"/>
      <c r="AA275" s="408"/>
    </row>
    <row r="276" spans="1:67" ht="14.25" hidden="1" customHeight="1" x14ac:dyDescent="0.25">
      <c r="A276" s="420" t="s">
        <v>217</v>
      </c>
      <c r="B276" s="416"/>
      <c r="C276" s="416"/>
      <c r="D276" s="416"/>
      <c r="E276" s="416"/>
      <c r="F276" s="416"/>
      <c r="G276" s="416"/>
      <c r="H276" s="416"/>
      <c r="I276" s="416"/>
      <c r="J276" s="416"/>
      <c r="K276" s="416"/>
      <c r="L276" s="416"/>
      <c r="M276" s="416"/>
      <c r="N276" s="416"/>
      <c r="O276" s="416"/>
      <c r="P276" s="416"/>
      <c r="Q276" s="416"/>
      <c r="R276" s="416"/>
      <c r="S276" s="416"/>
      <c r="T276" s="416"/>
      <c r="U276" s="416"/>
      <c r="V276" s="416"/>
      <c r="W276" s="416"/>
      <c r="X276" s="416"/>
      <c r="Y276" s="416"/>
      <c r="Z276" s="398"/>
      <c r="AA276" s="398"/>
    </row>
    <row r="277" spans="1:67" ht="16.5" hidden="1" customHeight="1" x14ac:dyDescent="0.25">
      <c r="A277" s="54" t="s">
        <v>435</v>
      </c>
      <c r="B277" s="54" t="s">
        <v>436</v>
      </c>
      <c r="C277" s="31">
        <v>4301060379</v>
      </c>
      <c r="D277" s="418">
        <v>4607091380880</v>
      </c>
      <c r="E277" s="413"/>
      <c r="F277" s="404">
        <v>1.4</v>
      </c>
      <c r="G277" s="32">
        <v>6</v>
      </c>
      <c r="H277" s="404">
        <v>8.4</v>
      </c>
      <c r="I277" s="404">
        <v>8.9640000000000004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794" t="s">
        <v>437</v>
      </c>
      <c r="P277" s="412"/>
      <c r="Q277" s="412"/>
      <c r="R277" s="412"/>
      <c r="S277" s="413"/>
      <c r="T277" s="34"/>
      <c r="U277" s="34"/>
      <c r="V277" s="35" t="s">
        <v>66</v>
      </c>
      <c r="W277" s="405">
        <v>0</v>
      </c>
      <c r="X277" s="40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438</v>
      </c>
      <c r="B278" s="54" t="s">
        <v>439</v>
      </c>
      <c r="C278" s="31">
        <v>4301060308</v>
      </c>
      <c r="D278" s="418">
        <v>4607091384482</v>
      </c>
      <c r="E278" s="413"/>
      <c r="F278" s="404">
        <v>1.3</v>
      </c>
      <c r="G278" s="32">
        <v>6</v>
      </c>
      <c r="H278" s="404">
        <v>7.8</v>
      </c>
      <c r="I278" s="404">
        <v>8.3640000000000008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12"/>
      <c r="Q278" s="412"/>
      <c r="R278" s="412"/>
      <c r="S278" s="413"/>
      <c r="T278" s="34"/>
      <c r="U278" s="34"/>
      <c r="V278" s="35" t="s">
        <v>66</v>
      </c>
      <c r="W278" s="405">
        <v>600</v>
      </c>
      <c r="X278" s="406">
        <f>IFERROR(IF(W278="",0,CEILING((W278/$H278),1)*$H278),"")</f>
        <v>600.6</v>
      </c>
      <c r="Y278" s="36">
        <f>IFERROR(IF(X278=0,"",ROUNDUP(X278/H278,0)*0.02175),"")</f>
        <v>1.67475</v>
      </c>
      <c r="Z278" s="56"/>
      <c r="AA278" s="57"/>
      <c r="AE278" s="64"/>
      <c r="BB278" s="231" t="s">
        <v>1</v>
      </c>
      <c r="BL278" s="64">
        <f>IFERROR(W278*I278/H278,"0")</f>
        <v>643.38461538461547</v>
      </c>
      <c r="BM278" s="64">
        <f>IFERROR(X278*I278/H278,"0")</f>
        <v>644.02800000000002</v>
      </c>
      <c r="BN278" s="64">
        <f>IFERROR(1/J278*(W278/H278),"0")</f>
        <v>1.3736263736263734</v>
      </c>
      <c r="BO278" s="64">
        <f>IFERROR(1/J278*(X278/H278),"0")</f>
        <v>1.375</v>
      </c>
    </row>
    <row r="279" spans="1:67" ht="16.5" hidden="1" customHeight="1" x14ac:dyDescent="0.25">
      <c r="A279" s="54" t="s">
        <v>440</v>
      </c>
      <c r="B279" s="54" t="s">
        <v>441</v>
      </c>
      <c r="C279" s="31">
        <v>4301060325</v>
      </c>
      <c r="D279" s="418">
        <v>4607091380897</v>
      </c>
      <c r="E279" s="413"/>
      <c r="F279" s="404">
        <v>1.4</v>
      </c>
      <c r="G279" s="32">
        <v>6</v>
      </c>
      <c r="H279" s="404">
        <v>8.4</v>
      </c>
      <c r="I279" s="404">
        <v>8.9640000000000004</v>
      </c>
      <c r="J279" s="32">
        <v>56</v>
      </c>
      <c r="K279" s="32" t="s">
        <v>108</v>
      </c>
      <c r="L279" s="33" t="s">
        <v>65</v>
      </c>
      <c r="M279" s="33"/>
      <c r="N279" s="32">
        <v>30</v>
      </c>
      <c r="O279" s="6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12"/>
      <c r="Q279" s="412"/>
      <c r="R279" s="412"/>
      <c r="S279" s="413"/>
      <c r="T279" s="34"/>
      <c r="U279" s="34"/>
      <c r="V279" s="35" t="s">
        <v>66</v>
      </c>
      <c r="W279" s="405">
        <v>0</v>
      </c>
      <c r="X279" s="40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430"/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31"/>
      <c r="O280" s="449" t="s">
        <v>70</v>
      </c>
      <c r="P280" s="450"/>
      <c r="Q280" s="450"/>
      <c r="R280" s="450"/>
      <c r="S280" s="450"/>
      <c r="T280" s="450"/>
      <c r="U280" s="451"/>
      <c r="V280" s="37" t="s">
        <v>71</v>
      </c>
      <c r="W280" s="407">
        <f>IFERROR(W277/H277,"0")+IFERROR(W278/H278,"0")+IFERROR(W279/H279,"0")</f>
        <v>76.92307692307692</v>
      </c>
      <c r="X280" s="407">
        <f>IFERROR(X277/H277,"0")+IFERROR(X278/H278,"0")+IFERROR(X279/H279,"0")</f>
        <v>77</v>
      </c>
      <c r="Y280" s="407">
        <f>IFERROR(IF(Y277="",0,Y277),"0")+IFERROR(IF(Y278="",0,Y278),"0")+IFERROR(IF(Y279="",0,Y279),"0")</f>
        <v>1.67475</v>
      </c>
      <c r="Z280" s="408"/>
      <c r="AA280" s="408"/>
    </row>
    <row r="281" spans="1:67" x14ac:dyDescent="0.2">
      <c r="A281" s="416"/>
      <c r="B281" s="416"/>
      <c r="C281" s="416"/>
      <c r="D281" s="416"/>
      <c r="E281" s="416"/>
      <c r="F281" s="416"/>
      <c r="G281" s="416"/>
      <c r="H281" s="416"/>
      <c r="I281" s="416"/>
      <c r="J281" s="416"/>
      <c r="K281" s="416"/>
      <c r="L281" s="416"/>
      <c r="M281" s="416"/>
      <c r="N281" s="431"/>
      <c r="O281" s="449" t="s">
        <v>70</v>
      </c>
      <c r="P281" s="450"/>
      <c r="Q281" s="450"/>
      <c r="R281" s="450"/>
      <c r="S281" s="450"/>
      <c r="T281" s="450"/>
      <c r="U281" s="451"/>
      <c r="V281" s="37" t="s">
        <v>66</v>
      </c>
      <c r="W281" s="407">
        <f>IFERROR(SUM(W277:W279),"0")</f>
        <v>600</v>
      </c>
      <c r="X281" s="407">
        <f>IFERROR(SUM(X277:X279),"0")</f>
        <v>600.6</v>
      </c>
      <c r="Y281" s="37"/>
      <c r="Z281" s="408"/>
      <c r="AA281" s="408"/>
    </row>
    <row r="282" spans="1:67" ht="14.25" hidden="1" customHeight="1" x14ac:dyDescent="0.25">
      <c r="A282" s="420" t="s">
        <v>91</v>
      </c>
      <c r="B282" s="416"/>
      <c r="C282" s="416"/>
      <c r="D282" s="416"/>
      <c r="E282" s="416"/>
      <c r="F282" s="416"/>
      <c r="G282" s="416"/>
      <c r="H282" s="416"/>
      <c r="I282" s="416"/>
      <c r="J282" s="416"/>
      <c r="K282" s="416"/>
      <c r="L282" s="416"/>
      <c r="M282" s="416"/>
      <c r="N282" s="416"/>
      <c r="O282" s="416"/>
      <c r="P282" s="416"/>
      <c r="Q282" s="416"/>
      <c r="R282" s="416"/>
      <c r="S282" s="416"/>
      <c r="T282" s="416"/>
      <c r="U282" s="416"/>
      <c r="V282" s="416"/>
      <c r="W282" s="416"/>
      <c r="X282" s="416"/>
      <c r="Y282" s="416"/>
      <c r="Z282" s="398"/>
      <c r="AA282" s="398"/>
    </row>
    <row r="283" spans="1:67" ht="16.5" hidden="1" customHeight="1" x14ac:dyDescent="0.25">
      <c r="A283" s="54" t="s">
        <v>442</v>
      </c>
      <c r="B283" s="54" t="s">
        <v>443</v>
      </c>
      <c r="C283" s="31">
        <v>4301030232</v>
      </c>
      <c r="D283" s="418">
        <v>4607091388374</v>
      </c>
      <c r="E283" s="413"/>
      <c r="F283" s="404">
        <v>0.38</v>
      </c>
      <c r="G283" s="32">
        <v>8</v>
      </c>
      <c r="H283" s="404">
        <v>3.04</v>
      </c>
      <c r="I283" s="404">
        <v>3.28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713" t="s">
        <v>444</v>
      </c>
      <c r="P283" s="412"/>
      <c r="Q283" s="412"/>
      <c r="R283" s="412"/>
      <c r="S283" s="413"/>
      <c r="T283" s="34"/>
      <c r="U283" s="34"/>
      <c r="V283" s="35" t="s">
        <v>66</v>
      </c>
      <c r="W283" s="405">
        <v>0</v>
      </c>
      <c r="X283" s="40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445</v>
      </c>
      <c r="B284" s="54" t="s">
        <v>446</v>
      </c>
      <c r="C284" s="31">
        <v>4301030235</v>
      </c>
      <c r="D284" s="418">
        <v>4607091388381</v>
      </c>
      <c r="E284" s="413"/>
      <c r="F284" s="404">
        <v>0.38</v>
      </c>
      <c r="G284" s="32">
        <v>8</v>
      </c>
      <c r="H284" s="404">
        <v>3.04</v>
      </c>
      <c r="I284" s="404">
        <v>3.32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481" t="s">
        <v>447</v>
      </c>
      <c r="P284" s="412"/>
      <c r="Q284" s="412"/>
      <c r="R284" s="412"/>
      <c r="S284" s="413"/>
      <c r="T284" s="34"/>
      <c r="U284" s="34"/>
      <c r="V284" s="35" t="s">
        <v>66</v>
      </c>
      <c r="W284" s="405">
        <v>0</v>
      </c>
      <c r="X284" s="40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448</v>
      </c>
      <c r="B285" s="54" t="s">
        <v>449</v>
      </c>
      <c r="C285" s="31">
        <v>4301030233</v>
      </c>
      <c r="D285" s="418">
        <v>4607091388404</v>
      </c>
      <c r="E285" s="413"/>
      <c r="F285" s="404">
        <v>0.17</v>
      </c>
      <c r="G285" s="32">
        <v>15</v>
      </c>
      <c r="H285" s="404">
        <v>2.5499999999999998</v>
      </c>
      <c r="I285" s="404">
        <v>2.9</v>
      </c>
      <c r="J285" s="32">
        <v>156</v>
      </c>
      <c r="K285" s="32" t="s">
        <v>64</v>
      </c>
      <c r="L285" s="33" t="s">
        <v>94</v>
      </c>
      <c r="M285" s="33"/>
      <c r="N285" s="32">
        <v>180</v>
      </c>
      <c r="O285" s="71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12"/>
      <c r="Q285" s="412"/>
      <c r="R285" s="412"/>
      <c r="S285" s="413"/>
      <c r="T285" s="34"/>
      <c r="U285" s="34"/>
      <c r="V285" s="35" t="s">
        <v>66</v>
      </c>
      <c r="W285" s="405">
        <v>0</v>
      </c>
      <c r="X285" s="40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430"/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31"/>
      <c r="O286" s="449" t="s">
        <v>70</v>
      </c>
      <c r="P286" s="450"/>
      <c r="Q286" s="450"/>
      <c r="R286" s="450"/>
      <c r="S286" s="450"/>
      <c r="T286" s="450"/>
      <c r="U286" s="451"/>
      <c r="V286" s="37" t="s">
        <v>71</v>
      </c>
      <c r="W286" s="407">
        <f>IFERROR(W283/H283,"0")+IFERROR(W284/H284,"0")+IFERROR(W285/H285,"0")</f>
        <v>0</v>
      </c>
      <c r="X286" s="407">
        <f>IFERROR(X283/H283,"0")+IFERROR(X284/H284,"0")+IFERROR(X285/H285,"0")</f>
        <v>0</v>
      </c>
      <c r="Y286" s="407">
        <f>IFERROR(IF(Y283="",0,Y283),"0")+IFERROR(IF(Y284="",0,Y284),"0")+IFERROR(IF(Y285="",0,Y285),"0")</f>
        <v>0</v>
      </c>
      <c r="Z286" s="408"/>
      <c r="AA286" s="408"/>
    </row>
    <row r="287" spans="1:67" hidden="1" x14ac:dyDescent="0.2">
      <c r="A287" s="416"/>
      <c r="B287" s="416"/>
      <c r="C287" s="416"/>
      <c r="D287" s="416"/>
      <c r="E287" s="416"/>
      <c r="F287" s="416"/>
      <c r="G287" s="416"/>
      <c r="H287" s="416"/>
      <c r="I287" s="416"/>
      <c r="J287" s="416"/>
      <c r="K287" s="416"/>
      <c r="L287" s="416"/>
      <c r="M287" s="416"/>
      <c r="N287" s="431"/>
      <c r="O287" s="449" t="s">
        <v>70</v>
      </c>
      <c r="P287" s="450"/>
      <c r="Q287" s="450"/>
      <c r="R287" s="450"/>
      <c r="S287" s="450"/>
      <c r="T287" s="450"/>
      <c r="U287" s="451"/>
      <c r="V287" s="37" t="s">
        <v>66</v>
      </c>
      <c r="W287" s="407">
        <f>IFERROR(SUM(W283:W285),"0")</f>
        <v>0</v>
      </c>
      <c r="X287" s="407">
        <f>IFERROR(SUM(X283:X285),"0")</f>
        <v>0</v>
      </c>
      <c r="Y287" s="37"/>
      <c r="Z287" s="408"/>
      <c r="AA287" s="408"/>
    </row>
    <row r="288" spans="1:67" ht="14.25" hidden="1" customHeight="1" x14ac:dyDescent="0.25">
      <c r="A288" s="420" t="s">
        <v>450</v>
      </c>
      <c r="B288" s="416"/>
      <c r="C288" s="416"/>
      <c r="D288" s="416"/>
      <c r="E288" s="416"/>
      <c r="F288" s="416"/>
      <c r="G288" s="416"/>
      <c r="H288" s="416"/>
      <c r="I288" s="416"/>
      <c r="J288" s="416"/>
      <c r="K288" s="416"/>
      <c r="L288" s="416"/>
      <c r="M288" s="416"/>
      <c r="N288" s="416"/>
      <c r="O288" s="416"/>
      <c r="P288" s="416"/>
      <c r="Q288" s="416"/>
      <c r="R288" s="416"/>
      <c r="S288" s="416"/>
      <c r="T288" s="416"/>
      <c r="U288" s="416"/>
      <c r="V288" s="416"/>
      <c r="W288" s="416"/>
      <c r="X288" s="416"/>
      <c r="Y288" s="416"/>
      <c r="Z288" s="398"/>
      <c r="AA288" s="398"/>
    </row>
    <row r="289" spans="1:67" ht="16.5" customHeight="1" x14ac:dyDescent="0.25">
      <c r="A289" s="54" t="s">
        <v>451</v>
      </c>
      <c r="B289" s="54" t="s">
        <v>452</v>
      </c>
      <c r="C289" s="31">
        <v>4301180007</v>
      </c>
      <c r="D289" s="418">
        <v>4680115881808</v>
      </c>
      <c r="E289" s="413"/>
      <c r="F289" s="404">
        <v>0.1</v>
      </c>
      <c r="G289" s="32">
        <v>20</v>
      </c>
      <c r="H289" s="404">
        <v>2</v>
      </c>
      <c r="I289" s="404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5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12"/>
      <c r="Q289" s="412"/>
      <c r="R289" s="412"/>
      <c r="S289" s="413"/>
      <c r="T289" s="34"/>
      <c r="U289" s="34"/>
      <c r="V289" s="35" t="s">
        <v>66</v>
      </c>
      <c r="W289" s="405">
        <v>10</v>
      </c>
      <c r="X289" s="406">
        <f>IFERROR(IF(W289="",0,CEILING((W289/$H289),1)*$H289),"")</f>
        <v>10</v>
      </c>
      <c r="Y289" s="36">
        <f>IFERROR(IF(X289=0,"",ROUNDUP(X289/H289,0)*0.00474),"")</f>
        <v>2.3700000000000002E-2</v>
      </c>
      <c r="Z289" s="56"/>
      <c r="AA289" s="57"/>
      <c r="AE289" s="64"/>
      <c r="BB289" s="236" t="s">
        <v>1</v>
      </c>
      <c r="BL289" s="64">
        <f>IFERROR(W289*I289/H289,"0")</f>
        <v>11.200000000000001</v>
      </c>
      <c r="BM289" s="64">
        <f>IFERROR(X289*I289/H289,"0")</f>
        <v>11.200000000000001</v>
      </c>
      <c r="BN289" s="64">
        <f>IFERROR(1/J289*(W289/H289),"0")</f>
        <v>2.1008403361344536E-2</v>
      </c>
      <c r="BO289" s="64">
        <f>IFERROR(1/J289*(X289/H289),"0")</f>
        <v>2.1008403361344536E-2</v>
      </c>
    </row>
    <row r="290" spans="1:67" ht="27" customHeight="1" x14ac:dyDescent="0.25">
      <c r="A290" s="54" t="s">
        <v>455</v>
      </c>
      <c r="B290" s="54" t="s">
        <v>456</v>
      </c>
      <c r="C290" s="31">
        <v>4301180006</v>
      </c>
      <c r="D290" s="418">
        <v>4680115881822</v>
      </c>
      <c r="E290" s="413"/>
      <c r="F290" s="404">
        <v>0.1</v>
      </c>
      <c r="G290" s="32">
        <v>20</v>
      </c>
      <c r="H290" s="404">
        <v>2</v>
      </c>
      <c r="I290" s="404">
        <v>2.2400000000000002</v>
      </c>
      <c r="J290" s="32">
        <v>238</v>
      </c>
      <c r="K290" s="32" t="s">
        <v>453</v>
      </c>
      <c r="L290" s="33" t="s">
        <v>454</v>
      </c>
      <c r="M290" s="33"/>
      <c r="N290" s="32">
        <v>730</v>
      </c>
      <c r="O290" s="5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12"/>
      <c r="Q290" s="412"/>
      <c r="R290" s="412"/>
      <c r="S290" s="413"/>
      <c r="T290" s="34"/>
      <c r="U290" s="34"/>
      <c r="V290" s="35" t="s">
        <v>66</v>
      </c>
      <c r="W290" s="405">
        <v>10</v>
      </c>
      <c r="X290" s="406">
        <f>IFERROR(IF(W290="",0,CEILING((W290/$H290),1)*$H290),"")</f>
        <v>10</v>
      </c>
      <c r="Y290" s="36">
        <f>IFERROR(IF(X290=0,"",ROUNDUP(X290/H290,0)*0.00474),"")</f>
        <v>2.3700000000000002E-2</v>
      </c>
      <c r="Z290" s="56"/>
      <c r="AA290" s="57"/>
      <c r="AE290" s="64"/>
      <c r="BB290" s="237" t="s">
        <v>1</v>
      </c>
      <c r="BL290" s="64">
        <f>IFERROR(W290*I290/H290,"0")</f>
        <v>11.200000000000001</v>
      </c>
      <c r="BM290" s="64">
        <f>IFERROR(X290*I290/H290,"0")</f>
        <v>11.200000000000001</v>
      </c>
      <c r="BN290" s="64">
        <f>IFERROR(1/J290*(W290/H290),"0")</f>
        <v>2.1008403361344536E-2</v>
      </c>
      <c r="BO290" s="64">
        <f>IFERROR(1/J290*(X290/H290),"0")</f>
        <v>2.1008403361344536E-2</v>
      </c>
    </row>
    <row r="291" spans="1:67" ht="27" customHeight="1" x14ac:dyDescent="0.25">
      <c r="A291" s="54" t="s">
        <v>457</v>
      </c>
      <c r="B291" s="54" t="s">
        <v>458</v>
      </c>
      <c r="C291" s="31">
        <v>4301180001</v>
      </c>
      <c r="D291" s="418">
        <v>4680115880016</v>
      </c>
      <c r="E291" s="413"/>
      <c r="F291" s="404">
        <v>0.1</v>
      </c>
      <c r="G291" s="32">
        <v>20</v>
      </c>
      <c r="H291" s="404">
        <v>2</v>
      </c>
      <c r="I291" s="404">
        <v>2.2400000000000002</v>
      </c>
      <c r="J291" s="32">
        <v>238</v>
      </c>
      <c r="K291" s="32" t="s">
        <v>453</v>
      </c>
      <c r="L291" s="33" t="s">
        <v>454</v>
      </c>
      <c r="M291" s="33"/>
      <c r="N291" s="32">
        <v>730</v>
      </c>
      <c r="O291" s="4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12"/>
      <c r="Q291" s="412"/>
      <c r="R291" s="412"/>
      <c r="S291" s="413"/>
      <c r="T291" s="34"/>
      <c r="U291" s="34"/>
      <c r="V291" s="35" t="s">
        <v>66</v>
      </c>
      <c r="W291" s="405">
        <v>10</v>
      </c>
      <c r="X291" s="406">
        <f>IFERROR(IF(W291="",0,CEILING((W291/$H291),1)*$H291),"")</f>
        <v>10</v>
      </c>
      <c r="Y291" s="36">
        <f>IFERROR(IF(X291=0,"",ROUNDUP(X291/H291,0)*0.00474),"")</f>
        <v>2.3700000000000002E-2</v>
      </c>
      <c r="Z291" s="56"/>
      <c r="AA291" s="57"/>
      <c r="AE291" s="64"/>
      <c r="BB291" s="238" t="s">
        <v>1</v>
      </c>
      <c r="BL291" s="64">
        <f>IFERROR(W291*I291/H291,"0")</f>
        <v>11.200000000000001</v>
      </c>
      <c r="BM291" s="64">
        <f>IFERROR(X291*I291/H291,"0")</f>
        <v>11.200000000000001</v>
      </c>
      <c r="BN291" s="64">
        <f>IFERROR(1/J291*(W291/H291),"0")</f>
        <v>2.1008403361344536E-2</v>
      </c>
      <c r="BO291" s="64">
        <f>IFERROR(1/J291*(X291/H291),"0")</f>
        <v>2.1008403361344536E-2</v>
      </c>
    </row>
    <row r="292" spans="1:67" x14ac:dyDescent="0.2">
      <c r="A292" s="430"/>
      <c r="B292" s="416"/>
      <c r="C292" s="416"/>
      <c r="D292" s="416"/>
      <c r="E292" s="416"/>
      <c r="F292" s="416"/>
      <c r="G292" s="416"/>
      <c r="H292" s="416"/>
      <c r="I292" s="416"/>
      <c r="J292" s="416"/>
      <c r="K292" s="416"/>
      <c r="L292" s="416"/>
      <c r="M292" s="416"/>
      <c r="N292" s="431"/>
      <c r="O292" s="449" t="s">
        <v>70</v>
      </c>
      <c r="P292" s="450"/>
      <c r="Q292" s="450"/>
      <c r="R292" s="450"/>
      <c r="S292" s="450"/>
      <c r="T292" s="450"/>
      <c r="U292" s="451"/>
      <c r="V292" s="37" t="s">
        <v>71</v>
      </c>
      <c r="W292" s="407">
        <f>IFERROR(W289/H289,"0")+IFERROR(W290/H290,"0")+IFERROR(W291/H291,"0")</f>
        <v>15</v>
      </c>
      <c r="X292" s="407">
        <f>IFERROR(X289/H289,"0")+IFERROR(X290/H290,"0")+IFERROR(X291/H291,"0")</f>
        <v>15</v>
      </c>
      <c r="Y292" s="407">
        <f>IFERROR(IF(Y289="",0,Y289),"0")+IFERROR(IF(Y290="",0,Y290),"0")+IFERROR(IF(Y291="",0,Y291),"0")</f>
        <v>7.110000000000001E-2</v>
      </c>
      <c r="Z292" s="408"/>
      <c r="AA292" s="408"/>
    </row>
    <row r="293" spans="1:67" x14ac:dyDescent="0.2">
      <c r="A293" s="416"/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31"/>
      <c r="O293" s="449" t="s">
        <v>70</v>
      </c>
      <c r="P293" s="450"/>
      <c r="Q293" s="450"/>
      <c r="R293" s="450"/>
      <c r="S293" s="450"/>
      <c r="T293" s="450"/>
      <c r="U293" s="451"/>
      <c r="V293" s="37" t="s">
        <v>66</v>
      </c>
      <c r="W293" s="407">
        <f>IFERROR(SUM(W289:W291),"0")</f>
        <v>30</v>
      </c>
      <c r="X293" s="407">
        <f>IFERROR(SUM(X289:X291),"0")</f>
        <v>30</v>
      </c>
      <c r="Y293" s="37"/>
      <c r="Z293" s="408"/>
      <c r="AA293" s="408"/>
    </row>
    <row r="294" spans="1:67" ht="16.5" hidden="1" customHeight="1" x14ac:dyDescent="0.25">
      <c r="A294" s="415" t="s">
        <v>459</v>
      </c>
      <c r="B294" s="416"/>
      <c r="C294" s="416"/>
      <c r="D294" s="416"/>
      <c r="E294" s="416"/>
      <c r="F294" s="416"/>
      <c r="G294" s="416"/>
      <c r="H294" s="416"/>
      <c r="I294" s="416"/>
      <c r="J294" s="416"/>
      <c r="K294" s="416"/>
      <c r="L294" s="416"/>
      <c r="M294" s="416"/>
      <c r="N294" s="416"/>
      <c r="O294" s="416"/>
      <c r="P294" s="416"/>
      <c r="Q294" s="416"/>
      <c r="R294" s="416"/>
      <c r="S294" s="416"/>
      <c r="T294" s="416"/>
      <c r="U294" s="416"/>
      <c r="V294" s="416"/>
      <c r="W294" s="416"/>
      <c r="X294" s="416"/>
      <c r="Y294" s="416"/>
      <c r="Z294" s="399"/>
      <c r="AA294" s="399"/>
    </row>
    <row r="295" spans="1:67" ht="14.25" hidden="1" customHeight="1" x14ac:dyDescent="0.25">
      <c r="A295" s="420" t="s">
        <v>113</v>
      </c>
      <c r="B295" s="416"/>
      <c r="C295" s="416"/>
      <c r="D295" s="416"/>
      <c r="E295" s="416"/>
      <c r="F295" s="416"/>
      <c r="G295" s="416"/>
      <c r="H295" s="416"/>
      <c r="I295" s="416"/>
      <c r="J295" s="416"/>
      <c r="K295" s="416"/>
      <c r="L295" s="416"/>
      <c r="M295" s="416"/>
      <c r="N295" s="416"/>
      <c r="O295" s="416"/>
      <c r="P295" s="416"/>
      <c r="Q295" s="416"/>
      <c r="R295" s="416"/>
      <c r="S295" s="416"/>
      <c r="T295" s="416"/>
      <c r="U295" s="416"/>
      <c r="V295" s="416"/>
      <c r="W295" s="416"/>
      <c r="X295" s="416"/>
      <c r="Y295" s="416"/>
      <c r="Z295" s="398"/>
      <c r="AA295" s="398"/>
    </row>
    <row r="296" spans="1:67" ht="27" hidden="1" customHeight="1" x14ac:dyDescent="0.25">
      <c r="A296" s="54" t="s">
        <v>460</v>
      </c>
      <c r="B296" s="54" t="s">
        <v>461</v>
      </c>
      <c r="C296" s="31">
        <v>4301011315</v>
      </c>
      <c r="D296" s="418">
        <v>4607091387421</v>
      </c>
      <c r="E296" s="413"/>
      <c r="F296" s="404">
        <v>1.35</v>
      </c>
      <c r="G296" s="32">
        <v>8</v>
      </c>
      <c r="H296" s="404">
        <v>10.8</v>
      </c>
      <c r="I296" s="404">
        <v>11.28</v>
      </c>
      <c r="J296" s="32">
        <v>56</v>
      </c>
      <c r="K296" s="32" t="s">
        <v>108</v>
      </c>
      <c r="L296" s="33" t="s">
        <v>109</v>
      </c>
      <c r="M296" s="33"/>
      <c r="N296" s="32">
        <v>55</v>
      </c>
      <c r="O296" s="46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2"/>
      <c r="Q296" s="412"/>
      <c r="R296" s="412"/>
      <c r="S296" s="413"/>
      <c r="T296" s="34"/>
      <c r="U296" s="34"/>
      <c r="V296" s="35" t="s">
        <v>66</v>
      </c>
      <c r="W296" s="405">
        <v>0</v>
      </c>
      <c r="X296" s="406">
        <f t="shared" ref="X296:X302" si="65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ref="BL296:BL302" si="66">IFERROR(W296*I296/H296,"0")</f>
        <v>0</v>
      </c>
      <c r="BM296" s="64">
        <f t="shared" ref="BM296:BM302" si="67">IFERROR(X296*I296/H296,"0")</f>
        <v>0</v>
      </c>
      <c r="BN296" s="64">
        <f t="shared" ref="BN296:BN302" si="68">IFERROR(1/J296*(W296/H296),"0")</f>
        <v>0</v>
      </c>
      <c r="BO296" s="64">
        <f t="shared" ref="BO296:BO302" si="69">IFERROR(1/J296*(X296/H296),"0")</f>
        <v>0</v>
      </c>
    </row>
    <row r="297" spans="1:67" ht="27" hidden="1" customHeight="1" x14ac:dyDescent="0.25">
      <c r="A297" s="54" t="s">
        <v>460</v>
      </c>
      <c r="B297" s="54" t="s">
        <v>462</v>
      </c>
      <c r="C297" s="31">
        <v>4301011121</v>
      </c>
      <c r="D297" s="418">
        <v>4607091387421</v>
      </c>
      <c r="E297" s="413"/>
      <c r="F297" s="404">
        <v>1.35</v>
      </c>
      <c r="G297" s="32">
        <v>8</v>
      </c>
      <c r="H297" s="404">
        <v>10.8</v>
      </c>
      <c r="I297" s="404">
        <v>11.28</v>
      </c>
      <c r="J297" s="32">
        <v>48</v>
      </c>
      <c r="K297" s="32" t="s">
        <v>108</v>
      </c>
      <c r="L297" s="33" t="s">
        <v>116</v>
      </c>
      <c r="M297" s="33"/>
      <c r="N297" s="32">
        <v>55</v>
      </c>
      <c r="O297" s="75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12"/>
      <c r="Q297" s="412"/>
      <c r="R297" s="412"/>
      <c r="S297" s="413"/>
      <c r="T297" s="34"/>
      <c r="U297" s="34"/>
      <c r="V297" s="35" t="s">
        <v>66</v>
      </c>
      <c r="W297" s="405">
        <v>0</v>
      </c>
      <c r="X297" s="406">
        <f t="shared" si="65"/>
        <v>0</v>
      </c>
      <c r="Y297" s="36" t="str">
        <f>IFERROR(IF(X297=0,"",ROUNDUP(X297/H297,0)*0.02039),"")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hidden="1" customHeight="1" x14ac:dyDescent="0.25">
      <c r="A298" s="54" t="s">
        <v>463</v>
      </c>
      <c r="B298" s="54" t="s">
        <v>464</v>
      </c>
      <c r="C298" s="31">
        <v>4301011619</v>
      </c>
      <c r="D298" s="418">
        <v>4607091387452</v>
      </c>
      <c r="E298" s="413"/>
      <c r="F298" s="404">
        <v>1.45</v>
      </c>
      <c r="G298" s="32">
        <v>8</v>
      </c>
      <c r="H298" s="404">
        <v>11.6</v>
      </c>
      <c r="I298" s="404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71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2"/>
      <c r="Q298" s="412"/>
      <c r="R298" s="412"/>
      <c r="S298" s="413"/>
      <c r="T298" s="34"/>
      <c r="U298" s="34"/>
      <c r="V298" s="35" t="s">
        <v>66</v>
      </c>
      <c r="W298" s="405">
        <v>0</v>
      </c>
      <c r="X298" s="406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hidden="1" customHeight="1" x14ac:dyDescent="0.25">
      <c r="A299" s="54" t="s">
        <v>463</v>
      </c>
      <c r="B299" s="54" t="s">
        <v>465</v>
      </c>
      <c r="C299" s="31">
        <v>4301011322</v>
      </c>
      <c r="D299" s="418">
        <v>4607091387452</v>
      </c>
      <c r="E299" s="413"/>
      <c r="F299" s="404">
        <v>1.35</v>
      </c>
      <c r="G299" s="32">
        <v>8</v>
      </c>
      <c r="H299" s="404">
        <v>10.8</v>
      </c>
      <c r="I299" s="404">
        <v>11.28</v>
      </c>
      <c r="J299" s="32">
        <v>56</v>
      </c>
      <c r="K299" s="32" t="s">
        <v>108</v>
      </c>
      <c r="L299" s="33" t="s">
        <v>127</v>
      </c>
      <c r="M299" s="33"/>
      <c r="N299" s="32">
        <v>55</v>
      </c>
      <c r="O299" s="77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12"/>
      <c r="Q299" s="412"/>
      <c r="R299" s="412"/>
      <c r="S299" s="413"/>
      <c r="T299" s="34"/>
      <c r="U299" s="34"/>
      <c r="V299" s="35" t="s">
        <v>66</v>
      </c>
      <c r="W299" s="405">
        <v>0</v>
      </c>
      <c r="X299" s="406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hidden="1" customHeight="1" x14ac:dyDescent="0.25">
      <c r="A300" s="54" t="s">
        <v>466</v>
      </c>
      <c r="B300" s="54" t="s">
        <v>467</v>
      </c>
      <c r="C300" s="31">
        <v>4301011313</v>
      </c>
      <c r="D300" s="418">
        <v>4607091385984</v>
      </c>
      <c r="E300" s="413"/>
      <c r="F300" s="404">
        <v>1.35</v>
      </c>
      <c r="G300" s="32">
        <v>8</v>
      </c>
      <c r="H300" s="404">
        <v>10.8</v>
      </c>
      <c r="I300" s="404">
        <v>11.28</v>
      </c>
      <c r="J300" s="32">
        <v>56</v>
      </c>
      <c r="K300" s="32" t="s">
        <v>108</v>
      </c>
      <c r="L300" s="33" t="s">
        <v>109</v>
      </c>
      <c r="M300" s="33"/>
      <c r="N300" s="32">
        <v>55</v>
      </c>
      <c r="O300" s="5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12"/>
      <c r="Q300" s="412"/>
      <c r="R300" s="412"/>
      <c r="S300" s="413"/>
      <c r="T300" s="34"/>
      <c r="U300" s="34"/>
      <c r="V300" s="35" t="s">
        <v>66</v>
      </c>
      <c r="W300" s="405">
        <v>0</v>
      </c>
      <c r="X300" s="406">
        <f t="shared" si="65"/>
        <v>0</v>
      </c>
      <c r="Y300" s="36" t="str">
        <f>IFERROR(IF(X300=0,"",ROUNDUP(X300/H300,0)*0.02175),"")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t="27" hidden="1" customHeight="1" x14ac:dyDescent="0.25">
      <c r="A301" s="54" t="s">
        <v>468</v>
      </c>
      <c r="B301" s="54" t="s">
        <v>469</v>
      </c>
      <c r="C301" s="31">
        <v>4301011316</v>
      </c>
      <c r="D301" s="418">
        <v>4607091387438</v>
      </c>
      <c r="E301" s="413"/>
      <c r="F301" s="404">
        <v>0.5</v>
      </c>
      <c r="G301" s="32">
        <v>10</v>
      </c>
      <c r="H301" s="404">
        <v>5</v>
      </c>
      <c r="I301" s="404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7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12"/>
      <c r="Q301" s="412"/>
      <c r="R301" s="412"/>
      <c r="S301" s="413"/>
      <c r="T301" s="34"/>
      <c r="U301" s="34"/>
      <c r="V301" s="35" t="s">
        <v>66</v>
      </c>
      <c r="W301" s="405">
        <v>0</v>
      </c>
      <c r="X301" s="406">
        <f t="shared" si="65"/>
        <v>0</v>
      </c>
      <c r="Y301" s="36" t="str">
        <f>IFERROR(IF(X301=0,"",ROUNDUP(X301/H301,0)*0.00937),"")</f>
        <v/>
      </c>
      <c r="Z301" s="56"/>
      <c r="AA301" s="57"/>
      <c r="AE301" s="64"/>
      <c r="BB301" s="244" t="s">
        <v>1</v>
      </c>
      <c r="BL301" s="64">
        <f t="shared" si="66"/>
        <v>0</v>
      </c>
      <c r="BM301" s="64">
        <f t="shared" si="67"/>
        <v>0</v>
      </c>
      <c r="BN301" s="64">
        <f t="shared" si="68"/>
        <v>0</v>
      </c>
      <c r="BO301" s="64">
        <f t="shared" si="69"/>
        <v>0</v>
      </c>
    </row>
    <row r="302" spans="1:67" ht="27" hidden="1" customHeight="1" x14ac:dyDescent="0.25">
      <c r="A302" s="54" t="s">
        <v>470</v>
      </c>
      <c r="B302" s="54" t="s">
        <v>471</v>
      </c>
      <c r="C302" s="31">
        <v>4301011319</v>
      </c>
      <c r="D302" s="418">
        <v>4607091387469</v>
      </c>
      <c r="E302" s="413"/>
      <c r="F302" s="404">
        <v>0.5</v>
      </c>
      <c r="G302" s="32">
        <v>10</v>
      </c>
      <c r="H302" s="404">
        <v>5</v>
      </c>
      <c r="I302" s="404">
        <v>5.24</v>
      </c>
      <c r="J302" s="32">
        <v>120</v>
      </c>
      <c r="K302" s="32" t="s">
        <v>64</v>
      </c>
      <c r="L302" s="33" t="s">
        <v>109</v>
      </c>
      <c r="M302" s="33"/>
      <c r="N302" s="32">
        <v>55</v>
      </c>
      <c r="O302" s="4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12"/>
      <c r="Q302" s="412"/>
      <c r="R302" s="412"/>
      <c r="S302" s="413"/>
      <c r="T302" s="34"/>
      <c r="U302" s="34"/>
      <c r="V302" s="35" t="s">
        <v>66</v>
      </c>
      <c r="W302" s="405">
        <v>0</v>
      </c>
      <c r="X302" s="406">
        <f t="shared" si="65"/>
        <v>0</v>
      </c>
      <c r="Y302" s="36" t="str">
        <f>IFERROR(IF(X302=0,"",ROUNDUP(X302/H302,0)*0.00937),"")</f>
        <v/>
      </c>
      <c r="Z302" s="56"/>
      <c r="AA302" s="57"/>
      <c r="AE302" s="64"/>
      <c r="BB302" s="245" t="s">
        <v>1</v>
      </c>
      <c r="BL302" s="64">
        <f t="shared" si="66"/>
        <v>0</v>
      </c>
      <c r="BM302" s="64">
        <f t="shared" si="67"/>
        <v>0</v>
      </c>
      <c r="BN302" s="64">
        <f t="shared" si="68"/>
        <v>0</v>
      </c>
      <c r="BO302" s="64">
        <f t="shared" si="69"/>
        <v>0</v>
      </c>
    </row>
    <row r="303" spans="1:67" hidden="1" x14ac:dyDescent="0.2">
      <c r="A303" s="430"/>
      <c r="B303" s="416"/>
      <c r="C303" s="416"/>
      <c r="D303" s="416"/>
      <c r="E303" s="416"/>
      <c r="F303" s="416"/>
      <c r="G303" s="416"/>
      <c r="H303" s="416"/>
      <c r="I303" s="416"/>
      <c r="J303" s="416"/>
      <c r="K303" s="416"/>
      <c r="L303" s="416"/>
      <c r="M303" s="416"/>
      <c r="N303" s="431"/>
      <c r="O303" s="449" t="s">
        <v>70</v>
      </c>
      <c r="P303" s="450"/>
      <c r="Q303" s="450"/>
      <c r="R303" s="450"/>
      <c r="S303" s="450"/>
      <c r="T303" s="450"/>
      <c r="U303" s="451"/>
      <c r="V303" s="37" t="s">
        <v>71</v>
      </c>
      <c r="W303" s="407">
        <f>IFERROR(W296/H296,"0")+IFERROR(W297/H297,"0")+IFERROR(W298/H298,"0")+IFERROR(W299/H299,"0")+IFERROR(W300/H300,"0")+IFERROR(W301/H301,"0")+IFERROR(W302/H302,"0")</f>
        <v>0</v>
      </c>
      <c r="X303" s="407">
        <f>IFERROR(X296/H296,"0")+IFERROR(X297/H297,"0")+IFERROR(X298/H298,"0")+IFERROR(X299/H299,"0")+IFERROR(X300/H300,"0")+IFERROR(X301/H301,"0")+IFERROR(X302/H302,"0")</f>
        <v>0</v>
      </c>
      <c r="Y303" s="407">
        <f>IFERROR(IF(Y296="",0,Y296),"0")+IFERROR(IF(Y297="",0,Y297),"0")+IFERROR(IF(Y298="",0,Y298),"0")+IFERROR(IF(Y299="",0,Y299),"0")+IFERROR(IF(Y300="",0,Y300),"0")+IFERROR(IF(Y301="",0,Y301),"0")+IFERROR(IF(Y302="",0,Y302),"0")</f>
        <v>0</v>
      </c>
      <c r="Z303" s="408"/>
      <c r="AA303" s="408"/>
    </row>
    <row r="304" spans="1:67" hidden="1" x14ac:dyDescent="0.2">
      <c r="A304" s="416"/>
      <c r="B304" s="416"/>
      <c r="C304" s="416"/>
      <c r="D304" s="416"/>
      <c r="E304" s="416"/>
      <c r="F304" s="416"/>
      <c r="G304" s="416"/>
      <c r="H304" s="416"/>
      <c r="I304" s="416"/>
      <c r="J304" s="416"/>
      <c r="K304" s="416"/>
      <c r="L304" s="416"/>
      <c r="M304" s="416"/>
      <c r="N304" s="431"/>
      <c r="O304" s="449" t="s">
        <v>70</v>
      </c>
      <c r="P304" s="450"/>
      <c r="Q304" s="450"/>
      <c r="R304" s="450"/>
      <c r="S304" s="450"/>
      <c r="T304" s="450"/>
      <c r="U304" s="451"/>
      <c r="V304" s="37" t="s">
        <v>66</v>
      </c>
      <c r="W304" s="407">
        <f>IFERROR(SUM(W296:W302),"0")</f>
        <v>0</v>
      </c>
      <c r="X304" s="407">
        <f>IFERROR(SUM(X296:X302),"0")</f>
        <v>0</v>
      </c>
      <c r="Y304" s="37"/>
      <c r="Z304" s="408"/>
      <c r="AA304" s="408"/>
    </row>
    <row r="305" spans="1:67" ht="14.25" hidden="1" customHeight="1" x14ac:dyDescent="0.25">
      <c r="A305" s="420" t="s">
        <v>61</v>
      </c>
      <c r="B305" s="416"/>
      <c r="C305" s="416"/>
      <c r="D305" s="416"/>
      <c r="E305" s="416"/>
      <c r="F305" s="416"/>
      <c r="G305" s="416"/>
      <c r="H305" s="416"/>
      <c r="I305" s="416"/>
      <c r="J305" s="416"/>
      <c r="K305" s="416"/>
      <c r="L305" s="416"/>
      <c r="M305" s="416"/>
      <c r="N305" s="416"/>
      <c r="O305" s="416"/>
      <c r="P305" s="416"/>
      <c r="Q305" s="416"/>
      <c r="R305" s="416"/>
      <c r="S305" s="416"/>
      <c r="T305" s="416"/>
      <c r="U305" s="416"/>
      <c r="V305" s="416"/>
      <c r="W305" s="416"/>
      <c r="X305" s="416"/>
      <c r="Y305" s="416"/>
      <c r="Z305" s="398"/>
      <c r="AA305" s="398"/>
    </row>
    <row r="306" spans="1:67" ht="27" hidden="1" customHeight="1" x14ac:dyDescent="0.25">
      <c r="A306" s="54" t="s">
        <v>472</v>
      </c>
      <c r="B306" s="54" t="s">
        <v>473</v>
      </c>
      <c r="C306" s="31">
        <v>4301031154</v>
      </c>
      <c r="D306" s="418">
        <v>4607091387292</v>
      </c>
      <c r="E306" s="413"/>
      <c r="F306" s="404">
        <v>0.73</v>
      </c>
      <c r="G306" s="32">
        <v>6</v>
      </c>
      <c r="H306" s="404">
        <v>4.38</v>
      </c>
      <c r="I306" s="404">
        <v>4.6399999999999997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12"/>
      <c r="Q306" s="412"/>
      <c r="R306" s="412"/>
      <c r="S306" s="413"/>
      <c r="T306" s="34"/>
      <c r="U306" s="34"/>
      <c r="V306" s="35" t="s">
        <v>66</v>
      </c>
      <c r="W306" s="405">
        <v>0</v>
      </c>
      <c r="X306" s="406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hidden="1" customHeight="1" x14ac:dyDescent="0.25">
      <c r="A307" s="54" t="s">
        <v>474</v>
      </c>
      <c r="B307" s="54" t="s">
        <v>475</v>
      </c>
      <c r="C307" s="31">
        <v>4301031155</v>
      </c>
      <c r="D307" s="418">
        <v>4607091387315</v>
      </c>
      <c r="E307" s="413"/>
      <c r="F307" s="404">
        <v>0.7</v>
      </c>
      <c r="G307" s="32">
        <v>4</v>
      </c>
      <c r="H307" s="404">
        <v>2.8</v>
      </c>
      <c r="I307" s="404">
        <v>3.048</v>
      </c>
      <c r="J307" s="32">
        <v>156</v>
      </c>
      <c r="K307" s="32" t="s">
        <v>64</v>
      </c>
      <c r="L307" s="33" t="s">
        <v>65</v>
      </c>
      <c r="M307" s="33"/>
      <c r="N307" s="32">
        <v>45</v>
      </c>
      <c r="O307" s="49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12"/>
      <c r="Q307" s="412"/>
      <c r="R307" s="412"/>
      <c r="S307" s="413"/>
      <c r="T307" s="34"/>
      <c r="U307" s="34"/>
      <c r="V307" s="35" t="s">
        <v>66</v>
      </c>
      <c r="W307" s="405">
        <v>0</v>
      </c>
      <c r="X307" s="40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7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idden="1" x14ac:dyDescent="0.2">
      <c r="A308" s="430"/>
      <c r="B308" s="416"/>
      <c r="C308" s="416"/>
      <c r="D308" s="416"/>
      <c r="E308" s="416"/>
      <c r="F308" s="416"/>
      <c r="G308" s="416"/>
      <c r="H308" s="416"/>
      <c r="I308" s="416"/>
      <c r="J308" s="416"/>
      <c r="K308" s="416"/>
      <c r="L308" s="416"/>
      <c r="M308" s="416"/>
      <c r="N308" s="431"/>
      <c r="O308" s="449" t="s">
        <v>70</v>
      </c>
      <c r="P308" s="450"/>
      <c r="Q308" s="450"/>
      <c r="R308" s="450"/>
      <c r="S308" s="450"/>
      <c r="T308" s="450"/>
      <c r="U308" s="451"/>
      <c r="V308" s="37" t="s">
        <v>71</v>
      </c>
      <c r="W308" s="407">
        <f>IFERROR(W306/H306,"0")+IFERROR(W307/H307,"0")</f>
        <v>0</v>
      </c>
      <c r="X308" s="407">
        <f>IFERROR(X306/H306,"0")+IFERROR(X307/H307,"0")</f>
        <v>0</v>
      </c>
      <c r="Y308" s="407">
        <f>IFERROR(IF(Y306="",0,Y306),"0")+IFERROR(IF(Y307="",0,Y307),"0")</f>
        <v>0</v>
      </c>
      <c r="Z308" s="408"/>
      <c r="AA308" s="408"/>
    </row>
    <row r="309" spans="1:67" hidden="1" x14ac:dyDescent="0.2">
      <c r="A309" s="416"/>
      <c r="B309" s="416"/>
      <c r="C309" s="416"/>
      <c r="D309" s="416"/>
      <c r="E309" s="416"/>
      <c r="F309" s="416"/>
      <c r="G309" s="416"/>
      <c r="H309" s="416"/>
      <c r="I309" s="416"/>
      <c r="J309" s="416"/>
      <c r="K309" s="416"/>
      <c r="L309" s="416"/>
      <c r="M309" s="416"/>
      <c r="N309" s="431"/>
      <c r="O309" s="449" t="s">
        <v>70</v>
      </c>
      <c r="P309" s="450"/>
      <c r="Q309" s="450"/>
      <c r="R309" s="450"/>
      <c r="S309" s="450"/>
      <c r="T309" s="450"/>
      <c r="U309" s="451"/>
      <c r="V309" s="37" t="s">
        <v>66</v>
      </c>
      <c r="W309" s="407">
        <f>IFERROR(SUM(W306:W307),"0")</f>
        <v>0</v>
      </c>
      <c r="X309" s="407">
        <f>IFERROR(SUM(X306:X307),"0")</f>
        <v>0</v>
      </c>
      <c r="Y309" s="37"/>
      <c r="Z309" s="408"/>
      <c r="AA309" s="408"/>
    </row>
    <row r="310" spans="1:67" ht="16.5" hidden="1" customHeight="1" x14ac:dyDescent="0.25">
      <c r="A310" s="415" t="s">
        <v>476</v>
      </c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  <c r="X310" s="416"/>
      <c r="Y310" s="416"/>
      <c r="Z310" s="399"/>
      <c r="AA310" s="399"/>
    </row>
    <row r="311" spans="1:67" ht="14.25" hidden="1" customHeight="1" x14ac:dyDescent="0.25">
      <c r="A311" s="420" t="s">
        <v>61</v>
      </c>
      <c r="B311" s="416"/>
      <c r="C311" s="416"/>
      <c r="D311" s="416"/>
      <c r="E311" s="416"/>
      <c r="F311" s="416"/>
      <c r="G311" s="416"/>
      <c r="H311" s="416"/>
      <c r="I311" s="416"/>
      <c r="J311" s="416"/>
      <c r="K311" s="416"/>
      <c r="L311" s="416"/>
      <c r="M311" s="416"/>
      <c r="N311" s="416"/>
      <c r="O311" s="416"/>
      <c r="P311" s="416"/>
      <c r="Q311" s="416"/>
      <c r="R311" s="416"/>
      <c r="S311" s="416"/>
      <c r="T311" s="416"/>
      <c r="U311" s="416"/>
      <c r="V311" s="416"/>
      <c r="W311" s="416"/>
      <c r="X311" s="416"/>
      <c r="Y311" s="416"/>
      <c r="Z311" s="398"/>
      <c r="AA311" s="398"/>
    </row>
    <row r="312" spans="1:67" ht="27" hidden="1" customHeight="1" x14ac:dyDescent="0.25">
      <c r="A312" s="54" t="s">
        <v>477</v>
      </c>
      <c r="B312" s="54" t="s">
        <v>478</v>
      </c>
      <c r="C312" s="31">
        <v>4301031066</v>
      </c>
      <c r="D312" s="418">
        <v>4607091383836</v>
      </c>
      <c r="E312" s="413"/>
      <c r="F312" s="404">
        <v>0.3</v>
      </c>
      <c r="G312" s="32">
        <v>6</v>
      </c>
      <c r="H312" s="404">
        <v>1.8</v>
      </c>
      <c r="I312" s="404">
        <v>2.048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12"/>
      <c r="Q312" s="412"/>
      <c r="R312" s="412"/>
      <c r="S312" s="413"/>
      <c r="T312" s="34"/>
      <c r="U312" s="34"/>
      <c r="V312" s="35" t="s">
        <v>66</v>
      </c>
      <c r="W312" s="405">
        <v>0</v>
      </c>
      <c r="X312" s="406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430"/>
      <c r="B313" s="416"/>
      <c r="C313" s="416"/>
      <c r="D313" s="416"/>
      <c r="E313" s="416"/>
      <c r="F313" s="416"/>
      <c r="G313" s="416"/>
      <c r="H313" s="416"/>
      <c r="I313" s="416"/>
      <c r="J313" s="416"/>
      <c r="K313" s="416"/>
      <c r="L313" s="416"/>
      <c r="M313" s="416"/>
      <c r="N313" s="431"/>
      <c r="O313" s="449" t="s">
        <v>70</v>
      </c>
      <c r="P313" s="450"/>
      <c r="Q313" s="450"/>
      <c r="R313" s="450"/>
      <c r="S313" s="450"/>
      <c r="T313" s="450"/>
      <c r="U313" s="451"/>
      <c r="V313" s="37" t="s">
        <v>71</v>
      </c>
      <c r="W313" s="407">
        <f>IFERROR(W312/H312,"0")</f>
        <v>0</v>
      </c>
      <c r="X313" s="407">
        <f>IFERROR(X312/H312,"0")</f>
        <v>0</v>
      </c>
      <c r="Y313" s="407">
        <f>IFERROR(IF(Y312="",0,Y312),"0")</f>
        <v>0</v>
      </c>
      <c r="Z313" s="408"/>
      <c r="AA313" s="408"/>
    </row>
    <row r="314" spans="1:67" hidden="1" x14ac:dyDescent="0.2">
      <c r="A314" s="416"/>
      <c r="B314" s="416"/>
      <c r="C314" s="416"/>
      <c r="D314" s="416"/>
      <c r="E314" s="416"/>
      <c r="F314" s="416"/>
      <c r="G314" s="416"/>
      <c r="H314" s="416"/>
      <c r="I314" s="416"/>
      <c r="J314" s="416"/>
      <c r="K314" s="416"/>
      <c r="L314" s="416"/>
      <c r="M314" s="416"/>
      <c r="N314" s="431"/>
      <c r="O314" s="449" t="s">
        <v>70</v>
      </c>
      <c r="P314" s="450"/>
      <c r="Q314" s="450"/>
      <c r="R314" s="450"/>
      <c r="S314" s="450"/>
      <c r="T314" s="450"/>
      <c r="U314" s="451"/>
      <c r="V314" s="37" t="s">
        <v>66</v>
      </c>
      <c r="W314" s="407">
        <f>IFERROR(SUM(W312:W312),"0")</f>
        <v>0</v>
      </c>
      <c r="X314" s="407">
        <f>IFERROR(SUM(X312:X312),"0")</f>
        <v>0</v>
      </c>
      <c r="Y314" s="37"/>
      <c r="Z314" s="408"/>
      <c r="AA314" s="408"/>
    </row>
    <row r="315" spans="1:67" ht="14.25" hidden="1" customHeight="1" x14ac:dyDescent="0.25">
      <c r="A315" s="420" t="s">
        <v>72</v>
      </c>
      <c r="B315" s="416"/>
      <c r="C315" s="416"/>
      <c r="D315" s="416"/>
      <c r="E315" s="416"/>
      <c r="F315" s="416"/>
      <c r="G315" s="416"/>
      <c r="H315" s="416"/>
      <c r="I315" s="416"/>
      <c r="J315" s="416"/>
      <c r="K315" s="416"/>
      <c r="L315" s="416"/>
      <c r="M315" s="416"/>
      <c r="N315" s="416"/>
      <c r="O315" s="416"/>
      <c r="P315" s="416"/>
      <c r="Q315" s="416"/>
      <c r="R315" s="416"/>
      <c r="S315" s="416"/>
      <c r="T315" s="416"/>
      <c r="U315" s="416"/>
      <c r="V315" s="416"/>
      <c r="W315" s="416"/>
      <c r="X315" s="416"/>
      <c r="Y315" s="416"/>
      <c r="Z315" s="398"/>
      <c r="AA315" s="398"/>
    </row>
    <row r="316" spans="1:67" ht="27" hidden="1" customHeight="1" x14ac:dyDescent="0.25">
      <c r="A316" s="54" t="s">
        <v>479</v>
      </c>
      <c r="B316" s="54" t="s">
        <v>480</v>
      </c>
      <c r="C316" s="31">
        <v>4301051142</v>
      </c>
      <c r="D316" s="418">
        <v>4607091387919</v>
      </c>
      <c r="E316" s="413"/>
      <c r="F316" s="404">
        <v>1.35</v>
      </c>
      <c r="G316" s="32">
        <v>6</v>
      </c>
      <c r="H316" s="404">
        <v>8.1</v>
      </c>
      <c r="I316" s="404">
        <v>8.6639999999999997</v>
      </c>
      <c r="J316" s="32">
        <v>56</v>
      </c>
      <c r="K316" s="32" t="s">
        <v>108</v>
      </c>
      <c r="L316" s="33" t="s">
        <v>65</v>
      </c>
      <c r="M316" s="33"/>
      <c r="N316" s="32">
        <v>45</v>
      </c>
      <c r="O31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12"/>
      <c r="Q316" s="412"/>
      <c r="R316" s="412"/>
      <c r="S316" s="413"/>
      <c r="T316" s="34"/>
      <c r="U316" s="34"/>
      <c r="V316" s="35" t="s">
        <v>66</v>
      </c>
      <c r="W316" s="405">
        <v>0</v>
      </c>
      <c r="X316" s="406">
        <f>IFERROR(IF(W316="",0,CEILING((W316/$H316),1)*$H316),"")</f>
        <v>0</v>
      </c>
      <c r="Y316" s="36" t="str">
        <f>IFERROR(IF(X316=0,"",ROUNDUP(X316/H316,0)*0.02175),"")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hidden="1" customHeight="1" x14ac:dyDescent="0.25">
      <c r="A317" s="54" t="s">
        <v>481</v>
      </c>
      <c r="B317" s="54" t="s">
        <v>482</v>
      </c>
      <c r="C317" s="31">
        <v>4301051461</v>
      </c>
      <c r="D317" s="418">
        <v>4680115883604</v>
      </c>
      <c r="E317" s="413"/>
      <c r="F317" s="404">
        <v>0.35</v>
      </c>
      <c r="G317" s="32">
        <v>6</v>
      </c>
      <c r="H317" s="404">
        <v>2.1</v>
      </c>
      <c r="I317" s="404">
        <v>2.3719999999999999</v>
      </c>
      <c r="J317" s="32">
        <v>156</v>
      </c>
      <c r="K317" s="32" t="s">
        <v>64</v>
      </c>
      <c r="L317" s="33" t="s">
        <v>127</v>
      </c>
      <c r="M317" s="33"/>
      <c r="N317" s="32">
        <v>45</v>
      </c>
      <c r="O317" s="76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12"/>
      <c r="Q317" s="412"/>
      <c r="R317" s="412"/>
      <c r="S317" s="413"/>
      <c r="T317" s="34"/>
      <c r="U317" s="34"/>
      <c r="V317" s="35" t="s">
        <v>66</v>
      </c>
      <c r="W317" s="405">
        <v>0</v>
      </c>
      <c r="X317" s="406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0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ht="27" hidden="1" customHeight="1" x14ac:dyDescent="0.25">
      <c r="A318" s="54" t="s">
        <v>483</v>
      </c>
      <c r="B318" s="54" t="s">
        <v>484</v>
      </c>
      <c r="C318" s="31">
        <v>4301051485</v>
      </c>
      <c r="D318" s="418">
        <v>4680115883567</v>
      </c>
      <c r="E318" s="413"/>
      <c r="F318" s="404">
        <v>0.35</v>
      </c>
      <c r="G318" s="32">
        <v>6</v>
      </c>
      <c r="H318" s="404">
        <v>2.1</v>
      </c>
      <c r="I318" s="404">
        <v>2.36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5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12"/>
      <c r="Q318" s="412"/>
      <c r="R318" s="412"/>
      <c r="S318" s="413"/>
      <c r="T318" s="34"/>
      <c r="U318" s="34"/>
      <c r="V318" s="35" t="s">
        <v>66</v>
      </c>
      <c r="W318" s="405">
        <v>0</v>
      </c>
      <c r="X318" s="40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30"/>
      <c r="B319" s="416"/>
      <c r="C319" s="416"/>
      <c r="D319" s="416"/>
      <c r="E319" s="416"/>
      <c r="F319" s="416"/>
      <c r="G319" s="416"/>
      <c r="H319" s="416"/>
      <c r="I319" s="416"/>
      <c r="J319" s="416"/>
      <c r="K319" s="416"/>
      <c r="L319" s="416"/>
      <c r="M319" s="416"/>
      <c r="N319" s="431"/>
      <c r="O319" s="449" t="s">
        <v>70</v>
      </c>
      <c r="P319" s="450"/>
      <c r="Q319" s="450"/>
      <c r="R319" s="450"/>
      <c r="S319" s="450"/>
      <c r="T319" s="450"/>
      <c r="U319" s="451"/>
      <c r="V319" s="37" t="s">
        <v>71</v>
      </c>
      <c r="W319" s="407">
        <f>IFERROR(W316/H316,"0")+IFERROR(W317/H317,"0")+IFERROR(W318/H318,"0")</f>
        <v>0</v>
      </c>
      <c r="X319" s="407">
        <f>IFERROR(X316/H316,"0")+IFERROR(X317/H317,"0")+IFERROR(X318/H318,"0")</f>
        <v>0</v>
      </c>
      <c r="Y319" s="407">
        <f>IFERROR(IF(Y316="",0,Y316),"0")+IFERROR(IF(Y317="",0,Y317),"0")+IFERROR(IF(Y318="",0,Y318),"0")</f>
        <v>0</v>
      </c>
      <c r="Z319" s="408"/>
      <c r="AA319" s="408"/>
    </row>
    <row r="320" spans="1:67" hidden="1" x14ac:dyDescent="0.2">
      <c r="A320" s="416"/>
      <c r="B320" s="416"/>
      <c r="C320" s="416"/>
      <c r="D320" s="416"/>
      <c r="E320" s="416"/>
      <c r="F320" s="416"/>
      <c r="G320" s="416"/>
      <c r="H320" s="416"/>
      <c r="I320" s="416"/>
      <c r="J320" s="416"/>
      <c r="K320" s="416"/>
      <c r="L320" s="416"/>
      <c r="M320" s="416"/>
      <c r="N320" s="431"/>
      <c r="O320" s="449" t="s">
        <v>70</v>
      </c>
      <c r="P320" s="450"/>
      <c r="Q320" s="450"/>
      <c r="R320" s="450"/>
      <c r="S320" s="450"/>
      <c r="T320" s="450"/>
      <c r="U320" s="451"/>
      <c r="V320" s="37" t="s">
        <v>66</v>
      </c>
      <c r="W320" s="407">
        <f>IFERROR(SUM(W316:W318),"0")</f>
        <v>0</v>
      </c>
      <c r="X320" s="407">
        <f>IFERROR(SUM(X316:X318),"0")</f>
        <v>0</v>
      </c>
      <c r="Y320" s="37"/>
      <c r="Z320" s="408"/>
      <c r="AA320" s="408"/>
    </row>
    <row r="321" spans="1:67" ht="14.25" hidden="1" customHeight="1" x14ac:dyDescent="0.25">
      <c r="A321" s="420" t="s">
        <v>217</v>
      </c>
      <c r="B321" s="416"/>
      <c r="C321" s="416"/>
      <c r="D321" s="416"/>
      <c r="E321" s="416"/>
      <c r="F321" s="416"/>
      <c r="G321" s="416"/>
      <c r="H321" s="416"/>
      <c r="I321" s="416"/>
      <c r="J321" s="416"/>
      <c r="K321" s="416"/>
      <c r="L321" s="416"/>
      <c r="M321" s="416"/>
      <c r="N321" s="416"/>
      <c r="O321" s="416"/>
      <c r="P321" s="416"/>
      <c r="Q321" s="416"/>
      <c r="R321" s="416"/>
      <c r="S321" s="416"/>
      <c r="T321" s="416"/>
      <c r="U321" s="416"/>
      <c r="V321" s="416"/>
      <c r="W321" s="416"/>
      <c r="X321" s="416"/>
      <c r="Y321" s="416"/>
      <c r="Z321" s="398"/>
      <c r="AA321" s="398"/>
    </row>
    <row r="322" spans="1:67" ht="27" hidden="1" customHeight="1" x14ac:dyDescent="0.25">
      <c r="A322" s="54" t="s">
        <v>485</v>
      </c>
      <c r="B322" s="54" t="s">
        <v>486</v>
      </c>
      <c r="C322" s="31">
        <v>4301060324</v>
      </c>
      <c r="D322" s="418">
        <v>4607091388831</v>
      </c>
      <c r="E322" s="413"/>
      <c r="F322" s="404">
        <v>0.38</v>
      </c>
      <c r="G322" s="32">
        <v>6</v>
      </c>
      <c r="H322" s="404">
        <v>2.2799999999999998</v>
      </c>
      <c r="I322" s="404">
        <v>2.552</v>
      </c>
      <c r="J322" s="32">
        <v>156</v>
      </c>
      <c r="K322" s="32" t="s">
        <v>64</v>
      </c>
      <c r="L322" s="33" t="s">
        <v>65</v>
      </c>
      <c r="M322" s="33"/>
      <c r="N322" s="32">
        <v>40</v>
      </c>
      <c r="O322" s="60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12"/>
      <c r="Q322" s="412"/>
      <c r="R322" s="412"/>
      <c r="S322" s="413"/>
      <c r="T322" s="34"/>
      <c r="U322" s="34"/>
      <c r="V322" s="35" t="s">
        <v>66</v>
      </c>
      <c r="W322" s="405">
        <v>0</v>
      </c>
      <c r="X322" s="406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hidden="1" x14ac:dyDescent="0.2">
      <c r="A323" s="430"/>
      <c r="B323" s="416"/>
      <c r="C323" s="416"/>
      <c r="D323" s="416"/>
      <c r="E323" s="416"/>
      <c r="F323" s="416"/>
      <c r="G323" s="416"/>
      <c r="H323" s="416"/>
      <c r="I323" s="416"/>
      <c r="J323" s="416"/>
      <c r="K323" s="416"/>
      <c r="L323" s="416"/>
      <c r="M323" s="416"/>
      <c r="N323" s="431"/>
      <c r="O323" s="449" t="s">
        <v>70</v>
      </c>
      <c r="P323" s="450"/>
      <c r="Q323" s="450"/>
      <c r="R323" s="450"/>
      <c r="S323" s="450"/>
      <c r="T323" s="450"/>
      <c r="U323" s="451"/>
      <c r="V323" s="37" t="s">
        <v>71</v>
      </c>
      <c r="W323" s="407">
        <f>IFERROR(W322/H322,"0")</f>
        <v>0</v>
      </c>
      <c r="X323" s="407">
        <f>IFERROR(X322/H322,"0")</f>
        <v>0</v>
      </c>
      <c r="Y323" s="407">
        <f>IFERROR(IF(Y322="",0,Y322),"0")</f>
        <v>0</v>
      </c>
      <c r="Z323" s="408"/>
      <c r="AA323" s="408"/>
    </row>
    <row r="324" spans="1:67" hidden="1" x14ac:dyDescent="0.2">
      <c r="A324" s="416"/>
      <c r="B324" s="416"/>
      <c r="C324" s="416"/>
      <c r="D324" s="416"/>
      <c r="E324" s="416"/>
      <c r="F324" s="416"/>
      <c r="G324" s="416"/>
      <c r="H324" s="416"/>
      <c r="I324" s="416"/>
      <c r="J324" s="416"/>
      <c r="K324" s="416"/>
      <c r="L324" s="416"/>
      <c r="M324" s="416"/>
      <c r="N324" s="431"/>
      <c r="O324" s="449" t="s">
        <v>70</v>
      </c>
      <c r="P324" s="450"/>
      <c r="Q324" s="450"/>
      <c r="R324" s="450"/>
      <c r="S324" s="450"/>
      <c r="T324" s="450"/>
      <c r="U324" s="451"/>
      <c r="V324" s="37" t="s">
        <v>66</v>
      </c>
      <c r="W324" s="407">
        <f>IFERROR(SUM(W322:W322),"0")</f>
        <v>0</v>
      </c>
      <c r="X324" s="407">
        <f>IFERROR(SUM(X322:X322),"0")</f>
        <v>0</v>
      </c>
      <c r="Y324" s="37"/>
      <c r="Z324" s="408"/>
      <c r="AA324" s="408"/>
    </row>
    <row r="325" spans="1:67" ht="14.25" hidden="1" customHeight="1" x14ac:dyDescent="0.25">
      <c r="A325" s="420" t="s">
        <v>91</v>
      </c>
      <c r="B325" s="416"/>
      <c r="C325" s="416"/>
      <c r="D325" s="416"/>
      <c r="E325" s="416"/>
      <c r="F325" s="416"/>
      <c r="G325" s="416"/>
      <c r="H325" s="416"/>
      <c r="I325" s="416"/>
      <c r="J325" s="416"/>
      <c r="K325" s="416"/>
      <c r="L325" s="416"/>
      <c r="M325" s="416"/>
      <c r="N325" s="416"/>
      <c r="O325" s="416"/>
      <c r="P325" s="416"/>
      <c r="Q325" s="416"/>
      <c r="R325" s="416"/>
      <c r="S325" s="416"/>
      <c r="T325" s="416"/>
      <c r="U325" s="416"/>
      <c r="V325" s="416"/>
      <c r="W325" s="416"/>
      <c r="X325" s="416"/>
      <c r="Y325" s="416"/>
      <c r="Z325" s="398"/>
      <c r="AA325" s="398"/>
    </row>
    <row r="326" spans="1:67" ht="27" hidden="1" customHeight="1" x14ac:dyDescent="0.25">
      <c r="A326" s="54" t="s">
        <v>487</v>
      </c>
      <c r="B326" s="54" t="s">
        <v>488</v>
      </c>
      <c r="C326" s="31">
        <v>4301032015</v>
      </c>
      <c r="D326" s="418">
        <v>4607091383102</v>
      </c>
      <c r="E326" s="413"/>
      <c r="F326" s="404">
        <v>0.17</v>
      </c>
      <c r="G326" s="32">
        <v>15</v>
      </c>
      <c r="H326" s="404">
        <v>2.5499999999999998</v>
      </c>
      <c r="I326" s="404">
        <v>2.9750000000000001</v>
      </c>
      <c r="J326" s="32">
        <v>156</v>
      </c>
      <c r="K326" s="32" t="s">
        <v>64</v>
      </c>
      <c r="L326" s="33" t="s">
        <v>94</v>
      </c>
      <c r="M326" s="33"/>
      <c r="N326" s="32">
        <v>180</v>
      </c>
      <c r="O326" s="4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12"/>
      <c r="Q326" s="412"/>
      <c r="R326" s="412"/>
      <c r="S326" s="413"/>
      <c r="T326" s="34"/>
      <c r="U326" s="34"/>
      <c r="V326" s="35" t="s">
        <v>66</v>
      </c>
      <c r="W326" s="405">
        <v>0</v>
      </c>
      <c r="X326" s="406">
        <f>IFERROR(IF(W326="",0,CEILING((W326/$H326),1)*$H326),"")</f>
        <v>0</v>
      </c>
      <c r="Y326" s="36" t="str">
        <f>IFERROR(IF(X326=0,"",ROUNDUP(X326/H326,0)*0.00753),"")</f>
        <v/>
      </c>
      <c r="Z326" s="56"/>
      <c r="AA326" s="57"/>
      <c r="AE326" s="64"/>
      <c r="BB326" s="253" t="s">
        <v>1</v>
      </c>
      <c r="BL326" s="64">
        <f>IFERROR(W326*I326/H326,"0")</f>
        <v>0</v>
      </c>
      <c r="BM326" s="64">
        <f>IFERROR(X326*I326/H326,"0")</f>
        <v>0</v>
      </c>
      <c r="BN326" s="64">
        <f>IFERROR(1/J326*(W326/H326),"0")</f>
        <v>0</v>
      </c>
      <c r="BO326" s="64">
        <f>IFERROR(1/J326*(X326/H326),"0")</f>
        <v>0</v>
      </c>
    </row>
    <row r="327" spans="1:67" hidden="1" x14ac:dyDescent="0.2">
      <c r="A327" s="430"/>
      <c r="B327" s="416"/>
      <c r="C327" s="416"/>
      <c r="D327" s="416"/>
      <c r="E327" s="416"/>
      <c r="F327" s="416"/>
      <c r="G327" s="416"/>
      <c r="H327" s="416"/>
      <c r="I327" s="416"/>
      <c r="J327" s="416"/>
      <c r="K327" s="416"/>
      <c r="L327" s="416"/>
      <c r="M327" s="416"/>
      <c r="N327" s="431"/>
      <c r="O327" s="449" t="s">
        <v>70</v>
      </c>
      <c r="P327" s="450"/>
      <c r="Q327" s="450"/>
      <c r="R327" s="450"/>
      <c r="S327" s="450"/>
      <c r="T327" s="450"/>
      <c r="U327" s="451"/>
      <c r="V327" s="37" t="s">
        <v>71</v>
      </c>
      <c r="W327" s="407">
        <f>IFERROR(W326/H326,"0")</f>
        <v>0</v>
      </c>
      <c r="X327" s="407">
        <f>IFERROR(X326/H326,"0")</f>
        <v>0</v>
      </c>
      <c r="Y327" s="407">
        <f>IFERROR(IF(Y326="",0,Y326),"0")</f>
        <v>0</v>
      </c>
      <c r="Z327" s="408"/>
      <c r="AA327" s="408"/>
    </row>
    <row r="328" spans="1:67" hidden="1" x14ac:dyDescent="0.2">
      <c r="A328" s="416"/>
      <c r="B328" s="416"/>
      <c r="C328" s="416"/>
      <c r="D328" s="416"/>
      <c r="E328" s="416"/>
      <c r="F328" s="416"/>
      <c r="G328" s="416"/>
      <c r="H328" s="416"/>
      <c r="I328" s="416"/>
      <c r="J328" s="416"/>
      <c r="K328" s="416"/>
      <c r="L328" s="416"/>
      <c r="M328" s="416"/>
      <c r="N328" s="431"/>
      <c r="O328" s="449" t="s">
        <v>70</v>
      </c>
      <c r="P328" s="450"/>
      <c r="Q328" s="450"/>
      <c r="R328" s="450"/>
      <c r="S328" s="450"/>
      <c r="T328" s="450"/>
      <c r="U328" s="451"/>
      <c r="V328" s="37" t="s">
        <v>66</v>
      </c>
      <c r="W328" s="407">
        <f>IFERROR(SUM(W326:W326),"0")</f>
        <v>0</v>
      </c>
      <c r="X328" s="407">
        <f>IFERROR(SUM(X326:X326),"0")</f>
        <v>0</v>
      </c>
      <c r="Y328" s="37"/>
      <c r="Z328" s="408"/>
      <c r="AA328" s="408"/>
    </row>
    <row r="329" spans="1:67" ht="27.75" hidden="1" customHeight="1" x14ac:dyDescent="0.2">
      <c r="A329" s="462" t="s">
        <v>489</v>
      </c>
      <c r="B329" s="463"/>
      <c r="C329" s="463"/>
      <c r="D329" s="463"/>
      <c r="E329" s="463"/>
      <c r="F329" s="463"/>
      <c r="G329" s="463"/>
      <c r="H329" s="463"/>
      <c r="I329" s="463"/>
      <c r="J329" s="463"/>
      <c r="K329" s="463"/>
      <c r="L329" s="463"/>
      <c r="M329" s="463"/>
      <c r="N329" s="463"/>
      <c r="O329" s="463"/>
      <c r="P329" s="463"/>
      <c r="Q329" s="463"/>
      <c r="R329" s="463"/>
      <c r="S329" s="463"/>
      <c r="T329" s="463"/>
      <c r="U329" s="463"/>
      <c r="V329" s="463"/>
      <c r="W329" s="463"/>
      <c r="X329" s="463"/>
      <c r="Y329" s="463"/>
      <c r="Z329" s="48"/>
      <c r="AA329" s="48"/>
    </row>
    <row r="330" spans="1:67" ht="16.5" hidden="1" customHeight="1" x14ac:dyDescent="0.25">
      <c r="A330" s="415" t="s">
        <v>490</v>
      </c>
      <c r="B330" s="416"/>
      <c r="C330" s="416"/>
      <c r="D330" s="416"/>
      <c r="E330" s="416"/>
      <c r="F330" s="416"/>
      <c r="G330" s="416"/>
      <c r="H330" s="416"/>
      <c r="I330" s="416"/>
      <c r="J330" s="416"/>
      <c r="K330" s="416"/>
      <c r="L330" s="416"/>
      <c r="M330" s="416"/>
      <c r="N330" s="416"/>
      <c r="O330" s="416"/>
      <c r="P330" s="416"/>
      <c r="Q330" s="416"/>
      <c r="R330" s="416"/>
      <c r="S330" s="416"/>
      <c r="T330" s="416"/>
      <c r="U330" s="416"/>
      <c r="V330" s="416"/>
      <c r="W330" s="416"/>
      <c r="X330" s="416"/>
      <c r="Y330" s="416"/>
      <c r="Z330" s="399"/>
      <c r="AA330" s="399"/>
    </row>
    <row r="331" spans="1:67" ht="14.25" hidden="1" customHeight="1" x14ac:dyDescent="0.25">
      <c r="A331" s="420" t="s">
        <v>113</v>
      </c>
      <c r="B331" s="416"/>
      <c r="C331" s="416"/>
      <c r="D331" s="416"/>
      <c r="E331" s="416"/>
      <c r="F331" s="416"/>
      <c r="G331" s="416"/>
      <c r="H331" s="416"/>
      <c r="I331" s="416"/>
      <c r="J331" s="416"/>
      <c r="K331" s="416"/>
      <c r="L331" s="416"/>
      <c r="M331" s="416"/>
      <c r="N331" s="416"/>
      <c r="O331" s="416"/>
      <c r="P331" s="416"/>
      <c r="Q331" s="416"/>
      <c r="R331" s="416"/>
      <c r="S331" s="416"/>
      <c r="T331" s="416"/>
      <c r="U331" s="416"/>
      <c r="V331" s="416"/>
      <c r="W331" s="416"/>
      <c r="X331" s="416"/>
      <c r="Y331" s="416"/>
      <c r="Z331" s="398"/>
      <c r="AA331" s="398"/>
    </row>
    <row r="332" spans="1:67" ht="37.5" hidden="1" customHeight="1" x14ac:dyDescent="0.25">
      <c r="A332" s="54" t="s">
        <v>491</v>
      </c>
      <c r="B332" s="54" t="s">
        <v>492</v>
      </c>
      <c r="C332" s="31">
        <v>4301011875</v>
      </c>
      <c r="D332" s="418">
        <v>4680115884885</v>
      </c>
      <c r="E332" s="413"/>
      <c r="F332" s="404">
        <v>0.8</v>
      </c>
      <c r="G332" s="32">
        <v>15</v>
      </c>
      <c r="H332" s="404">
        <v>12</v>
      </c>
      <c r="I332" s="404">
        <v>12.48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6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12"/>
      <c r="Q332" s="412"/>
      <c r="R332" s="412"/>
      <c r="S332" s="413"/>
      <c r="T332" s="34" t="s">
        <v>493</v>
      </c>
      <c r="U332" s="34"/>
      <c r="V332" s="35" t="s">
        <v>66</v>
      </c>
      <c r="W332" s="405">
        <v>0</v>
      </c>
      <c r="X332" s="406">
        <f t="shared" ref="X332:X344" si="70">IFERROR(IF(W332="",0,CEILING((W332/$H332),1)*$H332),"")</f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ref="BL332:BL344" si="71">IFERROR(W332*I332/H332,"0")</f>
        <v>0</v>
      </c>
      <c r="BM332" s="64">
        <f t="shared" ref="BM332:BM344" si="72">IFERROR(X332*I332/H332,"0")</f>
        <v>0</v>
      </c>
      <c r="BN332" s="64">
        <f t="shared" ref="BN332:BN344" si="73">IFERROR(1/J332*(W332/H332),"0")</f>
        <v>0</v>
      </c>
      <c r="BO332" s="64">
        <f t="shared" ref="BO332:BO344" si="74">IFERROR(1/J332*(X332/H332),"0")</f>
        <v>0</v>
      </c>
    </row>
    <row r="333" spans="1:67" ht="37.5" hidden="1" customHeight="1" x14ac:dyDescent="0.25">
      <c r="A333" s="54" t="s">
        <v>494</v>
      </c>
      <c r="B333" s="54" t="s">
        <v>495</v>
      </c>
      <c r="C333" s="31">
        <v>4301011874</v>
      </c>
      <c r="D333" s="418">
        <v>4680115884892</v>
      </c>
      <c r="E333" s="413"/>
      <c r="F333" s="404">
        <v>1.8</v>
      </c>
      <c r="G333" s="32">
        <v>6</v>
      </c>
      <c r="H333" s="404">
        <v>10.8</v>
      </c>
      <c r="I333" s="404">
        <v>11.28</v>
      </c>
      <c r="J333" s="32">
        <v>56</v>
      </c>
      <c r="K333" s="32" t="s">
        <v>108</v>
      </c>
      <c r="L333" s="33" t="s">
        <v>65</v>
      </c>
      <c r="M333" s="33"/>
      <c r="N333" s="32">
        <v>60</v>
      </c>
      <c r="O333" s="5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12"/>
      <c r="Q333" s="412"/>
      <c r="R333" s="412"/>
      <c r="S333" s="413"/>
      <c r="T333" s="34"/>
      <c r="U333" s="34"/>
      <c r="V333" s="35" t="s">
        <v>66</v>
      </c>
      <c r="W333" s="405">
        <v>0</v>
      </c>
      <c r="X333" s="406">
        <f t="shared" si="70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hidden="1" customHeight="1" x14ac:dyDescent="0.25">
      <c r="A334" s="54" t="s">
        <v>496</v>
      </c>
      <c r="B334" s="54" t="s">
        <v>497</v>
      </c>
      <c r="C334" s="31">
        <v>4301011867</v>
      </c>
      <c r="D334" s="418">
        <v>4680115884830</v>
      </c>
      <c r="E334" s="413"/>
      <c r="F334" s="404">
        <v>2.5</v>
      </c>
      <c r="G334" s="32">
        <v>6</v>
      </c>
      <c r="H334" s="404">
        <v>15</v>
      </c>
      <c r="I334" s="404">
        <v>15.48</v>
      </c>
      <c r="J334" s="32">
        <v>48</v>
      </c>
      <c r="K334" s="32" t="s">
        <v>108</v>
      </c>
      <c r="L334" s="33" t="s">
        <v>65</v>
      </c>
      <c r="M334" s="33"/>
      <c r="N334" s="32">
        <v>60</v>
      </c>
      <c r="O334" s="4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2"/>
      <c r="Q334" s="412"/>
      <c r="R334" s="412"/>
      <c r="S334" s="413"/>
      <c r="T334" s="34"/>
      <c r="U334" s="34"/>
      <c r="V334" s="35" t="s">
        <v>66</v>
      </c>
      <c r="W334" s="405">
        <v>0</v>
      </c>
      <c r="X334" s="406">
        <f t="shared" si="70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hidden="1" customHeight="1" x14ac:dyDescent="0.25">
      <c r="A335" s="54" t="s">
        <v>496</v>
      </c>
      <c r="B335" s="54" t="s">
        <v>498</v>
      </c>
      <c r="C335" s="31">
        <v>4301011943</v>
      </c>
      <c r="D335" s="418">
        <v>4680115884830</v>
      </c>
      <c r="E335" s="413"/>
      <c r="F335" s="404">
        <v>2.5</v>
      </c>
      <c r="G335" s="32">
        <v>6</v>
      </c>
      <c r="H335" s="404">
        <v>15</v>
      </c>
      <c r="I335" s="404">
        <v>15.48</v>
      </c>
      <c r="J335" s="32">
        <v>48</v>
      </c>
      <c r="K335" s="32" t="s">
        <v>108</v>
      </c>
      <c r="L335" s="33" t="s">
        <v>116</v>
      </c>
      <c r="M335" s="33"/>
      <c r="N335" s="32">
        <v>60</v>
      </c>
      <c r="O335" s="7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12"/>
      <c r="Q335" s="412"/>
      <c r="R335" s="412"/>
      <c r="S335" s="413"/>
      <c r="T335" s="34"/>
      <c r="U335" s="34"/>
      <c r="V335" s="35" t="s">
        <v>66</v>
      </c>
      <c r="W335" s="405">
        <v>0</v>
      </c>
      <c r="X335" s="406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hidden="1" customHeight="1" x14ac:dyDescent="0.25">
      <c r="A336" s="54" t="s">
        <v>499</v>
      </c>
      <c r="B336" s="54" t="s">
        <v>500</v>
      </c>
      <c r="C336" s="31">
        <v>4301011869</v>
      </c>
      <c r="D336" s="418">
        <v>4680115884847</v>
      </c>
      <c r="E336" s="413"/>
      <c r="F336" s="404">
        <v>2.5</v>
      </c>
      <c r="G336" s="32">
        <v>6</v>
      </c>
      <c r="H336" s="404">
        <v>15</v>
      </c>
      <c r="I336" s="404">
        <v>15.48</v>
      </c>
      <c r="J336" s="32">
        <v>48</v>
      </c>
      <c r="K336" s="32" t="s">
        <v>108</v>
      </c>
      <c r="L336" s="33" t="s">
        <v>65</v>
      </c>
      <c r="M336" s="33"/>
      <c r="N336" s="32">
        <v>60</v>
      </c>
      <c r="O336" s="61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2"/>
      <c r="Q336" s="412"/>
      <c r="R336" s="412"/>
      <c r="S336" s="413"/>
      <c r="T336" s="34"/>
      <c r="U336" s="34"/>
      <c r="V336" s="35" t="s">
        <v>66</v>
      </c>
      <c r="W336" s="405">
        <v>0</v>
      </c>
      <c r="X336" s="406">
        <f t="shared" si="70"/>
        <v>0</v>
      </c>
      <c r="Y336" s="36" t="str">
        <f>IFERROR(IF(X336=0,"",ROUNDUP(X336/H336,0)*0.02175),"")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499</v>
      </c>
      <c r="B337" s="54" t="s">
        <v>501</v>
      </c>
      <c r="C337" s="31">
        <v>4301011946</v>
      </c>
      <c r="D337" s="418">
        <v>4680115884847</v>
      </c>
      <c r="E337" s="413"/>
      <c r="F337" s="404">
        <v>2.5</v>
      </c>
      <c r="G337" s="32">
        <v>6</v>
      </c>
      <c r="H337" s="404">
        <v>15</v>
      </c>
      <c r="I337" s="404">
        <v>15.48</v>
      </c>
      <c r="J337" s="32">
        <v>48</v>
      </c>
      <c r="K337" s="32" t="s">
        <v>108</v>
      </c>
      <c r="L337" s="33" t="s">
        <v>116</v>
      </c>
      <c r="M337" s="33"/>
      <c r="N337" s="32">
        <v>60</v>
      </c>
      <c r="O337" s="45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12"/>
      <c r="Q337" s="412"/>
      <c r="R337" s="412"/>
      <c r="S337" s="413"/>
      <c r="T337" s="34"/>
      <c r="U337" s="34"/>
      <c r="V337" s="35" t="s">
        <v>66</v>
      </c>
      <c r="W337" s="405">
        <v>1200</v>
      </c>
      <c r="X337" s="406">
        <f t="shared" si="70"/>
        <v>1200</v>
      </c>
      <c r="Y337" s="36">
        <f>IFERROR(IF(X337=0,"",ROUNDUP(X337/H337,0)*0.02039),"")</f>
        <v>1.6311999999999998</v>
      </c>
      <c r="Z337" s="56"/>
      <c r="AA337" s="57"/>
      <c r="AE337" s="64"/>
      <c r="BB337" s="259" t="s">
        <v>1</v>
      </c>
      <c r="BL337" s="64">
        <f t="shared" si="71"/>
        <v>1238.4000000000001</v>
      </c>
      <c r="BM337" s="64">
        <f t="shared" si="72"/>
        <v>1238.4000000000001</v>
      </c>
      <c r="BN337" s="64">
        <f t="shared" si="73"/>
        <v>1.6666666666666665</v>
      </c>
      <c r="BO337" s="64">
        <f t="shared" si="74"/>
        <v>1.6666666666666665</v>
      </c>
    </row>
    <row r="338" spans="1:67" ht="27" hidden="1" customHeight="1" x14ac:dyDescent="0.25">
      <c r="A338" s="54" t="s">
        <v>502</v>
      </c>
      <c r="B338" s="54" t="s">
        <v>503</v>
      </c>
      <c r="C338" s="31">
        <v>4301011870</v>
      </c>
      <c r="D338" s="418">
        <v>4680115884854</v>
      </c>
      <c r="E338" s="413"/>
      <c r="F338" s="404">
        <v>2.5</v>
      </c>
      <c r="G338" s="32">
        <v>6</v>
      </c>
      <c r="H338" s="404">
        <v>15</v>
      </c>
      <c r="I338" s="404">
        <v>15.48</v>
      </c>
      <c r="J338" s="32">
        <v>48</v>
      </c>
      <c r="K338" s="32" t="s">
        <v>108</v>
      </c>
      <c r="L338" s="33" t="s">
        <v>65</v>
      </c>
      <c r="M338" s="33"/>
      <c r="N338" s="32">
        <v>60</v>
      </c>
      <c r="O338" s="81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2"/>
      <c r="Q338" s="412"/>
      <c r="R338" s="412"/>
      <c r="S338" s="413"/>
      <c r="T338" s="34"/>
      <c r="U338" s="34"/>
      <c r="V338" s="35" t="s">
        <v>66</v>
      </c>
      <c r="W338" s="405">
        <v>0</v>
      </c>
      <c r="X338" s="406">
        <f t="shared" si="70"/>
        <v>0</v>
      </c>
      <c r="Y338" s="36" t="str">
        <f>IFERROR(IF(X338=0,"",ROUNDUP(X338/H338,0)*0.02175),"")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hidden="1" customHeight="1" x14ac:dyDescent="0.25">
      <c r="A339" s="54" t="s">
        <v>502</v>
      </c>
      <c r="B339" s="54" t="s">
        <v>504</v>
      </c>
      <c r="C339" s="31">
        <v>4301011947</v>
      </c>
      <c r="D339" s="418">
        <v>4680115884854</v>
      </c>
      <c r="E339" s="413"/>
      <c r="F339" s="404">
        <v>2.5</v>
      </c>
      <c r="G339" s="32">
        <v>6</v>
      </c>
      <c r="H339" s="404">
        <v>15</v>
      </c>
      <c r="I339" s="404">
        <v>15.48</v>
      </c>
      <c r="J339" s="32">
        <v>48</v>
      </c>
      <c r="K339" s="32" t="s">
        <v>108</v>
      </c>
      <c r="L339" s="33" t="s">
        <v>116</v>
      </c>
      <c r="M339" s="33"/>
      <c r="N339" s="32">
        <v>60</v>
      </c>
      <c r="O339" s="58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12"/>
      <c r="Q339" s="412"/>
      <c r="R339" s="412"/>
      <c r="S339" s="413"/>
      <c r="T339" s="34"/>
      <c r="U339" s="34"/>
      <c r="V339" s="35" t="s">
        <v>66</v>
      </c>
      <c r="W339" s="405">
        <v>0</v>
      </c>
      <c r="X339" s="406">
        <f t="shared" si="70"/>
        <v>0</v>
      </c>
      <c r="Y339" s="36" t="str">
        <f>IFERROR(IF(X339=0,"",ROUNDUP(X339/H339,0)*0.02039),"")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37.5" hidden="1" customHeight="1" x14ac:dyDescent="0.25">
      <c r="A340" s="54" t="s">
        <v>505</v>
      </c>
      <c r="B340" s="54" t="s">
        <v>506</v>
      </c>
      <c r="C340" s="31">
        <v>4301011871</v>
      </c>
      <c r="D340" s="418">
        <v>4680115884908</v>
      </c>
      <c r="E340" s="413"/>
      <c r="F340" s="404">
        <v>0.4</v>
      </c>
      <c r="G340" s="32">
        <v>10</v>
      </c>
      <c r="H340" s="404">
        <v>4</v>
      </c>
      <c r="I340" s="404">
        <v>4.21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2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12"/>
      <c r="Q340" s="412"/>
      <c r="R340" s="412"/>
      <c r="S340" s="413"/>
      <c r="T340" s="34"/>
      <c r="U340" s="34"/>
      <c r="V340" s="35" t="s">
        <v>66</v>
      </c>
      <c r="W340" s="405">
        <v>0</v>
      </c>
      <c r="X340" s="406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hidden="1" customHeight="1" x14ac:dyDescent="0.25">
      <c r="A341" s="54" t="s">
        <v>507</v>
      </c>
      <c r="B341" s="54" t="s">
        <v>508</v>
      </c>
      <c r="C341" s="31">
        <v>4301011866</v>
      </c>
      <c r="D341" s="418">
        <v>4680115884878</v>
      </c>
      <c r="E341" s="413"/>
      <c r="F341" s="404">
        <v>0.5</v>
      </c>
      <c r="G341" s="32">
        <v>10</v>
      </c>
      <c r="H341" s="404">
        <v>5</v>
      </c>
      <c r="I341" s="404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82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12"/>
      <c r="Q341" s="412"/>
      <c r="R341" s="412"/>
      <c r="S341" s="413"/>
      <c r="T341" s="34"/>
      <c r="U341" s="34" t="s">
        <v>493</v>
      </c>
      <c r="V341" s="35" t="s">
        <v>66</v>
      </c>
      <c r="W341" s="405">
        <v>0</v>
      </c>
      <c r="X341" s="406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ht="27" hidden="1" customHeight="1" x14ac:dyDescent="0.25">
      <c r="A342" s="54" t="s">
        <v>509</v>
      </c>
      <c r="B342" s="54" t="s">
        <v>510</v>
      </c>
      <c r="C342" s="31">
        <v>4301011868</v>
      </c>
      <c r="D342" s="418">
        <v>4680115884861</v>
      </c>
      <c r="E342" s="413"/>
      <c r="F342" s="404">
        <v>0.5</v>
      </c>
      <c r="G342" s="32">
        <v>10</v>
      </c>
      <c r="H342" s="404">
        <v>5</v>
      </c>
      <c r="I342" s="404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74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12"/>
      <c r="Q342" s="412"/>
      <c r="R342" s="412"/>
      <c r="S342" s="413"/>
      <c r="T342" s="34" t="s">
        <v>511</v>
      </c>
      <c r="U342" s="34"/>
      <c r="V342" s="35" t="s">
        <v>66</v>
      </c>
      <c r="W342" s="405">
        <v>0</v>
      </c>
      <c r="X342" s="406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hidden="1" customHeight="1" x14ac:dyDescent="0.25">
      <c r="A343" s="54" t="s">
        <v>512</v>
      </c>
      <c r="B343" s="54" t="s">
        <v>513</v>
      </c>
      <c r="C343" s="31">
        <v>4301011952</v>
      </c>
      <c r="D343" s="418">
        <v>4680115884922</v>
      </c>
      <c r="E343" s="413"/>
      <c r="F343" s="404">
        <v>0.5</v>
      </c>
      <c r="G343" s="32">
        <v>10</v>
      </c>
      <c r="H343" s="404">
        <v>5</v>
      </c>
      <c r="I343" s="404">
        <v>5.21</v>
      </c>
      <c r="J343" s="32">
        <v>120</v>
      </c>
      <c r="K343" s="32" t="s">
        <v>64</v>
      </c>
      <c r="L343" s="33" t="s">
        <v>65</v>
      </c>
      <c r="M343" s="33"/>
      <c r="N343" s="32">
        <v>60</v>
      </c>
      <c r="O343" s="65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12"/>
      <c r="Q343" s="412"/>
      <c r="R343" s="412"/>
      <c r="S343" s="413"/>
      <c r="T343" s="34"/>
      <c r="U343" s="34"/>
      <c r="V343" s="35" t="s">
        <v>66</v>
      </c>
      <c r="W343" s="405">
        <v>0</v>
      </c>
      <c r="X343" s="406">
        <f t="shared" si="70"/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 t="shared" si="71"/>
        <v>0</v>
      </c>
      <c r="BM343" s="64">
        <f t="shared" si="72"/>
        <v>0</v>
      </c>
      <c r="BN343" s="64">
        <f t="shared" si="73"/>
        <v>0</v>
      </c>
      <c r="BO343" s="64">
        <f t="shared" si="74"/>
        <v>0</v>
      </c>
    </row>
    <row r="344" spans="1:67" ht="27" hidden="1" customHeight="1" x14ac:dyDescent="0.25">
      <c r="A344" s="54" t="s">
        <v>514</v>
      </c>
      <c r="B344" s="54" t="s">
        <v>515</v>
      </c>
      <c r="C344" s="31">
        <v>4301011433</v>
      </c>
      <c r="D344" s="418">
        <v>4680115882638</v>
      </c>
      <c r="E344" s="413"/>
      <c r="F344" s="404">
        <v>0.4</v>
      </c>
      <c r="G344" s="32">
        <v>10</v>
      </c>
      <c r="H344" s="404">
        <v>4</v>
      </c>
      <c r="I344" s="404">
        <v>4.24</v>
      </c>
      <c r="J344" s="32">
        <v>120</v>
      </c>
      <c r="K344" s="32" t="s">
        <v>64</v>
      </c>
      <c r="L344" s="33" t="s">
        <v>109</v>
      </c>
      <c r="M344" s="33"/>
      <c r="N344" s="32">
        <v>90</v>
      </c>
      <c r="O344" s="82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12"/>
      <c r="Q344" s="412"/>
      <c r="R344" s="412"/>
      <c r="S344" s="413"/>
      <c r="T344" s="34"/>
      <c r="U344" s="34"/>
      <c r="V344" s="35" t="s">
        <v>66</v>
      </c>
      <c r="W344" s="405">
        <v>0</v>
      </c>
      <c r="X344" s="406">
        <f t="shared" si="70"/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 t="shared" si="71"/>
        <v>0</v>
      </c>
      <c r="BM344" s="64">
        <f t="shared" si="72"/>
        <v>0</v>
      </c>
      <c r="BN344" s="64">
        <f t="shared" si="73"/>
        <v>0</v>
      </c>
      <c r="BO344" s="64">
        <f t="shared" si="74"/>
        <v>0</v>
      </c>
    </row>
    <row r="345" spans="1:67" x14ac:dyDescent="0.2">
      <c r="A345" s="430"/>
      <c r="B345" s="416"/>
      <c r="C345" s="416"/>
      <c r="D345" s="416"/>
      <c r="E345" s="416"/>
      <c r="F345" s="416"/>
      <c r="G345" s="416"/>
      <c r="H345" s="416"/>
      <c r="I345" s="416"/>
      <c r="J345" s="416"/>
      <c r="K345" s="416"/>
      <c r="L345" s="416"/>
      <c r="M345" s="416"/>
      <c r="N345" s="431"/>
      <c r="O345" s="449" t="s">
        <v>70</v>
      </c>
      <c r="P345" s="450"/>
      <c r="Q345" s="450"/>
      <c r="R345" s="450"/>
      <c r="S345" s="450"/>
      <c r="T345" s="450"/>
      <c r="U345" s="451"/>
      <c r="V345" s="37" t="s">
        <v>71</v>
      </c>
      <c r="W345" s="407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80</v>
      </c>
      <c r="X345" s="407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80</v>
      </c>
      <c r="Y345" s="407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1.6311999999999998</v>
      </c>
      <c r="Z345" s="408"/>
      <c r="AA345" s="408"/>
    </row>
    <row r="346" spans="1:67" x14ac:dyDescent="0.2">
      <c r="A346" s="416"/>
      <c r="B346" s="416"/>
      <c r="C346" s="416"/>
      <c r="D346" s="416"/>
      <c r="E346" s="416"/>
      <c r="F346" s="416"/>
      <c r="G346" s="416"/>
      <c r="H346" s="416"/>
      <c r="I346" s="416"/>
      <c r="J346" s="416"/>
      <c r="K346" s="416"/>
      <c r="L346" s="416"/>
      <c r="M346" s="416"/>
      <c r="N346" s="431"/>
      <c r="O346" s="449" t="s">
        <v>70</v>
      </c>
      <c r="P346" s="450"/>
      <c r="Q346" s="450"/>
      <c r="R346" s="450"/>
      <c r="S346" s="450"/>
      <c r="T346" s="450"/>
      <c r="U346" s="451"/>
      <c r="V346" s="37" t="s">
        <v>66</v>
      </c>
      <c r="W346" s="407">
        <f>IFERROR(SUM(W332:W344),"0")</f>
        <v>1200</v>
      </c>
      <c r="X346" s="407">
        <f>IFERROR(SUM(X332:X344),"0")</f>
        <v>1200</v>
      </c>
      <c r="Y346" s="37"/>
      <c r="Z346" s="408"/>
      <c r="AA346" s="408"/>
    </row>
    <row r="347" spans="1:67" ht="14.25" hidden="1" customHeight="1" x14ac:dyDescent="0.25">
      <c r="A347" s="420" t="s">
        <v>105</v>
      </c>
      <c r="B347" s="416"/>
      <c r="C347" s="416"/>
      <c r="D347" s="416"/>
      <c r="E347" s="416"/>
      <c r="F347" s="416"/>
      <c r="G347" s="416"/>
      <c r="H347" s="416"/>
      <c r="I347" s="416"/>
      <c r="J347" s="416"/>
      <c r="K347" s="416"/>
      <c r="L347" s="416"/>
      <c r="M347" s="416"/>
      <c r="N347" s="416"/>
      <c r="O347" s="416"/>
      <c r="P347" s="416"/>
      <c r="Q347" s="416"/>
      <c r="R347" s="416"/>
      <c r="S347" s="416"/>
      <c r="T347" s="416"/>
      <c r="U347" s="416"/>
      <c r="V347" s="416"/>
      <c r="W347" s="416"/>
      <c r="X347" s="416"/>
      <c r="Y347" s="416"/>
      <c r="Z347" s="398"/>
      <c r="AA347" s="398"/>
    </row>
    <row r="348" spans="1:67" ht="27" hidden="1" customHeight="1" x14ac:dyDescent="0.25">
      <c r="A348" s="54" t="s">
        <v>516</v>
      </c>
      <c r="B348" s="54" t="s">
        <v>517</v>
      </c>
      <c r="C348" s="31">
        <v>4301020178</v>
      </c>
      <c r="D348" s="418">
        <v>4607091383980</v>
      </c>
      <c r="E348" s="413"/>
      <c r="F348" s="404">
        <v>2.5</v>
      </c>
      <c r="G348" s="32">
        <v>6</v>
      </c>
      <c r="H348" s="404">
        <v>15</v>
      </c>
      <c r="I348" s="404">
        <v>15.48</v>
      </c>
      <c r="J348" s="32">
        <v>48</v>
      </c>
      <c r="K348" s="32" t="s">
        <v>108</v>
      </c>
      <c r="L348" s="33" t="s">
        <v>109</v>
      </c>
      <c r="M348" s="33"/>
      <c r="N348" s="32">
        <v>50</v>
      </c>
      <c r="O348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12"/>
      <c r="Q348" s="412"/>
      <c r="R348" s="412"/>
      <c r="S348" s="413"/>
      <c r="T348" s="34"/>
      <c r="U348" s="34"/>
      <c r="V348" s="35" t="s">
        <v>66</v>
      </c>
      <c r="W348" s="405">
        <v>0</v>
      </c>
      <c r="X348" s="406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16.5" hidden="1" customHeight="1" x14ac:dyDescent="0.25">
      <c r="A349" s="54" t="s">
        <v>518</v>
      </c>
      <c r="B349" s="54" t="s">
        <v>519</v>
      </c>
      <c r="C349" s="31">
        <v>4301020270</v>
      </c>
      <c r="D349" s="418">
        <v>4680115883314</v>
      </c>
      <c r="E349" s="413"/>
      <c r="F349" s="404">
        <v>1.35</v>
      </c>
      <c r="G349" s="32">
        <v>8</v>
      </c>
      <c r="H349" s="404">
        <v>10.8</v>
      </c>
      <c r="I349" s="404">
        <v>11.28</v>
      </c>
      <c r="J349" s="32">
        <v>56</v>
      </c>
      <c r="K349" s="32" t="s">
        <v>108</v>
      </c>
      <c r="L349" s="33" t="s">
        <v>127</v>
      </c>
      <c r="M349" s="33"/>
      <c r="N349" s="32">
        <v>50</v>
      </c>
      <c r="O349" s="54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12"/>
      <c r="Q349" s="412"/>
      <c r="R349" s="412"/>
      <c r="S349" s="413"/>
      <c r="T349" s="34"/>
      <c r="U349" s="34"/>
      <c r="V349" s="35" t="s">
        <v>66</v>
      </c>
      <c r="W349" s="405">
        <v>0</v>
      </c>
      <c r="X349" s="40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520</v>
      </c>
      <c r="B350" s="54" t="s">
        <v>521</v>
      </c>
      <c r="C350" s="31">
        <v>4301020179</v>
      </c>
      <c r="D350" s="418">
        <v>4607091384178</v>
      </c>
      <c r="E350" s="413"/>
      <c r="F350" s="404">
        <v>0.4</v>
      </c>
      <c r="G350" s="32">
        <v>10</v>
      </c>
      <c r="H350" s="404">
        <v>4</v>
      </c>
      <c r="I350" s="404">
        <v>4.24</v>
      </c>
      <c r="J350" s="32">
        <v>120</v>
      </c>
      <c r="K350" s="32" t="s">
        <v>64</v>
      </c>
      <c r="L350" s="33" t="s">
        <v>109</v>
      </c>
      <c r="M350" s="33"/>
      <c r="N350" s="32">
        <v>50</v>
      </c>
      <c r="O350" s="4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12"/>
      <c r="Q350" s="412"/>
      <c r="R350" s="412"/>
      <c r="S350" s="413"/>
      <c r="T350" s="34"/>
      <c r="U350" s="34"/>
      <c r="V350" s="35" t="s">
        <v>66</v>
      </c>
      <c r="W350" s="405">
        <v>0</v>
      </c>
      <c r="X350" s="406">
        <f>IFERROR(IF(W350="",0,CEILING((W350/$H350),1)*$H350),"")</f>
        <v>0</v>
      </c>
      <c r="Y350" s="36" t="str">
        <f>IFERROR(IF(X350=0,"",ROUNDUP(X350/H350,0)*0.00937),"")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522</v>
      </c>
      <c r="B351" s="54" t="s">
        <v>523</v>
      </c>
      <c r="C351" s="31">
        <v>4301020254</v>
      </c>
      <c r="D351" s="418">
        <v>4680115881914</v>
      </c>
      <c r="E351" s="413"/>
      <c r="F351" s="404">
        <v>0.4</v>
      </c>
      <c r="G351" s="32">
        <v>10</v>
      </c>
      <c r="H351" s="404">
        <v>4</v>
      </c>
      <c r="I351" s="404">
        <v>4.24</v>
      </c>
      <c r="J351" s="32">
        <v>120</v>
      </c>
      <c r="K351" s="32" t="s">
        <v>64</v>
      </c>
      <c r="L351" s="33" t="s">
        <v>109</v>
      </c>
      <c r="M351" s="33"/>
      <c r="N351" s="32">
        <v>90</v>
      </c>
      <c r="O351" s="69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12"/>
      <c r="Q351" s="412"/>
      <c r="R351" s="412"/>
      <c r="S351" s="413"/>
      <c r="T351" s="34"/>
      <c r="U351" s="34"/>
      <c r="V351" s="35" t="s">
        <v>66</v>
      </c>
      <c r="W351" s="405">
        <v>0</v>
      </c>
      <c r="X351" s="406">
        <f>IFERROR(IF(W351="",0,CEILING((W351/$H351),1)*$H351),"")</f>
        <v>0</v>
      </c>
      <c r="Y351" s="36" t="str">
        <f>IFERROR(IF(X351=0,"",ROUNDUP(X351/H351,0)*0.00937),"")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idden="1" x14ac:dyDescent="0.2">
      <c r="A352" s="430"/>
      <c r="B352" s="416"/>
      <c r="C352" s="416"/>
      <c r="D352" s="416"/>
      <c r="E352" s="416"/>
      <c r="F352" s="416"/>
      <c r="G352" s="416"/>
      <c r="H352" s="416"/>
      <c r="I352" s="416"/>
      <c r="J352" s="416"/>
      <c r="K352" s="416"/>
      <c r="L352" s="416"/>
      <c r="M352" s="416"/>
      <c r="N352" s="431"/>
      <c r="O352" s="449" t="s">
        <v>70</v>
      </c>
      <c r="P352" s="450"/>
      <c r="Q352" s="450"/>
      <c r="R352" s="450"/>
      <c r="S352" s="450"/>
      <c r="T352" s="450"/>
      <c r="U352" s="451"/>
      <c r="V352" s="37" t="s">
        <v>71</v>
      </c>
      <c r="W352" s="407">
        <f>IFERROR(W348/H348,"0")+IFERROR(W349/H349,"0")+IFERROR(W350/H350,"0")+IFERROR(W351/H351,"0")</f>
        <v>0</v>
      </c>
      <c r="X352" s="407">
        <f>IFERROR(X348/H348,"0")+IFERROR(X349/H349,"0")+IFERROR(X350/H350,"0")+IFERROR(X351/H351,"0")</f>
        <v>0</v>
      </c>
      <c r="Y352" s="407">
        <f>IFERROR(IF(Y348="",0,Y348),"0")+IFERROR(IF(Y349="",0,Y349),"0")+IFERROR(IF(Y350="",0,Y350),"0")+IFERROR(IF(Y351="",0,Y351),"0")</f>
        <v>0</v>
      </c>
      <c r="Z352" s="408"/>
      <c r="AA352" s="408"/>
    </row>
    <row r="353" spans="1:67" hidden="1" x14ac:dyDescent="0.2">
      <c r="A353" s="416"/>
      <c r="B353" s="416"/>
      <c r="C353" s="416"/>
      <c r="D353" s="416"/>
      <c r="E353" s="416"/>
      <c r="F353" s="416"/>
      <c r="G353" s="416"/>
      <c r="H353" s="416"/>
      <c r="I353" s="416"/>
      <c r="J353" s="416"/>
      <c r="K353" s="416"/>
      <c r="L353" s="416"/>
      <c r="M353" s="416"/>
      <c r="N353" s="431"/>
      <c r="O353" s="449" t="s">
        <v>70</v>
      </c>
      <c r="P353" s="450"/>
      <c r="Q353" s="450"/>
      <c r="R353" s="450"/>
      <c r="S353" s="450"/>
      <c r="T353" s="450"/>
      <c r="U353" s="451"/>
      <c r="V353" s="37" t="s">
        <v>66</v>
      </c>
      <c r="W353" s="407">
        <f>IFERROR(SUM(W348:W351),"0")</f>
        <v>0</v>
      </c>
      <c r="X353" s="407">
        <f>IFERROR(SUM(X348:X351),"0")</f>
        <v>0</v>
      </c>
      <c r="Y353" s="37"/>
      <c r="Z353" s="408"/>
      <c r="AA353" s="408"/>
    </row>
    <row r="354" spans="1:67" ht="14.25" hidden="1" customHeight="1" x14ac:dyDescent="0.25">
      <c r="A354" s="420" t="s">
        <v>72</v>
      </c>
      <c r="B354" s="416"/>
      <c r="C354" s="416"/>
      <c r="D354" s="416"/>
      <c r="E354" s="416"/>
      <c r="F354" s="416"/>
      <c r="G354" s="416"/>
      <c r="H354" s="416"/>
      <c r="I354" s="416"/>
      <c r="J354" s="416"/>
      <c r="K354" s="416"/>
      <c r="L354" s="416"/>
      <c r="M354" s="416"/>
      <c r="N354" s="416"/>
      <c r="O354" s="416"/>
      <c r="P354" s="416"/>
      <c r="Q354" s="416"/>
      <c r="R354" s="416"/>
      <c r="S354" s="416"/>
      <c r="T354" s="416"/>
      <c r="U354" s="416"/>
      <c r="V354" s="416"/>
      <c r="W354" s="416"/>
      <c r="X354" s="416"/>
      <c r="Y354" s="416"/>
      <c r="Z354" s="398"/>
      <c r="AA354" s="398"/>
    </row>
    <row r="355" spans="1:67" ht="27" hidden="1" customHeight="1" x14ac:dyDescent="0.25">
      <c r="A355" s="54" t="s">
        <v>524</v>
      </c>
      <c r="B355" s="54" t="s">
        <v>525</v>
      </c>
      <c r="C355" s="31">
        <v>4301051639</v>
      </c>
      <c r="D355" s="418">
        <v>4607091383928</v>
      </c>
      <c r="E355" s="413"/>
      <c r="F355" s="404">
        <v>1.3</v>
      </c>
      <c r="G355" s="32">
        <v>6</v>
      </c>
      <c r="H355" s="404">
        <v>7.8</v>
      </c>
      <c r="I355" s="404">
        <v>8.3699999999999992</v>
      </c>
      <c r="J355" s="32">
        <v>56</v>
      </c>
      <c r="K355" s="32" t="s">
        <v>108</v>
      </c>
      <c r="L355" s="33" t="s">
        <v>65</v>
      </c>
      <c r="M355" s="33"/>
      <c r="N355" s="32">
        <v>40</v>
      </c>
      <c r="O355" s="51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12"/>
      <c r="Q355" s="412"/>
      <c r="R355" s="412"/>
      <c r="S355" s="413"/>
      <c r="T355" s="34"/>
      <c r="U355" s="34"/>
      <c r="V355" s="35" t="s">
        <v>66</v>
      </c>
      <c r="W355" s="405">
        <v>0</v>
      </c>
      <c r="X355" s="40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hidden="1" customHeight="1" x14ac:dyDescent="0.25">
      <c r="A356" s="54" t="s">
        <v>524</v>
      </c>
      <c r="B356" s="54" t="s">
        <v>526</v>
      </c>
      <c r="C356" s="31">
        <v>4301051560</v>
      </c>
      <c r="D356" s="418">
        <v>4607091383928</v>
      </c>
      <c r="E356" s="413"/>
      <c r="F356" s="404">
        <v>1.3</v>
      </c>
      <c r="G356" s="32">
        <v>6</v>
      </c>
      <c r="H356" s="404">
        <v>7.8</v>
      </c>
      <c r="I356" s="404">
        <v>8.3699999999999992</v>
      </c>
      <c r="J356" s="32">
        <v>56</v>
      </c>
      <c r="K356" s="32" t="s">
        <v>108</v>
      </c>
      <c r="L356" s="33" t="s">
        <v>127</v>
      </c>
      <c r="M356" s="33"/>
      <c r="N356" s="32">
        <v>40</v>
      </c>
      <c r="O356" s="80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12"/>
      <c r="Q356" s="412"/>
      <c r="R356" s="412"/>
      <c r="S356" s="413"/>
      <c r="T356" s="34"/>
      <c r="U356" s="34"/>
      <c r="V356" s="35" t="s">
        <v>66</v>
      </c>
      <c r="W356" s="405">
        <v>0</v>
      </c>
      <c r="X356" s="406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527</v>
      </c>
      <c r="B357" s="54" t="s">
        <v>528</v>
      </c>
      <c r="C357" s="31">
        <v>4301051636</v>
      </c>
      <c r="D357" s="418">
        <v>4607091384260</v>
      </c>
      <c r="E357" s="413"/>
      <c r="F357" s="404">
        <v>1.3</v>
      </c>
      <c r="G357" s="32">
        <v>6</v>
      </c>
      <c r="H357" s="404">
        <v>7.8</v>
      </c>
      <c r="I357" s="404">
        <v>8.3640000000000008</v>
      </c>
      <c r="J357" s="32">
        <v>56</v>
      </c>
      <c r="K357" s="32" t="s">
        <v>108</v>
      </c>
      <c r="L357" s="33" t="s">
        <v>65</v>
      </c>
      <c r="M357" s="33"/>
      <c r="N357" s="32">
        <v>40</v>
      </c>
      <c r="O357" s="44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12"/>
      <c r="Q357" s="412"/>
      <c r="R357" s="412"/>
      <c r="S357" s="413"/>
      <c r="T357" s="34"/>
      <c r="U357" s="34"/>
      <c r="V357" s="35" t="s">
        <v>66</v>
      </c>
      <c r="W357" s="405">
        <v>0</v>
      </c>
      <c r="X357" s="406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30"/>
      <c r="B358" s="416"/>
      <c r="C358" s="416"/>
      <c r="D358" s="416"/>
      <c r="E358" s="416"/>
      <c r="F358" s="416"/>
      <c r="G358" s="416"/>
      <c r="H358" s="416"/>
      <c r="I358" s="416"/>
      <c r="J358" s="416"/>
      <c r="K358" s="416"/>
      <c r="L358" s="416"/>
      <c r="M358" s="416"/>
      <c r="N358" s="431"/>
      <c r="O358" s="449" t="s">
        <v>70</v>
      </c>
      <c r="P358" s="450"/>
      <c r="Q358" s="450"/>
      <c r="R358" s="450"/>
      <c r="S358" s="450"/>
      <c r="T358" s="450"/>
      <c r="U358" s="451"/>
      <c r="V358" s="37" t="s">
        <v>71</v>
      </c>
      <c r="W358" s="407">
        <f>IFERROR(W355/H355,"0")+IFERROR(W356/H356,"0")+IFERROR(W357/H357,"0")</f>
        <v>0</v>
      </c>
      <c r="X358" s="407">
        <f>IFERROR(X355/H355,"0")+IFERROR(X356/H356,"0")+IFERROR(X357/H357,"0")</f>
        <v>0</v>
      </c>
      <c r="Y358" s="407">
        <f>IFERROR(IF(Y355="",0,Y355),"0")+IFERROR(IF(Y356="",0,Y356),"0")+IFERROR(IF(Y357="",0,Y357),"0")</f>
        <v>0</v>
      </c>
      <c r="Z358" s="408"/>
      <c r="AA358" s="408"/>
    </row>
    <row r="359" spans="1:67" hidden="1" x14ac:dyDescent="0.2">
      <c r="A359" s="416"/>
      <c r="B359" s="416"/>
      <c r="C359" s="416"/>
      <c r="D359" s="416"/>
      <c r="E359" s="416"/>
      <c r="F359" s="416"/>
      <c r="G359" s="416"/>
      <c r="H359" s="416"/>
      <c r="I359" s="416"/>
      <c r="J359" s="416"/>
      <c r="K359" s="416"/>
      <c r="L359" s="416"/>
      <c r="M359" s="416"/>
      <c r="N359" s="431"/>
      <c r="O359" s="449" t="s">
        <v>70</v>
      </c>
      <c r="P359" s="450"/>
      <c r="Q359" s="450"/>
      <c r="R359" s="450"/>
      <c r="S359" s="450"/>
      <c r="T359" s="450"/>
      <c r="U359" s="451"/>
      <c r="V359" s="37" t="s">
        <v>66</v>
      </c>
      <c r="W359" s="407">
        <f>IFERROR(SUM(W355:W357),"0")</f>
        <v>0</v>
      </c>
      <c r="X359" s="407">
        <f>IFERROR(SUM(X355:X357),"0")</f>
        <v>0</v>
      </c>
      <c r="Y359" s="37"/>
      <c r="Z359" s="408"/>
      <c r="AA359" s="408"/>
    </row>
    <row r="360" spans="1:67" ht="14.25" hidden="1" customHeight="1" x14ac:dyDescent="0.25">
      <c r="A360" s="420" t="s">
        <v>217</v>
      </c>
      <c r="B360" s="416"/>
      <c r="C360" s="416"/>
      <c r="D360" s="416"/>
      <c r="E360" s="416"/>
      <c r="F360" s="416"/>
      <c r="G360" s="416"/>
      <c r="H360" s="416"/>
      <c r="I360" s="416"/>
      <c r="J360" s="416"/>
      <c r="K360" s="416"/>
      <c r="L360" s="416"/>
      <c r="M360" s="416"/>
      <c r="N360" s="416"/>
      <c r="O360" s="416"/>
      <c r="P360" s="416"/>
      <c r="Q360" s="416"/>
      <c r="R360" s="416"/>
      <c r="S360" s="416"/>
      <c r="T360" s="416"/>
      <c r="U360" s="416"/>
      <c r="V360" s="416"/>
      <c r="W360" s="416"/>
      <c r="X360" s="416"/>
      <c r="Y360" s="416"/>
      <c r="Z360" s="398"/>
      <c r="AA360" s="398"/>
    </row>
    <row r="361" spans="1:67" ht="16.5" hidden="1" customHeight="1" x14ac:dyDescent="0.25">
      <c r="A361" s="54" t="s">
        <v>529</v>
      </c>
      <c r="B361" s="54" t="s">
        <v>530</v>
      </c>
      <c r="C361" s="31">
        <v>4301060345</v>
      </c>
      <c r="D361" s="418">
        <v>4607091384673</v>
      </c>
      <c r="E361" s="413"/>
      <c r="F361" s="404">
        <v>1.3</v>
      </c>
      <c r="G361" s="32">
        <v>6</v>
      </c>
      <c r="H361" s="404">
        <v>7.8</v>
      </c>
      <c r="I361" s="404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7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2"/>
      <c r="Q361" s="412"/>
      <c r="R361" s="412"/>
      <c r="S361" s="413"/>
      <c r="T361" s="34"/>
      <c r="U361" s="34"/>
      <c r="V361" s="35" t="s">
        <v>66</v>
      </c>
      <c r="W361" s="405">
        <v>0</v>
      </c>
      <c r="X361" s="40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16.5" customHeight="1" x14ac:dyDescent="0.25">
      <c r="A362" s="54" t="s">
        <v>529</v>
      </c>
      <c r="B362" s="54" t="s">
        <v>531</v>
      </c>
      <c r="C362" s="31">
        <v>4301060314</v>
      </c>
      <c r="D362" s="418">
        <v>4607091384673</v>
      </c>
      <c r="E362" s="413"/>
      <c r="F362" s="404">
        <v>1.3</v>
      </c>
      <c r="G362" s="32">
        <v>6</v>
      </c>
      <c r="H362" s="404">
        <v>7.8</v>
      </c>
      <c r="I362" s="404">
        <v>8.3640000000000008</v>
      </c>
      <c r="J362" s="32">
        <v>56</v>
      </c>
      <c r="K362" s="32" t="s">
        <v>108</v>
      </c>
      <c r="L362" s="33" t="s">
        <v>65</v>
      </c>
      <c r="M362" s="33"/>
      <c r="N362" s="32">
        <v>30</v>
      </c>
      <c r="O362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12"/>
      <c r="Q362" s="412"/>
      <c r="R362" s="412"/>
      <c r="S362" s="413"/>
      <c r="T362" s="34"/>
      <c r="U362" s="34"/>
      <c r="V362" s="35" t="s">
        <v>66</v>
      </c>
      <c r="W362" s="405">
        <v>250</v>
      </c>
      <c r="X362" s="406">
        <f>IFERROR(IF(W362="",0,CEILING((W362/$H362),1)*$H362),"")</f>
        <v>257.39999999999998</v>
      </c>
      <c r="Y362" s="36">
        <f>IFERROR(IF(X362=0,"",ROUNDUP(X362/H362,0)*0.02175),"")</f>
        <v>0.71775</v>
      </c>
      <c r="Z362" s="56"/>
      <c r="AA362" s="57"/>
      <c r="AE362" s="64"/>
      <c r="BB362" s="275" t="s">
        <v>1</v>
      </c>
      <c r="BL362" s="64">
        <f>IFERROR(W362*I362/H362,"0")</f>
        <v>268.07692307692309</v>
      </c>
      <c r="BM362" s="64">
        <f>IFERROR(X362*I362/H362,"0")</f>
        <v>276.012</v>
      </c>
      <c r="BN362" s="64">
        <f>IFERROR(1/J362*(W362/H362),"0")</f>
        <v>0.57234432234432231</v>
      </c>
      <c r="BO362" s="64">
        <f>IFERROR(1/J362*(X362/H362),"0")</f>
        <v>0.5892857142857143</v>
      </c>
    </row>
    <row r="363" spans="1:67" x14ac:dyDescent="0.2">
      <c r="A363" s="430"/>
      <c r="B363" s="416"/>
      <c r="C363" s="416"/>
      <c r="D363" s="416"/>
      <c r="E363" s="416"/>
      <c r="F363" s="416"/>
      <c r="G363" s="416"/>
      <c r="H363" s="416"/>
      <c r="I363" s="416"/>
      <c r="J363" s="416"/>
      <c r="K363" s="416"/>
      <c r="L363" s="416"/>
      <c r="M363" s="416"/>
      <c r="N363" s="431"/>
      <c r="O363" s="449" t="s">
        <v>70</v>
      </c>
      <c r="P363" s="450"/>
      <c r="Q363" s="450"/>
      <c r="R363" s="450"/>
      <c r="S363" s="450"/>
      <c r="T363" s="450"/>
      <c r="U363" s="451"/>
      <c r="V363" s="37" t="s">
        <v>71</v>
      </c>
      <c r="W363" s="407">
        <f>IFERROR(W361/H361,"0")+IFERROR(W362/H362,"0")</f>
        <v>32.051282051282051</v>
      </c>
      <c r="X363" s="407">
        <f>IFERROR(X361/H361,"0")+IFERROR(X362/H362,"0")</f>
        <v>33</v>
      </c>
      <c r="Y363" s="407">
        <f>IFERROR(IF(Y361="",0,Y361),"0")+IFERROR(IF(Y362="",0,Y362),"0")</f>
        <v>0.71775</v>
      </c>
      <c r="Z363" s="408"/>
      <c r="AA363" s="408"/>
    </row>
    <row r="364" spans="1:67" x14ac:dyDescent="0.2">
      <c r="A364" s="416"/>
      <c r="B364" s="416"/>
      <c r="C364" s="416"/>
      <c r="D364" s="416"/>
      <c r="E364" s="416"/>
      <c r="F364" s="416"/>
      <c r="G364" s="416"/>
      <c r="H364" s="416"/>
      <c r="I364" s="416"/>
      <c r="J364" s="416"/>
      <c r="K364" s="416"/>
      <c r="L364" s="416"/>
      <c r="M364" s="416"/>
      <c r="N364" s="431"/>
      <c r="O364" s="449" t="s">
        <v>70</v>
      </c>
      <c r="P364" s="450"/>
      <c r="Q364" s="450"/>
      <c r="R364" s="450"/>
      <c r="S364" s="450"/>
      <c r="T364" s="450"/>
      <c r="U364" s="451"/>
      <c r="V364" s="37" t="s">
        <v>66</v>
      </c>
      <c r="W364" s="407">
        <f>IFERROR(SUM(W361:W362),"0")</f>
        <v>250</v>
      </c>
      <c r="X364" s="407">
        <f>IFERROR(SUM(X361:X362),"0")</f>
        <v>257.39999999999998</v>
      </c>
      <c r="Y364" s="37"/>
      <c r="Z364" s="408"/>
      <c r="AA364" s="408"/>
    </row>
    <row r="365" spans="1:67" ht="16.5" hidden="1" customHeight="1" x14ac:dyDescent="0.25">
      <c r="A365" s="415" t="s">
        <v>532</v>
      </c>
      <c r="B365" s="416"/>
      <c r="C365" s="416"/>
      <c r="D365" s="416"/>
      <c r="E365" s="416"/>
      <c r="F365" s="416"/>
      <c r="G365" s="416"/>
      <c r="H365" s="416"/>
      <c r="I365" s="416"/>
      <c r="J365" s="416"/>
      <c r="K365" s="416"/>
      <c r="L365" s="416"/>
      <c r="M365" s="416"/>
      <c r="N365" s="416"/>
      <c r="O365" s="416"/>
      <c r="P365" s="416"/>
      <c r="Q365" s="416"/>
      <c r="R365" s="416"/>
      <c r="S365" s="416"/>
      <c r="T365" s="416"/>
      <c r="U365" s="416"/>
      <c r="V365" s="416"/>
      <c r="W365" s="416"/>
      <c r="X365" s="416"/>
      <c r="Y365" s="416"/>
      <c r="Z365" s="399"/>
      <c r="AA365" s="399"/>
    </row>
    <row r="366" spans="1:67" ht="14.25" hidden="1" customHeight="1" x14ac:dyDescent="0.25">
      <c r="A366" s="420" t="s">
        <v>113</v>
      </c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  <c r="X366" s="416"/>
      <c r="Y366" s="416"/>
      <c r="Z366" s="398"/>
      <c r="AA366" s="398"/>
    </row>
    <row r="367" spans="1:67" ht="37.5" customHeight="1" x14ac:dyDescent="0.25">
      <c r="A367" s="54" t="s">
        <v>533</v>
      </c>
      <c r="B367" s="54" t="s">
        <v>534</v>
      </c>
      <c r="C367" s="31">
        <v>4301011324</v>
      </c>
      <c r="D367" s="418">
        <v>4607091384185</v>
      </c>
      <c r="E367" s="413"/>
      <c r="F367" s="404">
        <v>0.8</v>
      </c>
      <c r="G367" s="32">
        <v>15</v>
      </c>
      <c r="H367" s="404">
        <v>12</v>
      </c>
      <c r="I367" s="404">
        <v>12.48</v>
      </c>
      <c r="J367" s="32">
        <v>56</v>
      </c>
      <c r="K367" s="32" t="s">
        <v>108</v>
      </c>
      <c r="L367" s="33" t="s">
        <v>65</v>
      </c>
      <c r="M367" s="33"/>
      <c r="N367" s="32">
        <v>60</v>
      </c>
      <c r="O367" s="7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12"/>
      <c r="Q367" s="412"/>
      <c r="R367" s="412"/>
      <c r="S367" s="413"/>
      <c r="T367" s="34"/>
      <c r="U367" s="34" t="s">
        <v>493</v>
      </c>
      <c r="V367" s="35" t="s">
        <v>66</v>
      </c>
      <c r="W367" s="405">
        <v>300</v>
      </c>
      <c r="X367" s="406">
        <f>IFERROR(IF(W367="",0,CEILING((W367/$H367),1)*$H367),"")</f>
        <v>300</v>
      </c>
      <c r="Y367" s="36">
        <f>IFERROR(IF(X367=0,"",ROUNDUP(X367/H367,0)*0.02175),"")</f>
        <v>0.54374999999999996</v>
      </c>
      <c r="Z367" s="56"/>
      <c r="AA367" s="57"/>
      <c r="AE367" s="64"/>
      <c r="BB367" s="276" t="s">
        <v>1</v>
      </c>
      <c r="BL367" s="64">
        <f>IFERROR(W367*I367/H367,"0")</f>
        <v>312</v>
      </c>
      <c r="BM367" s="64">
        <f>IFERROR(X367*I367/H367,"0")</f>
        <v>312</v>
      </c>
      <c r="BN367" s="64">
        <f>IFERROR(1/J367*(W367/H367),"0")</f>
        <v>0.4464285714285714</v>
      </c>
      <c r="BO367" s="64">
        <f>IFERROR(1/J367*(X367/H367),"0")</f>
        <v>0.4464285714285714</v>
      </c>
    </row>
    <row r="368" spans="1:67" ht="37.5" hidden="1" customHeight="1" x14ac:dyDescent="0.25">
      <c r="A368" s="54" t="s">
        <v>535</v>
      </c>
      <c r="B368" s="54" t="s">
        <v>536</v>
      </c>
      <c r="C368" s="31">
        <v>4301011312</v>
      </c>
      <c r="D368" s="418">
        <v>4607091384192</v>
      </c>
      <c r="E368" s="413"/>
      <c r="F368" s="404">
        <v>1.8</v>
      </c>
      <c r="G368" s="32">
        <v>6</v>
      </c>
      <c r="H368" s="404">
        <v>10.8</v>
      </c>
      <c r="I368" s="404">
        <v>11.28</v>
      </c>
      <c r="J368" s="32">
        <v>56</v>
      </c>
      <c r="K368" s="32" t="s">
        <v>108</v>
      </c>
      <c r="L368" s="33" t="s">
        <v>109</v>
      </c>
      <c r="M368" s="33"/>
      <c r="N368" s="32">
        <v>60</v>
      </c>
      <c r="O368" s="7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12"/>
      <c r="Q368" s="412"/>
      <c r="R368" s="412"/>
      <c r="S368" s="413"/>
      <c r="T368" s="34"/>
      <c r="U368" s="34"/>
      <c r="V368" s="35" t="s">
        <v>66</v>
      </c>
      <c r="W368" s="405">
        <v>0</v>
      </c>
      <c r="X368" s="406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537</v>
      </c>
      <c r="B369" s="54" t="s">
        <v>538</v>
      </c>
      <c r="C369" s="31">
        <v>4301011483</v>
      </c>
      <c r="D369" s="418">
        <v>4680115881907</v>
      </c>
      <c r="E369" s="413"/>
      <c r="F369" s="404">
        <v>1.8</v>
      </c>
      <c r="G369" s="32">
        <v>6</v>
      </c>
      <c r="H369" s="404">
        <v>10.8</v>
      </c>
      <c r="I369" s="404">
        <v>11.28</v>
      </c>
      <c r="J369" s="32">
        <v>56</v>
      </c>
      <c r="K369" s="32" t="s">
        <v>108</v>
      </c>
      <c r="L369" s="33" t="s">
        <v>65</v>
      </c>
      <c r="M369" s="33"/>
      <c r="N369" s="32">
        <v>60</v>
      </c>
      <c r="O369" s="8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12"/>
      <c r="Q369" s="412"/>
      <c r="R369" s="412"/>
      <c r="S369" s="413"/>
      <c r="T369" s="34"/>
      <c r="U369" s="34"/>
      <c r="V369" s="35" t="s">
        <v>66</v>
      </c>
      <c r="W369" s="405">
        <v>0</v>
      </c>
      <c r="X369" s="406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539</v>
      </c>
      <c r="B370" s="54" t="s">
        <v>540</v>
      </c>
      <c r="C370" s="31">
        <v>4301011655</v>
      </c>
      <c r="D370" s="418">
        <v>4680115883925</v>
      </c>
      <c r="E370" s="413"/>
      <c r="F370" s="404">
        <v>2.5</v>
      </c>
      <c r="G370" s="32">
        <v>6</v>
      </c>
      <c r="H370" s="404">
        <v>15</v>
      </c>
      <c r="I370" s="404">
        <v>15.48</v>
      </c>
      <c r="J370" s="32">
        <v>48</v>
      </c>
      <c r="K370" s="32" t="s">
        <v>108</v>
      </c>
      <c r="L370" s="33" t="s">
        <v>65</v>
      </c>
      <c r="M370" s="33"/>
      <c r="N370" s="32">
        <v>60</v>
      </c>
      <c r="O370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12"/>
      <c r="Q370" s="412"/>
      <c r="R370" s="412"/>
      <c r="S370" s="413"/>
      <c r="T370" s="34"/>
      <c r="U370" s="34"/>
      <c r="V370" s="35" t="s">
        <v>66</v>
      </c>
      <c r="W370" s="405">
        <v>0</v>
      </c>
      <c r="X370" s="406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x14ac:dyDescent="0.2">
      <c r="A371" s="430"/>
      <c r="B371" s="416"/>
      <c r="C371" s="416"/>
      <c r="D371" s="416"/>
      <c r="E371" s="416"/>
      <c r="F371" s="416"/>
      <c r="G371" s="416"/>
      <c r="H371" s="416"/>
      <c r="I371" s="416"/>
      <c r="J371" s="416"/>
      <c r="K371" s="416"/>
      <c r="L371" s="416"/>
      <c r="M371" s="416"/>
      <c r="N371" s="431"/>
      <c r="O371" s="449" t="s">
        <v>70</v>
      </c>
      <c r="P371" s="450"/>
      <c r="Q371" s="450"/>
      <c r="R371" s="450"/>
      <c r="S371" s="450"/>
      <c r="T371" s="450"/>
      <c r="U371" s="451"/>
      <c r="V371" s="37" t="s">
        <v>71</v>
      </c>
      <c r="W371" s="407">
        <f>IFERROR(W367/H367,"0")+IFERROR(W368/H368,"0")+IFERROR(W369/H369,"0")+IFERROR(W370/H370,"0")</f>
        <v>25</v>
      </c>
      <c r="X371" s="407">
        <f>IFERROR(X367/H367,"0")+IFERROR(X368/H368,"0")+IFERROR(X369/H369,"0")+IFERROR(X370/H370,"0")</f>
        <v>25</v>
      </c>
      <c r="Y371" s="407">
        <f>IFERROR(IF(Y367="",0,Y367),"0")+IFERROR(IF(Y368="",0,Y368),"0")+IFERROR(IF(Y369="",0,Y369),"0")+IFERROR(IF(Y370="",0,Y370),"0")</f>
        <v>0.54374999999999996</v>
      </c>
      <c r="Z371" s="408"/>
      <c r="AA371" s="408"/>
    </row>
    <row r="372" spans="1:67" x14ac:dyDescent="0.2">
      <c r="A372" s="416"/>
      <c r="B372" s="416"/>
      <c r="C372" s="416"/>
      <c r="D372" s="416"/>
      <c r="E372" s="416"/>
      <c r="F372" s="416"/>
      <c r="G372" s="416"/>
      <c r="H372" s="416"/>
      <c r="I372" s="416"/>
      <c r="J372" s="416"/>
      <c r="K372" s="416"/>
      <c r="L372" s="416"/>
      <c r="M372" s="416"/>
      <c r="N372" s="431"/>
      <c r="O372" s="449" t="s">
        <v>70</v>
      </c>
      <c r="P372" s="450"/>
      <c r="Q372" s="450"/>
      <c r="R372" s="450"/>
      <c r="S372" s="450"/>
      <c r="T372" s="450"/>
      <c r="U372" s="451"/>
      <c r="V372" s="37" t="s">
        <v>66</v>
      </c>
      <c r="W372" s="407">
        <f>IFERROR(SUM(W367:W370),"0")</f>
        <v>300</v>
      </c>
      <c r="X372" s="407">
        <f>IFERROR(SUM(X367:X370),"0")</f>
        <v>300</v>
      </c>
      <c r="Y372" s="37"/>
      <c r="Z372" s="408"/>
      <c r="AA372" s="408"/>
    </row>
    <row r="373" spans="1:67" ht="14.25" hidden="1" customHeight="1" x14ac:dyDescent="0.25">
      <c r="A373" s="420" t="s">
        <v>61</v>
      </c>
      <c r="B373" s="416"/>
      <c r="C373" s="416"/>
      <c r="D373" s="416"/>
      <c r="E373" s="416"/>
      <c r="F373" s="416"/>
      <c r="G373" s="416"/>
      <c r="H373" s="416"/>
      <c r="I373" s="416"/>
      <c r="J373" s="416"/>
      <c r="K373" s="416"/>
      <c r="L373" s="416"/>
      <c r="M373" s="416"/>
      <c r="N373" s="416"/>
      <c r="O373" s="416"/>
      <c r="P373" s="416"/>
      <c r="Q373" s="416"/>
      <c r="R373" s="416"/>
      <c r="S373" s="416"/>
      <c r="T373" s="416"/>
      <c r="U373" s="416"/>
      <c r="V373" s="416"/>
      <c r="W373" s="416"/>
      <c r="X373" s="416"/>
      <c r="Y373" s="416"/>
      <c r="Z373" s="398"/>
      <c r="AA373" s="398"/>
    </row>
    <row r="374" spans="1:67" ht="27" hidden="1" customHeight="1" x14ac:dyDescent="0.25">
      <c r="A374" s="54" t="s">
        <v>541</v>
      </c>
      <c r="B374" s="54" t="s">
        <v>542</v>
      </c>
      <c r="C374" s="31">
        <v>4301031303</v>
      </c>
      <c r="D374" s="418">
        <v>4607091384802</v>
      </c>
      <c r="E374" s="413"/>
      <c r="F374" s="404">
        <v>0.73</v>
      </c>
      <c r="G374" s="32">
        <v>6</v>
      </c>
      <c r="H374" s="404">
        <v>4.38</v>
      </c>
      <c r="I374" s="404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2"/>
      <c r="Q374" s="412"/>
      <c r="R374" s="412"/>
      <c r="S374" s="413"/>
      <c r="T374" s="34"/>
      <c r="U374" s="34"/>
      <c r="V374" s="35" t="s">
        <v>66</v>
      </c>
      <c r="W374" s="405">
        <v>0</v>
      </c>
      <c r="X374" s="40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543</v>
      </c>
      <c r="C375" s="31">
        <v>4301031139</v>
      </c>
      <c r="D375" s="418">
        <v>4607091384802</v>
      </c>
      <c r="E375" s="413"/>
      <c r="F375" s="404">
        <v>0.73</v>
      </c>
      <c r="G375" s="32">
        <v>6</v>
      </c>
      <c r="H375" s="404">
        <v>4.38</v>
      </c>
      <c r="I375" s="404">
        <v>4.58</v>
      </c>
      <c r="J375" s="32">
        <v>156</v>
      </c>
      <c r="K375" s="32" t="s">
        <v>64</v>
      </c>
      <c r="L375" s="33" t="s">
        <v>65</v>
      </c>
      <c r="M375" s="33"/>
      <c r="N375" s="32">
        <v>35</v>
      </c>
      <c r="O375" s="68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12"/>
      <c r="Q375" s="412"/>
      <c r="R375" s="412"/>
      <c r="S375" s="413"/>
      <c r="T375" s="34"/>
      <c r="U375" s="34"/>
      <c r="V375" s="35" t="s">
        <v>66</v>
      </c>
      <c r="W375" s="405">
        <v>50</v>
      </c>
      <c r="X375" s="406">
        <f>IFERROR(IF(W375="",0,CEILING((W375/$H375),1)*$H375),"")</f>
        <v>52.56</v>
      </c>
      <c r="Y375" s="36">
        <f>IFERROR(IF(X375=0,"",ROUNDUP(X375/H375,0)*0.00753),"")</f>
        <v>9.0359999999999996E-2</v>
      </c>
      <c r="Z375" s="56"/>
      <c r="AA375" s="57"/>
      <c r="AE375" s="64"/>
      <c r="BB375" s="281" t="s">
        <v>1</v>
      </c>
      <c r="BL375" s="64">
        <f>IFERROR(W375*I375/H375,"0")</f>
        <v>52.283105022831052</v>
      </c>
      <c r="BM375" s="64">
        <f>IFERROR(X375*I375/H375,"0")</f>
        <v>54.960000000000008</v>
      </c>
      <c r="BN375" s="64">
        <f>IFERROR(1/J375*(W375/H375),"0")</f>
        <v>7.3176443039456737E-2</v>
      </c>
      <c r="BO375" s="64">
        <f>IFERROR(1/J375*(X375/H375),"0")</f>
        <v>7.6923076923076927E-2</v>
      </c>
    </row>
    <row r="376" spans="1:67" ht="27" hidden="1" customHeight="1" x14ac:dyDescent="0.25">
      <c r="A376" s="54" t="s">
        <v>544</v>
      </c>
      <c r="B376" s="54" t="s">
        <v>545</v>
      </c>
      <c r="C376" s="31">
        <v>4301031304</v>
      </c>
      <c r="D376" s="418">
        <v>4607091384826</v>
      </c>
      <c r="E376" s="413"/>
      <c r="F376" s="404">
        <v>0.35</v>
      </c>
      <c r="G376" s="32">
        <v>8</v>
      </c>
      <c r="H376" s="404">
        <v>2.8</v>
      </c>
      <c r="I376" s="404">
        <v>2.98</v>
      </c>
      <c r="J376" s="32">
        <v>234</v>
      </c>
      <c r="K376" s="32" t="s">
        <v>69</v>
      </c>
      <c r="L376" s="33" t="s">
        <v>65</v>
      </c>
      <c r="M376" s="33"/>
      <c r="N376" s="32">
        <v>35</v>
      </c>
      <c r="O376" s="55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12"/>
      <c r="Q376" s="412"/>
      <c r="R376" s="412"/>
      <c r="S376" s="413"/>
      <c r="T376" s="34"/>
      <c r="U376" s="34"/>
      <c r="V376" s="35" t="s">
        <v>66</v>
      </c>
      <c r="W376" s="405">
        <v>0</v>
      </c>
      <c r="X376" s="406">
        <f>IFERROR(IF(W376="",0,CEILING((W376/$H376),1)*$H376),"")</f>
        <v>0</v>
      </c>
      <c r="Y376" s="36" t="str">
        <f>IFERROR(IF(X376=0,"",ROUNDUP(X376/H376,0)*0.00502),"")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30"/>
      <c r="B377" s="416"/>
      <c r="C377" s="416"/>
      <c r="D377" s="416"/>
      <c r="E377" s="416"/>
      <c r="F377" s="416"/>
      <c r="G377" s="416"/>
      <c r="H377" s="416"/>
      <c r="I377" s="416"/>
      <c r="J377" s="416"/>
      <c r="K377" s="416"/>
      <c r="L377" s="416"/>
      <c r="M377" s="416"/>
      <c r="N377" s="431"/>
      <c r="O377" s="449" t="s">
        <v>70</v>
      </c>
      <c r="P377" s="450"/>
      <c r="Q377" s="450"/>
      <c r="R377" s="450"/>
      <c r="S377" s="450"/>
      <c r="T377" s="450"/>
      <c r="U377" s="451"/>
      <c r="V377" s="37" t="s">
        <v>71</v>
      </c>
      <c r="W377" s="407">
        <f>IFERROR(W374/H374,"0")+IFERROR(W375/H375,"0")+IFERROR(W376/H376,"0")</f>
        <v>11.415525114155251</v>
      </c>
      <c r="X377" s="407">
        <f>IFERROR(X374/H374,"0")+IFERROR(X375/H375,"0")+IFERROR(X376/H376,"0")</f>
        <v>12</v>
      </c>
      <c r="Y377" s="407">
        <f>IFERROR(IF(Y374="",0,Y374),"0")+IFERROR(IF(Y375="",0,Y375),"0")+IFERROR(IF(Y376="",0,Y376),"0")</f>
        <v>9.0359999999999996E-2</v>
      </c>
      <c r="Z377" s="408"/>
      <c r="AA377" s="408"/>
    </row>
    <row r="378" spans="1:67" x14ac:dyDescent="0.2">
      <c r="A378" s="416"/>
      <c r="B378" s="416"/>
      <c r="C378" s="416"/>
      <c r="D378" s="416"/>
      <c r="E378" s="416"/>
      <c r="F378" s="416"/>
      <c r="G378" s="416"/>
      <c r="H378" s="416"/>
      <c r="I378" s="416"/>
      <c r="J378" s="416"/>
      <c r="K378" s="416"/>
      <c r="L378" s="416"/>
      <c r="M378" s="416"/>
      <c r="N378" s="431"/>
      <c r="O378" s="449" t="s">
        <v>70</v>
      </c>
      <c r="P378" s="450"/>
      <c r="Q378" s="450"/>
      <c r="R378" s="450"/>
      <c r="S378" s="450"/>
      <c r="T378" s="450"/>
      <c r="U378" s="451"/>
      <c r="V378" s="37" t="s">
        <v>66</v>
      </c>
      <c r="W378" s="407">
        <f>IFERROR(SUM(W374:W376),"0")</f>
        <v>50</v>
      </c>
      <c r="X378" s="407">
        <f>IFERROR(SUM(X374:X376),"0")</f>
        <v>52.56</v>
      </c>
      <c r="Y378" s="37"/>
      <c r="Z378" s="408"/>
      <c r="AA378" s="408"/>
    </row>
    <row r="379" spans="1:67" ht="14.25" hidden="1" customHeight="1" x14ac:dyDescent="0.25">
      <c r="A379" s="420" t="s">
        <v>72</v>
      </c>
      <c r="B379" s="416"/>
      <c r="C379" s="416"/>
      <c r="D379" s="416"/>
      <c r="E379" s="416"/>
      <c r="F379" s="416"/>
      <c r="G379" s="416"/>
      <c r="H379" s="416"/>
      <c r="I379" s="416"/>
      <c r="J379" s="416"/>
      <c r="K379" s="416"/>
      <c r="L379" s="416"/>
      <c r="M379" s="416"/>
      <c r="N379" s="416"/>
      <c r="O379" s="416"/>
      <c r="P379" s="416"/>
      <c r="Q379" s="416"/>
      <c r="R379" s="416"/>
      <c r="S379" s="416"/>
      <c r="T379" s="416"/>
      <c r="U379" s="416"/>
      <c r="V379" s="416"/>
      <c r="W379" s="416"/>
      <c r="X379" s="416"/>
      <c r="Y379" s="416"/>
      <c r="Z379" s="398"/>
      <c r="AA379" s="398"/>
    </row>
    <row r="380" spans="1:67" ht="27" customHeight="1" x14ac:dyDescent="0.25">
      <c r="A380" s="54" t="s">
        <v>546</v>
      </c>
      <c r="B380" s="54" t="s">
        <v>547</v>
      </c>
      <c r="C380" s="31">
        <v>4301051635</v>
      </c>
      <c r="D380" s="418">
        <v>4607091384246</v>
      </c>
      <c r="E380" s="413"/>
      <c r="F380" s="404">
        <v>1.3</v>
      </c>
      <c r="G380" s="32">
        <v>6</v>
      </c>
      <c r="H380" s="404">
        <v>7.8</v>
      </c>
      <c r="I380" s="404">
        <v>8.3640000000000008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699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12"/>
      <c r="Q380" s="412"/>
      <c r="R380" s="412"/>
      <c r="S380" s="413"/>
      <c r="T380" s="34"/>
      <c r="U380" s="34"/>
      <c r="V380" s="35" t="s">
        <v>66</v>
      </c>
      <c r="W380" s="405">
        <v>1500</v>
      </c>
      <c r="X380" s="406">
        <f>IFERROR(IF(W380="",0,CEILING((W380/$H380),1)*$H380),"")</f>
        <v>1505.3999999999999</v>
      </c>
      <c r="Y380" s="36">
        <f>IFERROR(IF(X380=0,"",ROUNDUP(X380/H380,0)*0.02175),"")</f>
        <v>4.1977500000000001</v>
      </c>
      <c r="Z380" s="56"/>
      <c r="AA380" s="57"/>
      <c r="AE380" s="64"/>
      <c r="BB380" s="283" t="s">
        <v>1</v>
      </c>
      <c r="BL380" s="64">
        <f>IFERROR(W380*I380/H380,"0")</f>
        <v>1608.4615384615388</v>
      </c>
      <c r="BM380" s="64">
        <f>IFERROR(X380*I380/H380,"0")</f>
        <v>1614.2520000000002</v>
      </c>
      <c r="BN380" s="64">
        <f>IFERROR(1/J380*(W380/H380),"0")</f>
        <v>3.4340659340659343</v>
      </c>
      <c r="BO380" s="64">
        <f>IFERROR(1/J380*(X380/H380),"0")</f>
        <v>3.4464285714285712</v>
      </c>
    </row>
    <row r="381" spans="1:67" ht="27" hidden="1" customHeight="1" x14ac:dyDescent="0.25">
      <c r="A381" s="54" t="s">
        <v>548</v>
      </c>
      <c r="B381" s="54" t="s">
        <v>549</v>
      </c>
      <c r="C381" s="31">
        <v>4301051445</v>
      </c>
      <c r="D381" s="418">
        <v>4680115881976</v>
      </c>
      <c r="E381" s="413"/>
      <c r="F381" s="404">
        <v>1.3</v>
      </c>
      <c r="G381" s="32">
        <v>6</v>
      </c>
      <c r="H381" s="404">
        <v>7.8</v>
      </c>
      <c r="I381" s="404">
        <v>8.2799999999999994</v>
      </c>
      <c r="J381" s="32">
        <v>56</v>
      </c>
      <c r="K381" s="32" t="s">
        <v>108</v>
      </c>
      <c r="L381" s="33" t="s">
        <v>65</v>
      </c>
      <c r="M381" s="33"/>
      <c r="N381" s="32">
        <v>40</v>
      </c>
      <c r="O381" s="5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12"/>
      <c r="Q381" s="412"/>
      <c r="R381" s="412"/>
      <c r="S381" s="413"/>
      <c r="T381" s="34"/>
      <c r="U381" s="34"/>
      <c r="V381" s="35" t="s">
        <v>66</v>
      </c>
      <c r="W381" s="405">
        <v>0</v>
      </c>
      <c r="X381" s="406">
        <f>IFERROR(IF(W381="",0,CEILING((W381/$H381),1)*$H381),"")</f>
        <v>0</v>
      </c>
      <c r="Y381" s="36" t="str">
        <f>IFERROR(IF(X381=0,"",ROUNDUP(X381/H381,0)*0.02175),"")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550</v>
      </c>
      <c r="B382" s="54" t="s">
        <v>551</v>
      </c>
      <c r="C382" s="31">
        <v>4301051634</v>
      </c>
      <c r="D382" s="418">
        <v>4607091384253</v>
      </c>
      <c r="E382" s="413"/>
      <c r="F382" s="404">
        <v>0.4</v>
      </c>
      <c r="G382" s="32">
        <v>6</v>
      </c>
      <c r="H382" s="404">
        <v>2.4</v>
      </c>
      <c r="I382" s="404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2"/>
      <c r="Q382" s="412"/>
      <c r="R382" s="412"/>
      <c r="S382" s="413"/>
      <c r="T382" s="34"/>
      <c r="U382" s="34"/>
      <c r="V382" s="35" t="s">
        <v>66</v>
      </c>
      <c r="W382" s="405">
        <v>0</v>
      </c>
      <c r="X382" s="406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550</v>
      </c>
      <c r="B383" s="54" t="s">
        <v>552</v>
      </c>
      <c r="C383" s="31">
        <v>4301051297</v>
      </c>
      <c r="D383" s="418">
        <v>4607091384253</v>
      </c>
      <c r="E383" s="413"/>
      <c r="F383" s="404">
        <v>0.4</v>
      </c>
      <c r="G383" s="32">
        <v>6</v>
      </c>
      <c r="H383" s="404">
        <v>2.4</v>
      </c>
      <c r="I383" s="404">
        <v>2.6840000000000002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7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12"/>
      <c r="Q383" s="412"/>
      <c r="R383" s="412"/>
      <c r="S383" s="413"/>
      <c r="T383" s="34"/>
      <c r="U383" s="34"/>
      <c r="V383" s="35" t="s">
        <v>66</v>
      </c>
      <c r="W383" s="405">
        <v>500</v>
      </c>
      <c r="X383" s="406">
        <f>IFERROR(IF(W383="",0,CEILING((W383/$H383),1)*$H383),"")</f>
        <v>501.59999999999997</v>
      </c>
      <c r="Y383" s="36">
        <f>IFERROR(IF(X383=0,"",ROUNDUP(X383/H383,0)*0.00753),"")</f>
        <v>1.5737700000000001</v>
      </c>
      <c r="Z383" s="56"/>
      <c r="AA383" s="57"/>
      <c r="AE383" s="64"/>
      <c r="BB383" s="286" t="s">
        <v>1</v>
      </c>
      <c r="BL383" s="64">
        <f>IFERROR(W383*I383/H383,"0")</f>
        <v>559.16666666666674</v>
      </c>
      <c r="BM383" s="64">
        <f>IFERROR(X383*I383/H383,"0")</f>
        <v>560.95600000000002</v>
      </c>
      <c r="BN383" s="64">
        <f>IFERROR(1/J383*(W383/H383),"0")</f>
        <v>1.3354700854700854</v>
      </c>
      <c r="BO383" s="64">
        <f>IFERROR(1/J383*(X383/H383),"0")</f>
        <v>1.3397435897435896</v>
      </c>
    </row>
    <row r="384" spans="1:67" ht="27" hidden="1" customHeight="1" x14ac:dyDescent="0.25">
      <c r="A384" s="54" t="s">
        <v>553</v>
      </c>
      <c r="B384" s="54" t="s">
        <v>554</v>
      </c>
      <c r="C384" s="31">
        <v>4301051444</v>
      </c>
      <c r="D384" s="418">
        <v>4680115881969</v>
      </c>
      <c r="E384" s="413"/>
      <c r="F384" s="404">
        <v>0.4</v>
      </c>
      <c r="G384" s="32">
        <v>6</v>
      </c>
      <c r="H384" s="404">
        <v>2.4</v>
      </c>
      <c r="I384" s="404">
        <v>2.6</v>
      </c>
      <c r="J384" s="32">
        <v>156</v>
      </c>
      <c r="K384" s="32" t="s">
        <v>64</v>
      </c>
      <c r="L384" s="33" t="s">
        <v>65</v>
      </c>
      <c r="M384" s="33"/>
      <c r="N384" s="32">
        <v>40</v>
      </c>
      <c r="O384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12"/>
      <c r="Q384" s="412"/>
      <c r="R384" s="412"/>
      <c r="S384" s="413"/>
      <c r="T384" s="34"/>
      <c r="U384" s="34"/>
      <c r="V384" s="35" t="s">
        <v>66</v>
      </c>
      <c r="W384" s="405">
        <v>0</v>
      </c>
      <c r="X384" s="406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30"/>
      <c r="B385" s="416"/>
      <c r="C385" s="416"/>
      <c r="D385" s="416"/>
      <c r="E385" s="416"/>
      <c r="F385" s="416"/>
      <c r="G385" s="416"/>
      <c r="H385" s="416"/>
      <c r="I385" s="416"/>
      <c r="J385" s="416"/>
      <c r="K385" s="416"/>
      <c r="L385" s="416"/>
      <c r="M385" s="416"/>
      <c r="N385" s="431"/>
      <c r="O385" s="449" t="s">
        <v>70</v>
      </c>
      <c r="P385" s="450"/>
      <c r="Q385" s="450"/>
      <c r="R385" s="450"/>
      <c r="S385" s="450"/>
      <c r="T385" s="450"/>
      <c r="U385" s="451"/>
      <c r="V385" s="37" t="s">
        <v>71</v>
      </c>
      <c r="W385" s="407">
        <f>IFERROR(W380/H380,"0")+IFERROR(W381/H381,"0")+IFERROR(W382/H382,"0")+IFERROR(W383/H383,"0")+IFERROR(W384/H384,"0")</f>
        <v>400.64102564102564</v>
      </c>
      <c r="X385" s="407">
        <f>IFERROR(X380/H380,"0")+IFERROR(X381/H381,"0")+IFERROR(X382/H382,"0")+IFERROR(X383/H383,"0")+IFERROR(X384/H384,"0")</f>
        <v>402</v>
      </c>
      <c r="Y385" s="407">
        <f>IFERROR(IF(Y380="",0,Y380),"0")+IFERROR(IF(Y381="",0,Y381),"0")+IFERROR(IF(Y382="",0,Y382),"0")+IFERROR(IF(Y383="",0,Y383),"0")+IFERROR(IF(Y384="",0,Y384),"0")</f>
        <v>5.7715200000000006</v>
      </c>
      <c r="Z385" s="408"/>
      <c r="AA385" s="408"/>
    </row>
    <row r="386" spans="1:67" x14ac:dyDescent="0.2">
      <c r="A386" s="416"/>
      <c r="B386" s="416"/>
      <c r="C386" s="416"/>
      <c r="D386" s="416"/>
      <c r="E386" s="416"/>
      <c r="F386" s="416"/>
      <c r="G386" s="416"/>
      <c r="H386" s="416"/>
      <c r="I386" s="416"/>
      <c r="J386" s="416"/>
      <c r="K386" s="416"/>
      <c r="L386" s="416"/>
      <c r="M386" s="416"/>
      <c r="N386" s="431"/>
      <c r="O386" s="449" t="s">
        <v>70</v>
      </c>
      <c r="P386" s="450"/>
      <c r="Q386" s="450"/>
      <c r="R386" s="450"/>
      <c r="S386" s="450"/>
      <c r="T386" s="450"/>
      <c r="U386" s="451"/>
      <c r="V386" s="37" t="s">
        <v>66</v>
      </c>
      <c r="W386" s="407">
        <f>IFERROR(SUM(W380:W384),"0")</f>
        <v>2000</v>
      </c>
      <c r="X386" s="407">
        <f>IFERROR(SUM(X380:X384),"0")</f>
        <v>2006.9999999999998</v>
      </c>
      <c r="Y386" s="37"/>
      <c r="Z386" s="408"/>
      <c r="AA386" s="408"/>
    </row>
    <row r="387" spans="1:67" ht="14.25" hidden="1" customHeight="1" x14ac:dyDescent="0.25">
      <c r="A387" s="420" t="s">
        <v>217</v>
      </c>
      <c r="B387" s="416"/>
      <c r="C387" s="416"/>
      <c r="D387" s="416"/>
      <c r="E387" s="416"/>
      <c r="F387" s="416"/>
      <c r="G387" s="416"/>
      <c r="H387" s="416"/>
      <c r="I387" s="416"/>
      <c r="J387" s="416"/>
      <c r="K387" s="416"/>
      <c r="L387" s="416"/>
      <c r="M387" s="416"/>
      <c r="N387" s="416"/>
      <c r="O387" s="416"/>
      <c r="P387" s="416"/>
      <c r="Q387" s="416"/>
      <c r="R387" s="416"/>
      <c r="S387" s="416"/>
      <c r="T387" s="416"/>
      <c r="U387" s="416"/>
      <c r="V387" s="416"/>
      <c r="W387" s="416"/>
      <c r="X387" s="416"/>
      <c r="Y387" s="416"/>
      <c r="Z387" s="398"/>
      <c r="AA387" s="398"/>
    </row>
    <row r="388" spans="1:67" ht="27" hidden="1" customHeight="1" x14ac:dyDescent="0.25">
      <c r="A388" s="54" t="s">
        <v>555</v>
      </c>
      <c r="B388" s="54" t="s">
        <v>556</v>
      </c>
      <c r="C388" s="31">
        <v>4301060377</v>
      </c>
      <c r="D388" s="418">
        <v>4607091389357</v>
      </c>
      <c r="E388" s="413"/>
      <c r="F388" s="404">
        <v>1.3</v>
      </c>
      <c r="G388" s="32">
        <v>6</v>
      </c>
      <c r="H388" s="404">
        <v>7.8</v>
      </c>
      <c r="I388" s="404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76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12"/>
      <c r="Q388" s="412"/>
      <c r="R388" s="412"/>
      <c r="S388" s="413"/>
      <c r="T388" s="34"/>
      <c r="U388" s="34"/>
      <c r="V388" s="35" t="s">
        <v>66</v>
      </c>
      <c r="W388" s="405">
        <v>0</v>
      </c>
      <c r="X388" s="406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hidden="1" customHeight="1" x14ac:dyDescent="0.25">
      <c r="A389" s="54" t="s">
        <v>555</v>
      </c>
      <c r="B389" s="54" t="s">
        <v>557</v>
      </c>
      <c r="C389" s="31">
        <v>4301060322</v>
      </c>
      <c r="D389" s="418">
        <v>4607091389357</v>
      </c>
      <c r="E389" s="413"/>
      <c r="F389" s="404">
        <v>1.3</v>
      </c>
      <c r="G389" s="32">
        <v>6</v>
      </c>
      <c r="H389" s="404">
        <v>7.8</v>
      </c>
      <c r="I389" s="404">
        <v>8.2799999999999994</v>
      </c>
      <c r="J389" s="32">
        <v>56</v>
      </c>
      <c r="K389" s="32" t="s">
        <v>108</v>
      </c>
      <c r="L389" s="33" t="s">
        <v>65</v>
      </c>
      <c r="M389" s="33"/>
      <c r="N389" s="32">
        <v>40</v>
      </c>
      <c r="O389" s="4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12"/>
      <c r="Q389" s="412"/>
      <c r="R389" s="412"/>
      <c r="S389" s="413"/>
      <c r="T389" s="34"/>
      <c r="U389" s="34"/>
      <c r="V389" s="35" t="s">
        <v>66</v>
      </c>
      <c r="W389" s="405">
        <v>0</v>
      </c>
      <c r="X389" s="406">
        <f>IFERROR(IF(W389="",0,CEILING((W389/$H389),1)*$H389),"")</f>
        <v>0</v>
      </c>
      <c r="Y389" s="36" t="str">
        <f>IFERROR(IF(X389=0,"",ROUNDUP(X389/H389,0)*0.02175),"")</f>
        <v/>
      </c>
      <c r="Z389" s="56"/>
      <c r="AA389" s="57"/>
      <c r="AE389" s="64"/>
      <c r="BB389" s="289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idden="1" x14ac:dyDescent="0.2">
      <c r="A390" s="430"/>
      <c r="B390" s="416"/>
      <c r="C390" s="416"/>
      <c r="D390" s="416"/>
      <c r="E390" s="416"/>
      <c r="F390" s="416"/>
      <c r="G390" s="416"/>
      <c r="H390" s="416"/>
      <c r="I390" s="416"/>
      <c r="J390" s="416"/>
      <c r="K390" s="416"/>
      <c r="L390" s="416"/>
      <c r="M390" s="416"/>
      <c r="N390" s="431"/>
      <c r="O390" s="449" t="s">
        <v>70</v>
      </c>
      <c r="P390" s="450"/>
      <c r="Q390" s="450"/>
      <c r="R390" s="450"/>
      <c r="S390" s="450"/>
      <c r="T390" s="450"/>
      <c r="U390" s="451"/>
      <c r="V390" s="37" t="s">
        <v>71</v>
      </c>
      <c r="W390" s="407">
        <f>IFERROR(W388/H388,"0")+IFERROR(W389/H389,"0")</f>
        <v>0</v>
      </c>
      <c r="X390" s="407">
        <f>IFERROR(X388/H388,"0")+IFERROR(X389/H389,"0")</f>
        <v>0</v>
      </c>
      <c r="Y390" s="407">
        <f>IFERROR(IF(Y388="",0,Y388),"0")+IFERROR(IF(Y389="",0,Y389),"0")</f>
        <v>0</v>
      </c>
      <c r="Z390" s="408"/>
      <c r="AA390" s="408"/>
    </row>
    <row r="391" spans="1:67" hidden="1" x14ac:dyDescent="0.2">
      <c r="A391" s="416"/>
      <c r="B391" s="416"/>
      <c r="C391" s="416"/>
      <c r="D391" s="416"/>
      <c r="E391" s="416"/>
      <c r="F391" s="416"/>
      <c r="G391" s="416"/>
      <c r="H391" s="416"/>
      <c r="I391" s="416"/>
      <c r="J391" s="416"/>
      <c r="K391" s="416"/>
      <c r="L391" s="416"/>
      <c r="M391" s="416"/>
      <c r="N391" s="431"/>
      <c r="O391" s="449" t="s">
        <v>70</v>
      </c>
      <c r="P391" s="450"/>
      <c r="Q391" s="450"/>
      <c r="R391" s="450"/>
      <c r="S391" s="450"/>
      <c r="T391" s="450"/>
      <c r="U391" s="451"/>
      <c r="V391" s="37" t="s">
        <v>66</v>
      </c>
      <c r="W391" s="407">
        <f>IFERROR(SUM(W388:W389),"0")</f>
        <v>0</v>
      </c>
      <c r="X391" s="407">
        <f>IFERROR(SUM(X388:X389),"0")</f>
        <v>0</v>
      </c>
      <c r="Y391" s="37"/>
      <c r="Z391" s="408"/>
      <c r="AA391" s="408"/>
    </row>
    <row r="392" spans="1:67" ht="27.75" hidden="1" customHeight="1" x14ac:dyDescent="0.2">
      <c r="A392" s="462" t="s">
        <v>558</v>
      </c>
      <c r="B392" s="463"/>
      <c r="C392" s="463"/>
      <c r="D392" s="463"/>
      <c r="E392" s="463"/>
      <c r="F392" s="463"/>
      <c r="G392" s="463"/>
      <c r="H392" s="463"/>
      <c r="I392" s="463"/>
      <c r="J392" s="463"/>
      <c r="K392" s="463"/>
      <c r="L392" s="463"/>
      <c r="M392" s="463"/>
      <c r="N392" s="463"/>
      <c r="O392" s="463"/>
      <c r="P392" s="463"/>
      <c r="Q392" s="463"/>
      <c r="R392" s="463"/>
      <c r="S392" s="463"/>
      <c r="T392" s="463"/>
      <c r="U392" s="463"/>
      <c r="V392" s="463"/>
      <c r="W392" s="463"/>
      <c r="X392" s="463"/>
      <c r="Y392" s="463"/>
      <c r="Z392" s="48"/>
      <c r="AA392" s="48"/>
    </row>
    <row r="393" spans="1:67" ht="16.5" hidden="1" customHeight="1" x14ac:dyDescent="0.25">
      <c r="A393" s="415" t="s">
        <v>559</v>
      </c>
      <c r="B393" s="416"/>
      <c r="C393" s="416"/>
      <c r="D393" s="416"/>
      <c r="E393" s="416"/>
      <c r="F393" s="416"/>
      <c r="G393" s="416"/>
      <c r="H393" s="416"/>
      <c r="I393" s="416"/>
      <c r="J393" s="416"/>
      <c r="K393" s="416"/>
      <c r="L393" s="416"/>
      <c r="M393" s="416"/>
      <c r="N393" s="416"/>
      <c r="O393" s="416"/>
      <c r="P393" s="416"/>
      <c r="Q393" s="416"/>
      <c r="R393" s="416"/>
      <c r="S393" s="416"/>
      <c r="T393" s="416"/>
      <c r="U393" s="416"/>
      <c r="V393" s="416"/>
      <c r="W393" s="416"/>
      <c r="X393" s="416"/>
      <c r="Y393" s="416"/>
      <c r="Z393" s="399"/>
      <c r="AA393" s="399"/>
    </row>
    <row r="394" spans="1:67" ht="14.25" hidden="1" customHeight="1" x14ac:dyDescent="0.25">
      <c r="A394" s="420" t="s">
        <v>113</v>
      </c>
      <c r="B394" s="416"/>
      <c r="C394" s="416"/>
      <c r="D394" s="416"/>
      <c r="E394" s="416"/>
      <c r="F394" s="416"/>
      <c r="G394" s="416"/>
      <c r="H394" s="416"/>
      <c r="I394" s="416"/>
      <c r="J394" s="416"/>
      <c r="K394" s="416"/>
      <c r="L394" s="416"/>
      <c r="M394" s="416"/>
      <c r="N394" s="416"/>
      <c r="O394" s="416"/>
      <c r="P394" s="416"/>
      <c r="Q394" s="416"/>
      <c r="R394" s="416"/>
      <c r="S394" s="416"/>
      <c r="T394" s="416"/>
      <c r="U394" s="416"/>
      <c r="V394" s="416"/>
      <c r="W394" s="416"/>
      <c r="X394" s="416"/>
      <c r="Y394" s="416"/>
      <c r="Z394" s="398"/>
      <c r="AA394" s="398"/>
    </row>
    <row r="395" spans="1:67" ht="27" hidden="1" customHeight="1" x14ac:dyDescent="0.25">
      <c r="A395" s="54" t="s">
        <v>560</v>
      </c>
      <c r="B395" s="54" t="s">
        <v>561</v>
      </c>
      <c r="C395" s="31">
        <v>4301011428</v>
      </c>
      <c r="D395" s="418">
        <v>4607091389708</v>
      </c>
      <c r="E395" s="413"/>
      <c r="F395" s="404">
        <v>0.45</v>
      </c>
      <c r="G395" s="32">
        <v>6</v>
      </c>
      <c r="H395" s="404">
        <v>2.7</v>
      </c>
      <c r="I395" s="404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7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12"/>
      <c r="Q395" s="412"/>
      <c r="R395" s="412"/>
      <c r="S395" s="413"/>
      <c r="T395" s="34"/>
      <c r="U395" s="34"/>
      <c r="V395" s="35" t="s">
        <v>66</v>
      </c>
      <c r="W395" s="405">
        <v>0</v>
      </c>
      <c r="X395" s="406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ht="27" hidden="1" customHeight="1" x14ac:dyDescent="0.25">
      <c r="A396" s="54" t="s">
        <v>562</v>
      </c>
      <c r="B396" s="54" t="s">
        <v>563</v>
      </c>
      <c r="C396" s="31">
        <v>4301011427</v>
      </c>
      <c r="D396" s="418">
        <v>4607091389692</v>
      </c>
      <c r="E396" s="413"/>
      <c r="F396" s="404">
        <v>0.45</v>
      </c>
      <c r="G396" s="32">
        <v>6</v>
      </c>
      <c r="H396" s="404">
        <v>2.7</v>
      </c>
      <c r="I396" s="404">
        <v>2.9</v>
      </c>
      <c r="J396" s="32">
        <v>156</v>
      </c>
      <c r="K396" s="32" t="s">
        <v>64</v>
      </c>
      <c r="L396" s="33" t="s">
        <v>109</v>
      </c>
      <c r="M396" s="33"/>
      <c r="N396" s="32">
        <v>50</v>
      </c>
      <c r="O396" s="7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12"/>
      <c r="Q396" s="412"/>
      <c r="R396" s="412"/>
      <c r="S396" s="413"/>
      <c r="T396" s="34"/>
      <c r="U396" s="34"/>
      <c r="V396" s="35" t="s">
        <v>66</v>
      </c>
      <c r="W396" s="405">
        <v>0</v>
      </c>
      <c r="X396" s="406">
        <f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>IFERROR(W396*I396/H396,"0")</f>
        <v>0</v>
      </c>
      <c r="BM396" s="64">
        <f>IFERROR(X396*I396/H396,"0")</f>
        <v>0</v>
      </c>
      <c r="BN396" s="64">
        <f>IFERROR(1/J396*(W396/H396),"0")</f>
        <v>0</v>
      </c>
      <c r="BO396" s="64">
        <f>IFERROR(1/J396*(X396/H396),"0")</f>
        <v>0</v>
      </c>
    </row>
    <row r="397" spans="1:67" hidden="1" x14ac:dyDescent="0.2">
      <c r="A397" s="430"/>
      <c r="B397" s="416"/>
      <c r="C397" s="416"/>
      <c r="D397" s="416"/>
      <c r="E397" s="416"/>
      <c r="F397" s="416"/>
      <c r="G397" s="416"/>
      <c r="H397" s="416"/>
      <c r="I397" s="416"/>
      <c r="J397" s="416"/>
      <c r="K397" s="416"/>
      <c r="L397" s="416"/>
      <c r="M397" s="416"/>
      <c r="N397" s="431"/>
      <c r="O397" s="449" t="s">
        <v>70</v>
      </c>
      <c r="P397" s="450"/>
      <c r="Q397" s="450"/>
      <c r="R397" s="450"/>
      <c r="S397" s="450"/>
      <c r="T397" s="450"/>
      <c r="U397" s="451"/>
      <c r="V397" s="37" t="s">
        <v>71</v>
      </c>
      <c r="W397" s="407">
        <f>IFERROR(W395/H395,"0")+IFERROR(W396/H396,"0")</f>
        <v>0</v>
      </c>
      <c r="X397" s="407">
        <f>IFERROR(X395/H395,"0")+IFERROR(X396/H396,"0")</f>
        <v>0</v>
      </c>
      <c r="Y397" s="407">
        <f>IFERROR(IF(Y395="",0,Y395),"0")+IFERROR(IF(Y396="",0,Y396),"0")</f>
        <v>0</v>
      </c>
      <c r="Z397" s="408"/>
      <c r="AA397" s="408"/>
    </row>
    <row r="398" spans="1:67" hidden="1" x14ac:dyDescent="0.2">
      <c r="A398" s="416"/>
      <c r="B398" s="416"/>
      <c r="C398" s="416"/>
      <c r="D398" s="416"/>
      <c r="E398" s="416"/>
      <c r="F398" s="416"/>
      <c r="G398" s="416"/>
      <c r="H398" s="416"/>
      <c r="I398" s="416"/>
      <c r="J398" s="416"/>
      <c r="K398" s="416"/>
      <c r="L398" s="416"/>
      <c r="M398" s="416"/>
      <c r="N398" s="431"/>
      <c r="O398" s="449" t="s">
        <v>70</v>
      </c>
      <c r="P398" s="450"/>
      <c r="Q398" s="450"/>
      <c r="R398" s="450"/>
      <c r="S398" s="450"/>
      <c r="T398" s="450"/>
      <c r="U398" s="451"/>
      <c r="V398" s="37" t="s">
        <v>66</v>
      </c>
      <c r="W398" s="407">
        <f>IFERROR(SUM(W395:W396),"0")</f>
        <v>0</v>
      </c>
      <c r="X398" s="407">
        <f>IFERROR(SUM(X395:X396),"0")</f>
        <v>0</v>
      </c>
      <c r="Y398" s="37"/>
      <c r="Z398" s="408"/>
      <c r="AA398" s="408"/>
    </row>
    <row r="399" spans="1:67" ht="14.25" hidden="1" customHeight="1" x14ac:dyDescent="0.25">
      <c r="A399" s="420" t="s">
        <v>61</v>
      </c>
      <c r="B399" s="416"/>
      <c r="C399" s="416"/>
      <c r="D399" s="416"/>
      <c r="E399" s="416"/>
      <c r="F399" s="416"/>
      <c r="G399" s="416"/>
      <c r="H399" s="416"/>
      <c r="I399" s="416"/>
      <c r="J399" s="416"/>
      <c r="K399" s="416"/>
      <c r="L399" s="416"/>
      <c r="M399" s="416"/>
      <c r="N399" s="416"/>
      <c r="O399" s="416"/>
      <c r="P399" s="416"/>
      <c r="Q399" s="416"/>
      <c r="R399" s="416"/>
      <c r="S399" s="416"/>
      <c r="T399" s="416"/>
      <c r="U399" s="416"/>
      <c r="V399" s="416"/>
      <c r="W399" s="416"/>
      <c r="X399" s="416"/>
      <c r="Y399" s="416"/>
      <c r="Z399" s="398"/>
      <c r="AA399" s="398"/>
    </row>
    <row r="400" spans="1:67" ht="27" hidden="1" customHeight="1" x14ac:dyDescent="0.25">
      <c r="A400" s="54" t="s">
        <v>564</v>
      </c>
      <c r="B400" s="54" t="s">
        <v>565</v>
      </c>
      <c r="C400" s="31">
        <v>4301031177</v>
      </c>
      <c r="D400" s="418">
        <v>4607091389753</v>
      </c>
      <c r="E400" s="413"/>
      <c r="F400" s="404">
        <v>0.7</v>
      </c>
      <c r="G400" s="32">
        <v>6</v>
      </c>
      <c r="H400" s="404">
        <v>4.2</v>
      </c>
      <c r="I400" s="404">
        <v>4.43</v>
      </c>
      <c r="J400" s="32">
        <v>156</v>
      </c>
      <c r="K400" s="32" t="s">
        <v>64</v>
      </c>
      <c r="L400" s="33" t="s">
        <v>65</v>
      </c>
      <c r="M400" s="33"/>
      <c r="N400" s="32">
        <v>45</v>
      </c>
      <c r="O400" s="54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0" s="412"/>
      <c r="Q400" s="412"/>
      <c r="R400" s="412"/>
      <c r="S400" s="413"/>
      <c r="T400" s="34"/>
      <c r="U400" s="34"/>
      <c r="V400" s="35" t="s">
        <v>66</v>
      </c>
      <c r="W400" s="405">
        <v>0</v>
      </c>
      <c r="X400" s="406">
        <f t="shared" ref="X400:X424" si="75">IFERROR(IF(W400="",0,CEILING((W400/$H400),1)*$H400),"")</f>
        <v>0</v>
      </c>
      <c r="Y400" s="36" t="str">
        <f t="shared" ref="Y400:Y406" si="76">IFERROR(IF(X400=0,"",ROUNDUP(X400/H400,0)*0.00753),"")</f>
        <v/>
      </c>
      <c r="Z400" s="56"/>
      <c r="AA400" s="57"/>
      <c r="AE400" s="64"/>
      <c r="BB400" s="292" t="s">
        <v>1</v>
      </c>
      <c r="BL400" s="64">
        <f t="shared" ref="BL400:BL424" si="77">IFERROR(W400*I400/H400,"0")</f>
        <v>0</v>
      </c>
      <c r="BM400" s="64">
        <f t="shared" ref="BM400:BM424" si="78">IFERROR(X400*I400/H400,"0")</f>
        <v>0</v>
      </c>
      <c r="BN400" s="64">
        <f t="shared" ref="BN400:BN424" si="79">IFERROR(1/J400*(W400/H400),"0")</f>
        <v>0</v>
      </c>
      <c r="BO400" s="64">
        <f t="shared" ref="BO400:BO424" si="80">IFERROR(1/J400*(X400/H400),"0")</f>
        <v>0</v>
      </c>
    </row>
    <row r="401" spans="1:67" ht="27" hidden="1" customHeight="1" x14ac:dyDescent="0.25">
      <c r="A401" s="54" t="s">
        <v>564</v>
      </c>
      <c r="B401" s="54" t="s">
        <v>566</v>
      </c>
      <c r="C401" s="31">
        <v>4301031322</v>
      </c>
      <c r="D401" s="418">
        <v>4607091389753</v>
      </c>
      <c r="E401" s="413"/>
      <c r="F401" s="404">
        <v>0.7</v>
      </c>
      <c r="G401" s="32">
        <v>6</v>
      </c>
      <c r="H401" s="404">
        <v>4.2</v>
      </c>
      <c r="I401" s="404">
        <v>4.43</v>
      </c>
      <c r="J401" s="32">
        <v>156</v>
      </c>
      <c r="K401" s="32" t="s">
        <v>64</v>
      </c>
      <c r="L401" s="33" t="s">
        <v>65</v>
      </c>
      <c r="M401" s="33"/>
      <c r="N401" s="32">
        <v>50</v>
      </c>
      <c r="O401" s="586" t="s">
        <v>567</v>
      </c>
      <c r="P401" s="412"/>
      <c r="Q401" s="412"/>
      <c r="R401" s="412"/>
      <c r="S401" s="413"/>
      <c r="T401" s="34"/>
      <c r="U401" s="34"/>
      <c r="V401" s="35" t="s">
        <v>66</v>
      </c>
      <c r="W401" s="405">
        <v>0</v>
      </c>
      <c r="X401" s="406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568</v>
      </c>
      <c r="B402" s="54" t="s">
        <v>569</v>
      </c>
      <c r="C402" s="31">
        <v>4301031174</v>
      </c>
      <c r="D402" s="418">
        <v>4607091389760</v>
      </c>
      <c r="E402" s="413"/>
      <c r="F402" s="404">
        <v>0.7</v>
      </c>
      <c r="G402" s="32">
        <v>6</v>
      </c>
      <c r="H402" s="404">
        <v>4.2</v>
      </c>
      <c r="I402" s="404">
        <v>4.43</v>
      </c>
      <c r="J402" s="32">
        <v>156</v>
      </c>
      <c r="K402" s="32" t="s">
        <v>64</v>
      </c>
      <c r="L402" s="33" t="s">
        <v>65</v>
      </c>
      <c r="M402" s="33"/>
      <c r="N402" s="32">
        <v>45</v>
      </c>
      <c r="O402" s="5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2" s="412"/>
      <c r="Q402" s="412"/>
      <c r="R402" s="412"/>
      <c r="S402" s="413"/>
      <c r="T402" s="34"/>
      <c r="U402" s="34"/>
      <c r="V402" s="35" t="s">
        <v>66</v>
      </c>
      <c r="W402" s="405">
        <v>0</v>
      </c>
      <c r="X402" s="406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570</v>
      </c>
      <c r="C403" s="31">
        <v>4301031323</v>
      </c>
      <c r="D403" s="418">
        <v>4607091389760</v>
      </c>
      <c r="E403" s="413"/>
      <c r="F403" s="404">
        <v>0.7</v>
      </c>
      <c r="G403" s="32">
        <v>6</v>
      </c>
      <c r="H403" s="404">
        <v>4.2</v>
      </c>
      <c r="I403" s="404">
        <v>4.43</v>
      </c>
      <c r="J403" s="32">
        <v>156</v>
      </c>
      <c r="K403" s="32" t="s">
        <v>64</v>
      </c>
      <c r="L403" s="33" t="s">
        <v>65</v>
      </c>
      <c r="M403" s="33"/>
      <c r="N403" s="32">
        <v>50</v>
      </c>
      <c r="O403" s="594" t="s">
        <v>571</v>
      </c>
      <c r="P403" s="412"/>
      <c r="Q403" s="412"/>
      <c r="R403" s="412"/>
      <c r="S403" s="413"/>
      <c r="T403" s="34"/>
      <c r="U403" s="34"/>
      <c r="V403" s="35" t="s">
        <v>66</v>
      </c>
      <c r="W403" s="405">
        <v>0</v>
      </c>
      <c r="X403" s="406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572</v>
      </c>
      <c r="B404" s="54" t="s">
        <v>573</v>
      </c>
      <c r="C404" s="31">
        <v>4301031325</v>
      </c>
      <c r="D404" s="418">
        <v>4607091389746</v>
      </c>
      <c r="E404" s="413"/>
      <c r="F404" s="404">
        <v>0.7</v>
      </c>
      <c r="G404" s="32">
        <v>6</v>
      </c>
      <c r="H404" s="404">
        <v>4.2</v>
      </c>
      <c r="I404" s="404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503" t="s">
        <v>574</v>
      </c>
      <c r="P404" s="412"/>
      <c r="Q404" s="412"/>
      <c r="R404" s="412"/>
      <c r="S404" s="413"/>
      <c r="T404" s="34"/>
      <c r="U404" s="34"/>
      <c r="V404" s="35" t="s">
        <v>66</v>
      </c>
      <c r="W404" s="405">
        <v>0</v>
      </c>
      <c r="X404" s="406">
        <f t="shared" si="75"/>
        <v>0</v>
      </c>
      <c r="Y404" s="36" t="str">
        <f t="shared" si="76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572</v>
      </c>
      <c r="B405" s="54" t="s">
        <v>575</v>
      </c>
      <c r="C405" s="31">
        <v>4301031356</v>
      </c>
      <c r="D405" s="418">
        <v>4607091389746</v>
      </c>
      <c r="E405" s="413"/>
      <c r="F405" s="404">
        <v>0.7</v>
      </c>
      <c r="G405" s="32">
        <v>6</v>
      </c>
      <c r="H405" s="404">
        <v>4.2</v>
      </c>
      <c r="I405" s="404">
        <v>4.43</v>
      </c>
      <c r="J405" s="32">
        <v>156</v>
      </c>
      <c r="K405" s="32" t="s">
        <v>64</v>
      </c>
      <c r="L405" s="33" t="s">
        <v>65</v>
      </c>
      <c r="M405" s="33"/>
      <c r="N405" s="32">
        <v>50</v>
      </c>
      <c r="O405" s="785" t="s">
        <v>574</v>
      </c>
      <c r="P405" s="412"/>
      <c r="Q405" s="412"/>
      <c r="R405" s="412"/>
      <c r="S405" s="413"/>
      <c r="T405" s="34"/>
      <c r="U405" s="34"/>
      <c r="V405" s="35" t="s">
        <v>66</v>
      </c>
      <c r="W405" s="405">
        <v>0</v>
      </c>
      <c r="X405" s="406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37.5" hidden="1" customHeight="1" x14ac:dyDescent="0.25">
      <c r="A406" s="54" t="s">
        <v>576</v>
      </c>
      <c r="B406" s="54" t="s">
        <v>577</v>
      </c>
      <c r="C406" s="31">
        <v>4301031236</v>
      </c>
      <c r="D406" s="418">
        <v>4680115882928</v>
      </c>
      <c r="E406" s="413"/>
      <c r="F406" s="404">
        <v>0.28000000000000003</v>
      </c>
      <c r="G406" s="32">
        <v>6</v>
      </c>
      <c r="H406" s="404">
        <v>1.68</v>
      </c>
      <c r="I406" s="404">
        <v>2.6</v>
      </c>
      <c r="J406" s="32">
        <v>156</v>
      </c>
      <c r="K406" s="32" t="s">
        <v>64</v>
      </c>
      <c r="L406" s="33" t="s">
        <v>65</v>
      </c>
      <c r="M406" s="33"/>
      <c r="N406" s="32">
        <v>35</v>
      </c>
      <c r="O406" s="6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12"/>
      <c r="Q406" s="412"/>
      <c r="R406" s="412"/>
      <c r="S406" s="413"/>
      <c r="T406" s="34"/>
      <c r="U406" s="34"/>
      <c r="V406" s="35" t="s">
        <v>66</v>
      </c>
      <c r="W406" s="405">
        <v>0</v>
      </c>
      <c r="X406" s="406">
        <f t="shared" si="75"/>
        <v>0</v>
      </c>
      <c r="Y406" s="36" t="str">
        <f t="shared" si="76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hidden="1" customHeight="1" x14ac:dyDescent="0.25">
      <c r="A407" s="54" t="s">
        <v>578</v>
      </c>
      <c r="B407" s="54" t="s">
        <v>579</v>
      </c>
      <c r="C407" s="31">
        <v>4301031257</v>
      </c>
      <c r="D407" s="418">
        <v>4680115883147</v>
      </c>
      <c r="E407" s="413"/>
      <c r="F407" s="404">
        <v>0.28000000000000003</v>
      </c>
      <c r="G407" s="32">
        <v>6</v>
      </c>
      <c r="H407" s="404">
        <v>1.68</v>
      </c>
      <c r="I407" s="404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12"/>
      <c r="Q407" s="412"/>
      <c r="R407" s="412"/>
      <c r="S407" s="413"/>
      <c r="T407" s="34"/>
      <c r="U407" s="34"/>
      <c r="V407" s="35" t="s">
        <v>66</v>
      </c>
      <c r="W407" s="405">
        <v>0</v>
      </c>
      <c r="X407" s="406">
        <f t="shared" si="75"/>
        <v>0</v>
      </c>
      <c r="Y407" s="36" t="str">
        <f t="shared" ref="Y407:Y424" si="81">IFERROR(IF(X407=0,"",ROUNDUP(X407/H407,0)*0.00502),"")</f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hidden="1" customHeight="1" x14ac:dyDescent="0.25">
      <c r="A408" s="54" t="s">
        <v>578</v>
      </c>
      <c r="B408" s="54" t="s">
        <v>580</v>
      </c>
      <c r="C408" s="31">
        <v>4301031335</v>
      </c>
      <c r="D408" s="418">
        <v>4680115883147</v>
      </c>
      <c r="E408" s="413"/>
      <c r="F408" s="404">
        <v>0.28000000000000003</v>
      </c>
      <c r="G408" s="32">
        <v>6</v>
      </c>
      <c r="H408" s="404">
        <v>1.68</v>
      </c>
      <c r="I408" s="404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77" t="s">
        <v>581</v>
      </c>
      <c r="P408" s="412"/>
      <c r="Q408" s="412"/>
      <c r="R408" s="412"/>
      <c r="S408" s="413"/>
      <c r="T408" s="34"/>
      <c r="U408" s="34"/>
      <c r="V408" s="35" t="s">
        <v>66</v>
      </c>
      <c r="W408" s="405">
        <v>0</v>
      </c>
      <c r="X408" s="406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hidden="1" customHeight="1" x14ac:dyDescent="0.25">
      <c r="A409" s="54" t="s">
        <v>582</v>
      </c>
      <c r="B409" s="54" t="s">
        <v>583</v>
      </c>
      <c r="C409" s="31">
        <v>4301031178</v>
      </c>
      <c r="D409" s="418">
        <v>4607091384338</v>
      </c>
      <c r="E409" s="413"/>
      <c r="F409" s="404">
        <v>0.35</v>
      </c>
      <c r="G409" s="32">
        <v>6</v>
      </c>
      <c r="H409" s="404">
        <v>2.1</v>
      </c>
      <c r="I409" s="404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7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9" s="412"/>
      <c r="Q409" s="412"/>
      <c r="R409" s="412"/>
      <c r="S409" s="413"/>
      <c r="T409" s="34"/>
      <c r="U409" s="34"/>
      <c r="V409" s="35" t="s">
        <v>66</v>
      </c>
      <c r="W409" s="405">
        <v>0</v>
      </c>
      <c r="X409" s="406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27" hidden="1" customHeight="1" x14ac:dyDescent="0.25">
      <c r="A410" s="54" t="s">
        <v>582</v>
      </c>
      <c r="B410" s="54" t="s">
        <v>584</v>
      </c>
      <c r="C410" s="31">
        <v>4301031330</v>
      </c>
      <c r="D410" s="418">
        <v>4607091384338</v>
      </c>
      <c r="E410" s="413"/>
      <c r="F410" s="404">
        <v>0.35</v>
      </c>
      <c r="G410" s="32">
        <v>6</v>
      </c>
      <c r="H410" s="404">
        <v>2.1</v>
      </c>
      <c r="I410" s="404">
        <v>2.23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795" t="s">
        <v>585</v>
      </c>
      <c r="P410" s="412"/>
      <c r="Q410" s="412"/>
      <c r="R410" s="412"/>
      <c r="S410" s="413"/>
      <c r="T410" s="34"/>
      <c r="U410" s="34"/>
      <c r="V410" s="35" t="s">
        <v>66</v>
      </c>
      <c r="W410" s="405">
        <v>0</v>
      </c>
      <c r="X410" s="406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hidden="1" customHeight="1" x14ac:dyDescent="0.25">
      <c r="A411" s="54" t="s">
        <v>586</v>
      </c>
      <c r="B411" s="54" t="s">
        <v>587</v>
      </c>
      <c r="C411" s="31">
        <v>4301031254</v>
      </c>
      <c r="D411" s="418">
        <v>4680115883154</v>
      </c>
      <c r="E411" s="413"/>
      <c r="F411" s="404">
        <v>0.28000000000000003</v>
      </c>
      <c r="G411" s="32">
        <v>6</v>
      </c>
      <c r="H411" s="404">
        <v>1.68</v>
      </c>
      <c r="I411" s="404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12"/>
      <c r="Q411" s="412"/>
      <c r="R411" s="412"/>
      <c r="S411" s="413"/>
      <c r="T411" s="34"/>
      <c r="U411" s="34"/>
      <c r="V411" s="35" t="s">
        <v>66</v>
      </c>
      <c r="W411" s="405">
        <v>0</v>
      </c>
      <c r="X411" s="406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hidden="1" customHeight="1" x14ac:dyDescent="0.25">
      <c r="A412" s="54" t="s">
        <v>586</v>
      </c>
      <c r="B412" s="54" t="s">
        <v>588</v>
      </c>
      <c r="C412" s="31">
        <v>4301031336</v>
      </c>
      <c r="D412" s="418">
        <v>4680115883154</v>
      </c>
      <c r="E412" s="413"/>
      <c r="F412" s="404">
        <v>0.28000000000000003</v>
      </c>
      <c r="G412" s="32">
        <v>6</v>
      </c>
      <c r="H412" s="404">
        <v>1.68</v>
      </c>
      <c r="I412" s="404">
        <v>1.81</v>
      </c>
      <c r="J412" s="32">
        <v>234</v>
      </c>
      <c r="K412" s="32" t="s">
        <v>69</v>
      </c>
      <c r="L412" s="33" t="s">
        <v>65</v>
      </c>
      <c r="M412" s="33"/>
      <c r="N412" s="32">
        <v>50</v>
      </c>
      <c r="O412" s="773" t="s">
        <v>589</v>
      </c>
      <c r="P412" s="412"/>
      <c r="Q412" s="412"/>
      <c r="R412" s="412"/>
      <c r="S412" s="413"/>
      <c r="T412" s="34"/>
      <c r="U412" s="34"/>
      <c r="V412" s="35" t="s">
        <v>66</v>
      </c>
      <c r="W412" s="405">
        <v>0</v>
      </c>
      <c r="X412" s="406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37.5" hidden="1" customHeight="1" x14ac:dyDescent="0.25">
      <c r="A413" s="54" t="s">
        <v>590</v>
      </c>
      <c r="B413" s="54" t="s">
        <v>591</v>
      </c>
      <c r="C413" s="31">
        <v>4301031171</v>
      </c>
      <c r="D413" s="418">
        <v>4607091389524</v>
      </c>
      <c r="E413" s="413"/>
      <c r="F413" s="404">
        <v>0.35</v>
      </c>
      <c r="G413" s="32">
        <v>6</v>
      </c>
      <c r="H413" s="404">
        <v>2.1</v>
      </c>
      <c r="I413" s="404">
        <v>2.23</v>
      </c>
      <c r="J413" s="32">
        <v>234</v>
      </c>
      <c r="K413" s="32" t="s">
        <v>69</v>
      </c>
      <c r="L413" s="33" t="s">
        <v>65</v>
      </c>
      <c r="M413" s="33"/>
      <c r="N413" s="32">
        <v>45</v>
      </c>
      <c r="O413" s="55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3" s="412"/>
      <c r="Q413" s="412"/>
      <c r="R413" s="412"/>
      <c r="S413" s="413"/>
      <c r="T413" s="34"/>
      <c r="U413" s="34"/>
      <c r="V413" s="35" t="s">
        <v>66</v>
      </c>
      <c r="W413" s="405">
        <v>0</v>
      </c>
      <c r="X413" s="406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37.5" hidden="1" customHeight="1" x14ac:dyDescent="0.25">
      <c r="A414" s="54" t="s">
        <v>590</v>
      </c>
      <c r="B414" s="54" t="s">
        <v>592</v>
      </c>
      <c r="C414" s="31">
        <v>4301031331</v>
      </c>
      <c r="D414" s="418">
        <v>4607091389524</v>
      </c>
      <c r="E414" s="413"/>
      <c r="F414" s="404">
        <v>0.35</v>
      </c>
      <c r="G414" s="32">
        <v>6</v>
      </c>
      <c r="H414" s="404">
        <v>2.1</v>
      </c>
      <c r="I414" s="404">
        <v>2.23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30" t="s">
        <v>593</v>
      </c>
      <c r="P414" s="412"/>
      <c r="Q414" s="412"/>
      <c r="R414" s="412"/>
      <c r="S414" s="413"/>
      <c r="T414" s="34"/>
      <c r="U414" s="34"/>
      <c r="V414" s="35" t="s">
        <v>66</v>
      </c>
      <c r="W414" s="405">
        <v>0</v>
      </c>
      <c r="X414" s="406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hidden="1" customHeight="1" x14ac:dyDescent="0.25">
      <c r="A415" s="54" t="s">
        <v>594</v>
      </c>
      <c r="B415" s="54" t="s">
        <v>595</v>
      </c>
      <c r="C415" s="31">
        <v>4301031258</v>
      </c>
      <c r="D415" s="418">
        <v>4680115883161</v>
      </c>
      <c r="E415" s="413"/>
      <c r="F415" s="404">
        <v>0.28000000000000003</v>
      </c>
      <c r="G415" s="32">
        <v>6</v>
      </c>
      <c r="H415" s="404">
        <v>1.68</v>
      </c>
      <c r="I415" s="404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2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12"/>
      <c r="Q415" s="412"/>
      <c r="R415" s="412"/>
      <c r="S415" s="413"/>
      <c r="T415" s="34"/>
      <c r="U415" s="34"/>
      <c r="V415" s="35" t="s">
        <v>66</v>
      </c>
      <c r="W415" s="405">
        <v>0</v>
      </c>
      <c r="X415" s="406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hidden="1" customHeight="1" x14ac:dyDescent="0.25">
      <c r="A416" s="54" t="s">
        <v>594</v>
      </c>
      <c r="B416" s="54" t="s">
        <v>596</v>
      </c>
      <c r="C416" s="31">
        <v>4301031337</v>
      </c>
      <c r="D416" s="418">
        <v>4680115883161</v>
      </c>
      <c r="E416" s="413"/>
      <c r="F416" s="404">
        <v>0.28000000000000003</v>
      </c>
      <c r="G416" s="32">
        <v>6</v>
      </c>
      <c r="H416" s="404">
        <v>1.68</v>
      </c>
      <c r="I416" s="404">
        <v>1.81</v>
      </c>
      <c r="J416" s="32">
        <v>234</v>
      </c>
      <c r="K416" s="32" t="s">
        <v>69</v>
      </c>
      <c r="L416" s="33" t="s">
        <v>65</v>
      </c>
      <c r="M416" s="33"/>
      <c r="N416" s="32">
        <v>50</v>
      </c>
      <c r="O416" s="592" t="s">
        <v>597</v>
      </c>
      <c r="P416" s="412"/>
      <c r="Q416" s="412"/>
      <c r="R416" s="412"/>
      <c r="S416" s="413"/>
      <c r="T416" s="34"/>
      <c r="U416" s="34"/>
      <c r="V416" s="35" t="s">
        <v>66</v>
      </c>
      <c r="W416" s="405">
        <v>0</v>
      </c>
      <c r="X416" s="406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hidden="1" customHeight="1" x14ac:dyDescent="0.25">
      <c r="A417" s="54" t="s">
        <v>598</v>
      </c>
      <c r="B417" s="54" t="s">
        <v>599</v>
      </c>
      <c r="C417" s="31">
        <v>4301031170</v>
      </c>
      <c r="D417" s="418">
        <v>4607091384345</v>
      </c>
      <c r="E417" s="413"/>
      <c r="F417" s="404">
        <v>0.35</v>
      </c>
      <c r="G417" s="32">
        <v>6</v>
      </c>
      <c r="H417" s="404">
        <v>2.1</v>
      </c>
      <c r="I417" s="404">
        <v>2.23</v>
      </c>
      <c r="J417" s="32">
        <v>234</v>
      </c>
      <c r="K417" s="32" t="s">
        <v>69</v>
      </c>
      <c r="L417" s="33" t="s">
        <v>65</v>
      </c>
      <c r="M417" s="33"/>
      <c r="N417" s="32">
        <v>45</v>
      </c>
      <c r="O417" s="7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7" s="412"/>
      <c r="Q417" s="412"/>
      <c r="R417" s="412"/>
      <c r="S417" s="413"/>
      <c r="T417" s="34"/>
      <c r="U417" s="34"/>
      <c r="V417" s="35" t="s">
        <v>66</v>
      </c>
      <c r="W417" s="405">
        <v>0</v>
      </c>
      <c r="X417" s="406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hidden="1" customHeight="1" x14ac:dyDescent="0.25">
      <c r="A418" s="54" t="s">
        <v>598</v>
      </c>
      <c r="B418" s="54" t="s">
        <v>600</v>
      </c>
      <c r="C418" s="31">
        <v>4301031332</v>
      </c>
      <c r="D418" s="418">
        <v>4607091384345</v>
      </c>
      <c r="E418" s="413"/>
      <c r="F418" s="404">
        <v>0.35</v>
      </c>
      <c r="G418" s="32">
        <v>6</v>
      </c>
      <c r="H418" s="404">
        <v>2.1</v>
      </c>
      <c r="I418" s="404">
        <v>2.23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803" t="s">
        <v>601</v>
      </c>
      <c r="P418" s="412"/>
      <c r="Q418" s="412"/>
      <c r="R418" s="412"/>
      <c r="S418" s="413"/>
      <c r="T418" s="34"/>
      <c r="U418" s="34"/>
      <c r="V418" s="35" t="s">
        <v>66</v>
      </c>
      <c r="W418" s="405">
        <v>0</v>
      </c>
      <c r="X418" s="406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4301031256</v>
      </c>
      <c r="D419" s="418">
        <v>4680115883178</v>
      </c>
      <c r="E419" s="413"/>
      <c r="F419" s="404">
        <v>0.28000000000000003</v>
      </c>
      <c r="G419" s="32">
        <v>6</v>
      </c>
      <c r="H419" s="404">
        <v>1.68</v>
      </c>
      <c r="I419" s="404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7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12"/>
      <c r="Q419" s="412"/>
      <c r="R419" s="412"/>
      <c r="S419" s="413"/>
      <c r="T419" s="34"/>
      <c r="U419" s="34"/>
      <c r="V419" s="35" t="s">
        <v>66</v>
      </c>
      <c r="W419" s="405">
        <v>0</v>
      </c>
      <c r="X419" s="406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hidden="1" customHeight="1" x14ac:dyDescent="0.25">
      <c r="A420" s="54" t="s">
        <v>602</v>
      </c>
      <c r="B420" s="54" t="s">
        <v>604</v>
      </c>
      <c r="C420" s="31">
        <v>4301031328</v>
      </c>
      <c r="D420" s="418">
        <v>4680115883178</v>
      </c>
      <c r="E420" s="413"/>
      <c r="F420" s="404">
        <v>0.28000000000000003</v>
      </c>
      <c r="G420" s="32">
        <v>6</v>
      </c>
      <c r="H420" s="404">
        <v>1.68</v>
      </c>
      <c r="I420" s="404">
        <v>1.81</v>
      </c>
      <c r="J420" s="32">
        <v>234</v>
      </c>
      <c r="K420" s="32" t="s">
        <v>69</v>
      </c>
      <c r="L420" s="33" t="s">
        <v>65</v>
      </c>
      <c r="M420" s="33"/>
      <c r="N420" s="32">
        <v>50</v>
      </c>
      <c r="O420" s="808" t="s">
        <v>605</v>
      </c>
      <c r="P420" s="412"/>
      <c r="Q420" s="412"/>
      <c r="R420" s="412"/>
      <c r="S420" s="413"/>
      <c r="T420" s="34"/>
      <c r="U420" s="34"/>
      <c r="V420" s="35" t="s">
        <v>66</v>
      </c>
      <c r="W420" s="405">
        <v>0</v>
      </c>
      <c r="X420" s="406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hidden="1" customHeight="1" x14ac:dyDescent="0.25">
      <c r="A421" s="54" t="s">
        <v>606</v>
      </c>
      <c r="B421" s="54" t="s">
        <v>607</v>
      </c>
      <c r="C421" s="31">
        <v>4301031172</v>
      </c>
      <c r="D421" s="418">
        <v>4607091389531</v>
      </c>
      <c r="E421" s="413"/>
      <c r="F421" s="404">
        <v>0.35</v>
      </c>
      <c r="G421" s="32">
        <v>6</v>
      </c>
      <c r="H421" s="404">
        <v>2.1</v>
      </c>
      <c r="I421" s="404">
        <v>2.23</v>
      </c>
      <c r="J421" s="32">
        <v>234</v>
      </c>
      <c r="K421" s="32" t="s">
        <v>69</v>
      </c>
      <c r="L421" s="33" t="s">
        <v>65</v>
      </c>
      <c r="M421" s="33"/>
      <c r="N421" s="32">
        <v>45</v>
      </c>
      <c r="O421" s="6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1" s="412"/>
      <c r="Q421" s="412"/>
      <c r="R421" s="412"/>
      <c r="S421" s="413"/>
      <c r="T421" s="34"/>
      <c r="U421" s="34"/>
      <c r="V421" s="35" t="s">
        <v>66</v>
      </c>
      <c r="W421" s="405">
        <v>0</v>
      </c>
      <c r="X421" s="406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ht="27" hidden="1" customHeight="1" x14ac:dyDescent="0.25">
      <c r="A422" s="54" t="s">
        <v>606</v>
      </c>
      <c r="B422" s="54" t="s">
        <v>608</v>
      </c>
      <c r="C422" s="31">
        <v>4301031333</v>
      </c>
      <c r="D422" s="418">
        <v>4607091389531</v>
      </c>
      <c r="E422" s="413"/>
      <c r="F422" s="404">
        <v>0.35</v>
      </c>
      <c r="G422" s="32">
        <v>6</v>
      </c>
      <c r="H422" s="404">
        <v>2.1</v>
      </c>
      <c r="I422" s="404">
        <v>2.23</v>
      </c>
      <c r="J422" s="32">
        <v>234</v>
      </c>
      <c r="K422" s="32" t="s">
        <v>69</v>
      </c>
      <c r="L422" s="33" t="s">
        <v>65</v>
      </c>
      <c r="M422" s="33"/>
      <c r="N422" s="32">
        <v>50</v>
      </c>
      <c r="O422" s="637" t="s">
        <v>609</v>
      </c>
      <c r="P422" s="412"/>
      <c r="Q422" s="412"/>
      <c r="R422" s="412"/>
      <c r="S422" s="413"/>
      <c r="T422" s="34"/>
      <c r="U422" s="34"/>
      <c r="V422" s="35" t="s">
        <v>66</v>
      </c>
      <c r="W422" s="405">
        <v>0</v>
      </c>
      <c r="X422" s="406">
        <f t="shared" si="75"/>
        <v>0</v>
      </c>
      <c r="Y422" s="36" t="str">
        <f t="shared" si="81"/>
        <v/>
      </c>
      <c r="Z422" s="56"/>
      <c r="AA422" s="57"/>
      <c r="AE422" s="64"/>
      <c r="BB422" s="314" t="s">
        <v>1</v>
      </c>
      <c r="BL422" s="64">
        <f t="shared" si="77"/>
        <v>0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</row>
    <row r="423" spans="1:67" ht="27" hidden="1" customHeight="1" x14ac:dyDescent="0.25">
      <c r="A423" s="54" t="s">
        <v>610</v>
      </c>
      <c r="B423" s="54" t="s">
        <v>611</v>
      </c>
      <c r="C423" s="31">
        <v>4301031255</v>
      </c>
      <c r="D423" s="418">
        <v>4680115883185</v>
      </c>
      <c r="E423" s="413"/>
      <c r="F423" s="404">
        <v>0.28000000000000003</v>
      </c>
      <c r="G423" s="32">
        <v>6</v>
      </c>
      <c r="H423" s="404">
        <v>1.68</v>
      </c>
      <c r="I423" s="404">
        <v>1.81</v>
      </c>
      <c r="J423" s="32">
        <v>234</v>
      </c>
      <c r="K423" s="32" t="s">
        <v>69</v>
      </c>
      <c r="L423" s="33" t="s">
        <v>65</v>
      </c>
      <c r="M423" s="33"/>
      <c r="N423" s="32">
        <v>45</v>
      </c>
      <c r="O423" s="6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12"/>
      <c r="Q423" s="412"/>
      <c r="R423" s="412"/>
      <c r="S423" s="413"/>
      <c r="T423" s="34"/>
      <c r="U423" s="34"/>
      <c r="V423" s="35" t="s">
        <v>66</v>
      </c>
      <c r="W423" s="405">
        <v>0</v>
      </c>
      <c r="X423" s="406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ht="27" hidden="1" customHeight="1" x14ac:dyDescent="0.25">
      <c r="A424" s="54" t="s">
        <v>610</v>
      </c>
      <c r="B424" s="54" t="s">
        <v>612</v>
      </c>
      <c r="C424" s="31">
        <v>4301031338</v>
      </c>
      <c r="D424" s="418">
        <v>4680115883185</v>
      </c>
      <c r="E424" s="413"/>
      <c r="F424" s="404">
        <v>0.28000000000000003</v>
      </c>
      <c r="G424" s="32">
        <v>6</v>
      </c>
      <c r="H424" s="404">
        <v>1.68</v>
      </c>
      <c r="I424" s="404">
        <v>1.81</v>
      </c>
      <c r="J424" s="32">
        <v>234</v>
      </c>
      <c r="K424" s="32" t="s">
        <v>69</v>
      </c>
      <c r="L424" s="33" t="s">
        <v>65</v>
      </c>
      <c r="M424" s="33"/>
      <c r="N424" s="32">
        <v>50</v>
      </c>
      <c r="O424" s="643" t="s">
        <v>613</v>
      </c>
      <c r="P424" s="412"/>
      <c r="Q424" s="412"/>
      <c r="R424" s="412"/>
      <c r="S424" s="413"/>
      <c r="T424" s="34"/>
      <c r="U424" s="34"/>
      <c r="V424" s="35" t="s">
        <v>66</v>
      </c>
      <c r="W424" s="405">
        <v>0</v>
      </c>
      <c r="X424" s="406">
        <f t="shared" si="75"/>
        <v>0</v>
      </c>
      <c r="Y424" s="36" t="str">
        <f t="shared" si="81"/>
        <v/>
      </c>
      <c r="Z424" s="56"/>
      <c r="AA424" s="57"/>
      <c r="AE424" s="64"/>
      <c r="BB424" s="316" t="s">
        <v>1</v>
      </c>
      <c r="BL424" s="64">
        <f t="shared" si="77"/>
        <v>0</v>
      </c>
      <c r="BM424" s="64">
        <f t="shared" si="78"/>
        <v>0</v>
      </c>
      <c r="BN424" s="64">
        <f t="shared" si="79"/>
        <v>0</v>
      </c>
      <c r="BO424" s="64">
        <f t="shared" si="80"/>
        <v>0</v>
      </c>
    </row>
    <row r="425" spans="1:67" hidden="1" x14ac:dyDescent="0.2">
      <c r="A425" s="430"/>
      <c r="B425" s="416"/>
      <c r="C425" s="416"/>
      <c r="D425" s="416"/>
      <c r="E425" s="416"/>
      <c r="F425" s="416"/>
      <c r="G425" s="416"/>
      <c r="H425" s="416"/>
      <c r="I425" s="416"/>
      <c r="J425" s="416"/>
      <c r="K425" s="416"/>
      <c r="L425" s="416"/>
      <c r="M425" s="416"/>
      <c r="N425" s="431"/>
      <c r="O425" s="449" t="s">
        <v>70</v>
      </c>
      <c r="P425" s="450"/>
      <c r="Q425" s="450"/>
      <c r="R425" s="450"/>
      <c r="S425" s="450"/>
      <c r="T425" s="450"/>
      <c r="U425" s="451"/>
      <c r="V425" s="37" t="s">
        <v>71</v>
      </c>
      <c r="W425" s="407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0</v>
      </c>
      <c r="X425" s="407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07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0</v>
      </c>
      <c r="Z425" s="408"/>
      <c r="AA425" s="408"/>
    </row>
    <row r="426" spans="1:67" hidden="1" x14ac:dyDescent="0.2">
      <c r="A426" s="416"/>
      <c r="B426" s="416"/>
      <c r="C426" s="416"/>
      <c r="D426" s="416"/>
      <c r="E426" s="416"/>
      <c r="F426" s="416"/>
      <c r="G426" s="416"/>
      <c r="H426" s="416"/>
      <c r="I426" s="416"/>
      <c r="J426" s="416"/>
      <c r="K426" s="416"/>
      <c r="L426" s="416"/>
      <c r="M426" s="416"/>
      <c r="N426" s="431"/>
      <c r="O426" s="449" t="s">
        <v>70</v>
      </c>
      <c r="P426" s="450"/>
      <c r="Q426" s="450"/>
      <c r="R426" s="450"/>
      <c r="S426" s="450"/>
      <c r="T426" s="450"/>
      <c r="U426" s="451"/>
      <c r="V426" s="37" t="s">
        <v>66</v>
      </c>
      <c r="W426" s="407">
        <f>IFERROR(SUM(W400:W424),"0")</f>
        <v>0</v>
      </c>
      <c r="X426" s="407">
        <f>IFERROR(SUM(X400:X424),"0")</f>
        <v>0</v>
      </c>
      <c r="Y426" s="37"/>
      <c r="Z426" s="408"/>
      <c r="AA426" s="408"/>
    </row>
    <row r="427" spans="1:67" ht="14.25" hidden="1" customHeight="1" x14ac:dyDescent="0.25">
      <c r="A427" s="420" t="s">
        <v>72</v>
      </c>
      <c r="B427" s="416"/>
      <c r="C427" s="416"/>
      <c r="D427" s="416"/>
      <c r="E427" s="416"/>
      <c r="F427" s="416"/>
      <c r="G427" s="416"/>
      <c r="H427" s="416"/>
      <c r="I427" s="416"/>
      <c r="J427" s="416"/>
      <c r="K427" s="416"/>
      <c r="L427" s="416"/>
      <c r="M427" s="416"/>
      <c r="N427" s="416"/>
      <c r="O427" s="416"/>
      <c r="P427" s="416"/>
      <c r="Q427" s="416"/>
      <c r="R427" s="416"/>
      <c r="S427" s="416"/>
      <c r="T427" s="416"/>
      <c r="U427" s="416"/>
      <c r="V427" s="416"/>
      <c r="W427" s="416"/>
      <c r="X427" s="416"/>
      <c r="Y427" s="416"/>
      <c r="Z427" s="398"/>
      <c r="AA427" s="398"/>
    </row>
    <row r="428" spans="1:67" ht="27" hidden="1" customHeight="1" x14ac:dyDescent="0.25">
      <c r="A428" s="54" t="s">
        <v>614</v>
      </c>
      <c r="B428" s="54" t="s">
        <v>615</v>
      </c>
      <c r="C428" s="31">
        <v>4301051431</v>
      </c>
      <c r="D428" s="418">
        <v>4607091389654</v>
      </c>
      <c r="E428" s="413"/>
      <c r="F428" s="404">
        <v>0.33</v>
      </c>
      <c r="G428" s="32">
        <v>6</v>
      </c>
      <c r="H428" s="404">
        <v>1.98</v>
      </c>
      <c r="I428" s="404">
        <v>2.258</v>
      </c>
      <c r="J428" s="32">
        <v>156</v>
      </c>
      <c r="K428" s="32" t="s">
        <v>64</v>
      </c>
      <c r="L428" s="33" t="s">
        <v>127</v>
      </c>
      <c r="M428" s="33"/>
      <c r="N428" s="32">
        <v>45</v>
      </c>
      <c r="O42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12"/>
      <c r="Q428" s="412"/>
      <c r="R428" s="412"/>
      <c r="S428" s="413"/>
      <c r="T428" s="34"/>
      <c r="U428" s="34"/>
      <c r="V428" s="35" t="s">
        <v>66</v>
      </c>
      <c r="W428" s="405">
        <v>0</v>
      </c>
      <c r="X428" s="406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hidden="1" customHeight="1" x14ac:dyDescent="0.25">
      <c r="A429" s="54" t="s">
        <v>616</v>
      </c>
      <c r="B429" s="54" t="s">
        <v>617</v>
      </c>
      <c r="C429" s="31">
        <v>4301051284</v>
      </c>
      <c r="D429" s="418">
        <v>4607091384352</v>
      </c>
      <c r="E429" s="413"/>
      <c r="F429" s="404">
        <v>0.6</v>
      </c>
      <c r="G429" s="32">
        <v>4</v>
      </c>
      <c r="H429" s="404">
        <v>2.4</v>
      </c>
      <c r="I429" s="404">
        <v>2.6459999999999999</v>
      </c>
      <c r="J429" s="32">
        <v>120</v>
      </c>
      <c r="K429" s="32" t="s">
        <v>64</v>
      </c>
      <c r="L429" s="33" t="s">
        <v>127</v>
      </c>
      <c r="M429" s="33"/>
      <c r="N429" s="32">
        <v>45</v>
      </c>
      <c r="O429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12"/>
      <c r="Q429" s="412"/>
      <c r="R429" s="412"/>
      <c r="S429" s="413"/>
      <c r="T429" s="34"/>
      <c r="U429" s="34"/>
      <c r="V429" s="35" t="s">
        <v>66</v>
      </c>
      <c r="W429" s="405">
        <v>0</v>
      </c>
      <c r="X429" s="406">
        <f>IFERROR(IF(W429="",0,CEILING((W429/$H429),1)*$H429),"")</f>
        <v>0</v>
      </c>
      <c r="Y429" s="36" t="str">
        <f>IFERROR(IF(X429=0,"",ROUNDUP(X429/H429,0)*0.00937),"")</f>
        <v/>
      </c>
      <c r="Z429" s="56"/>
      <c r="AA429" s="57"/>
      <c r="AE429" s="64"/>
      <c r="BB429" s="318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idden="1" x14ac:dyDescent="0.2">
      <c r="A430" s="430"/>
      <c r="B430" s="416"/>
      <c r="C430" s="416"/>
      <c r="D430" s="416"/>
      <c r="E430" s="416"/>
      <c r="F430" s="416"/>
      <c r="G430" s="416"/>
      <c r="H430" s="416"/>
      <c r="I430" s="416"/>
      <c r="J430" s="416"/>
      <c r="K430" s="416"/>
      <c r="L430" s="416"/>
      <c r="M430" s="416"/>
      <c r="N430" s="431"/>
      <c r="O430" s="449" t="s">
        <v>70</v>
      </c>
      <c r="P430" s="450"/>
      <c r="Q430" s="450"/>
      <c r="R430" s="450"/>
      <c r="S430" s="450"/>
      <c r="T430" s="450"/>
      <c r="U430" s="451"/>
      <c r="V430" s="37" t="s">
        <v>71</v>
      </c>
      <c r="W430" s="407">
        <f>IFERROR(W428/H428,"0")+IFERROR(W429/H429,"0")</f>
        <v>0</v>
      </c>
      <c r="X430" s="407">
        <f>IFERROR(X428/H428,"0")+IFERROR(X429/H429,"0")</f>
        <v>0</v>
      </c>
      <c r="Y430" s="407">
        <f>IFERROR(IF(Y428="",0,Y428),"0")+IFERROR(IF(Y429="",0,Y429),"0")</f>
        <v>0</v>
      </c>
      <c r="Z430" s="408"/>
      <c r="AA430" s="408"/>
    </row>
    <row r="431" spans="1:67" hidden="1" x14ac:dyDescent="0.2">
      <c r="A431" s="416"/>
      <c r="B431" s="416"/>
      <c r="C431" s="416"/>
      <c r="D431" s="416"/>
      <c r="E431" s="416"/>
      <c r="F431" s="416"/>
      <c r="G431" s="416"/>
      <c r="H431" s="416"/>
      <c r="I431" s="416"/>
      <c r="J431" s="416"/>
      <c r="K431" s="416"/>
      <c r="L431" s="416"/>
      <c r="M431" s="416"/>
      <c r="N431" s="431"/>
      <c r="O431" s="449" t="s">
        <v>70</v>
      </c>
      <c r="P431" s="450"/>
      <c r="Q431" s="450"/>
      <c r="R431" s="450"/>
      <c r="S431" s="450"/>
      <c r="T431" s="450"/>
      <c r="U431" s="451"/>
      <c r="V431" s="37" t="s">
        <v>66</v>
      </c>
      <c r="W431" s="407">
        <f>IFERROR(SUM(W428:W429),"0")</f>
        <v>0</v>
      </c>
      <c r="X431" s="407">
        <f>IFERROR(SUM(X428:X429),"0")</f>
        <v>0</v>
      </c>
      <c r="Y431" s="37"/>
      <c r="Z431" s="408"/>
      <c r="AA431" s="408"/>
    </row>
    <row r="432" spans="1:67" ht="14.25" hidden="1" customHeight="1" x14ac:dyDescent="0.25">
      <c r="A432" s="420" t="s">
        <v>217</v>
      </c>
      <c r="B432" s="416"/>
      <c r="C432" s="416"/>
      <c r="D432" s="416"/>
      <c r="E432" s="416"/>
      <c r="F432" s="416"/>
      <c r="G432" s="416"/>
      <c r="H432" s="416"/>
      <c r="I432" s="416"/>
      <c r="J432" s="416"/>
      <c r="K432" s="416"/>
      <c r="L432" s="416"/>
      <c r="M432" s="416"/>
      <c r="N432" s="416"/>
      <c r="O432" s="416"/>
      <c r="P432" s="416"/>
      <c r="Q432" s="416"/>
      <c r="R432" s="416"/>
      <c r="S432" s="416"/>
      <c r="T432" s="416"/>
      <c r="U432" s="416"/>
      <c r="V432" s="416"/>
      <c r="W432" s="416"/>
      <c r="X432" s="416"/>
      <c r="Y432" s="416"/>
      <c r="Z432" s="398"/>
      <c r="AA432" s="398"/>
    </row>
    <row r="433" spans="1:67" ht="27" hidden="1" customHeight="1" x14ac:dyDescent="0.25">
      <c r="A433" s="54" t="s">
        <v>618</v>
      </c>
      <c r="B433" s="54" t="s">
        <v>619</v>
      </c>
      <c r="C433" s="31">
        <v>4301060352</v>
      </c>
      <c r="D433" s="418">
        <v>4680115881648</v>
      </c>
      <c r="E433" s="413"/>
      <c r="F433" s="404">
        <v>1</v>
      </c>
      <c r="G433" s="32">
        <v>4</v>
      </c>
      <c r="H433" s="404">
        <v>4</v>
      </c>
      <c r="I433" s="404">
        <v>4.4039999999999999</v>
      </c>
      <c r="J433" s="32">
        <v>104</v>
      </c>
      <c r="K433" s="32" t="s">
        <v>108</v>
      </c>
      <c r="L433" s="33" t="s">
        <v>65</v>
      </c>
      <c r="M433" s="33"/>
      <c r="N433" s="32">
        <v>35</v>
      </c>
      <c r="O433" s="8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12"/>
      <c r="Q433" s="412"/>
      <c r="R433" s="412"/>
      <c r="S433" s="413"/>
      <c r="T433" s="34"/>
      <c r="U433" s="34"/>
      <c r="V433" s="35" t="s">
        <v>66</v>
      </c>
      <c r="W433" s="405">
        <v>0</v>
      </c>
      <c r="X433" s="406">
        <f>IFERROR(IF(W433="",0,CEILING((W433/$H433),1)*$H433),"")</f>
        <v>0</v>
      </c>
      <c r="Y433" s="36" t="str">
        <f>IFERROR(IF(X433=0,"",ROUNDUP(X433/H433,0)*0.01196),"")</f>
        <v/>
      </c>
      <c r="Z433" s="56"/>
      <c r="AA433" s="57"/>
      <c r="AE433" s="64"/>
      <c r="BB433" s="319" t="s">
        <v>1</v>
      </c>
      <c r="BL433" s="64">
        <f>IFERROR(W433*I433/H433,"0")</f>
        <v>0</v>
      </c>
      <c r="BM433" s="64">
        <f>IFERROR(X433*I433/H433,"0")</f>
        <v>0</v>
      </c>
      <c r="BN433" s="64">
        <f>IFERROR(1/J433*(W433/H433),"0")</f>
        <v>0</v>
      </c>
      <c r="BO433" s="64">
        <f>IFERROR(1/J433*(X433/H433),"0")</f>
        <v>0</v>
      </c>
    </row>
    <row r="434" spans="1:67" hidden="1" x14ac:dyDescent="0.2">
      <c r="A434" s="430"/>
      <c r="B434" s="416"/>
      <c r="C434" s="416"/>
      <c r="D434" s="416"/>
      <c r="E434" s="416"/>
      <c r="F434" s="416"/>
      <c r="G434" s="416"/>
      <c r="H434" s="416"/>
      <c r="I434" s="416"/>
      <c r="J434" s="416"/>
      <c r="K434" s="416"/>
      <c r="L434" s="416"/>
      <c r="M434" s="416"/>
      <c r="N434" s="431"/>
      <c r="O434" s="449" t="s">
        <v>70</v>
      </c>
      <c r="P434" s="450"/>
      <c r="Q434" s="450"/>
      <c r="R434" s="450"/>
      <c r="S434" s="450"/>
      <c r="T434" s="450"/>
      <c r="U434" s="451"/>
      <c r="V434" s="37" t="s">
        <v>71</v>
      </c>
      <c r="W434" s="407">
        <f>IFERROR(W433/H433,"0")</f>
        <v>0</v>
      </c>
      <c r="X434" s="407">
        <f>IFERROR(X433/H433,"0")</f>
        <v>0</v>
      </c>
      <c r="Y434" s="407">
        <f>IFERROR(IF(Y433="",0,Y433),"0")</f>
        <v>0</v>
      </c>
      <c r="Z434" s="408"/>
      <c r="AA434" s="408"/>
    </row>
    <row r="435" spans="1:67" hidden="1" x14ac:dyDescent="0.2">
      <c r="A435" s="416"/>
      <c r="B435" s="416"/>
      <c r="C435" s="416"/>
      <c r="D435" s="416"/>
      <c r="E435" s="416"/>
      <c r="F435" s="416"/>
      <c r="G435" s="416"/>
      <c r="H435" s="416"/>
      <c r="I435" s="416"/>
      <c r="J435" s="416"/>
      <c r="K435" s="416"/>
      <c r="L435" s="416"/>
      <c r="M435" s="416"/>
      <c r="N435" s="431"/>
      <c r="O435" s="449" t="s">
        <v>70</v>
      </c>
      <c r="P435" s="450"/>
      <c r="Q435" s="450"/>
      <c r="R435" s="450"/>
      <c r="S435" s="450"/>
      <c r="T435" s="450"/>
      <c r="U435" s="451"/>
      <c r="V435" s="37" t="s">
        <v>66</v>
      </c>
      <c r="W435" s="407">
        <f>IFERROR(SUM(W433:W433),"0")</f>
        <v>0</v>
      </c>
      <c r="X435" s="407">
        <f>IFERROR(SUM(X433:X433),"0")</f>
        <v>0</v>
      </c>
      <c r="Y435" s="37"/>
      <c r="Z435" s="408"/>
      <c r="AA435" s="408"/>
    </row>
    <row r="436" spans="1:67" ht="14.25" hidden="1" customHeight="1" x14ac:dyDescent="0.25">
      <c r="A436" s="420" t="s">
        <v>91</v>
      </c>
      <c r="B436" s="416"/>
      <c r="C436" s="416"/>
      <c r="D436" s="416"/>
      <c r="E436" s="416"/>
      <c r="F436" s="416"/>
      <c r="G436" s="416"/>
      <c r="H436" s="416"/>
      <c r="I436" s="416"/>
      <c r="J436" s="416"/>
      <c r="K436" s="416"/>
      <c r="L436" s="416"/>
      <c r="M436" s="416"/>
      <c r="N436" s="416"/>
      <c r="O436" s="416"/>
      <c r="P436" s="416"/>
      <c r="Q436" s="416"/>
      <c r="R436" s="416"/>
      <c r="S436" s="416"/>
      <c r="T436" s="416"/>
      <c r="U436" s="416"/>
      <c r="V436" s="416"/>
      <c r="W436" s="416"/>
      <c r="X436" s="416"/>
      <c r="Y436" s="416"/>
      <c r="Z436" s="398"/>
      <c r="AA436" s="398"/>
    </row>
    <row r="437" spans="1:67" ht="27" hidden="1" customHeight="1" x14ac:dyDescent="0.25">
      <c r="A437" s="54" t="s">
        <v>620</v>
      </c>
      <c r="B437" s="54" t="s">
        <v>621</v>
      </c>
      <c r="C437" s="31">
        <v>4301032045</v>
      </c>
      <c r="D437" s="418">
        <v>4680115884335</v>
      </c>
      <c r="E437" s="413"/>
      <c r="F437" s="404">
        <v>0.06</v>
      </c>
      <c r="G437" s="32">
        <v>20</v>
      </c>
      <c r="H437" s="404">
        <v>1.2</v>
      </c>
      <c r="I437" s="404">
        <v>1.8</v>
      </c>
      <c r="J437" s="32">
        <v>200</v>
      </c>
      <c r="K437" s="32" t="s">
        <v>622</v>
      </c>
      <c r="L437" s="33" t="s">
        <v>623</v>
      </c>
      <c r="M437" s="33"/>
      <c r="N437" s="32">
        <v>60</v>
      </c>
      <c r="O437" s="5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12"/>
      <c r="Q437" s="412"/>
      <c r="R437" s="412"/>
      <c r="S437" s="413"/>
      <c r="T437" s="34"/>
      <c r="U437" s="34"/>
      <c r="V437" s="35" t="s">
        <v>66</v>
      </c>
      <c r="W437" s="405">
        <v>0</v>
      </c>
      <c r="X437" s="406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624</v>
      </c>
      <c r="B438" s="54" t="s">
        <v>625</v>
      </c>
      <c r="C438" s="31">
        <v>4301032047</v>
      </c>
      <c r="D438" s="418">
        <v>4680115884342</v>
      </c>
      <c r="E438" s="413"/>
      <c r="F438" s="404">
        <v>0.06</v>
      </c>
      <c r="G438" s="32">
        <v>20</v>
      </c>
      <c r="H438" s="404">
        <v>1.2</v>
      </c>
      <c r="I438" s="404">
        <v>1.8</v>
      </c>
      <c r="J438" s="32">
        <v>200</v>
      </c>
      <c r="K438" s="32" t="s">
        <v>622</v>
      </c>
      <c r="L438" s="33" t="s">
        <v>623</v>
      </c>
      <c r="M438" s="33"/>
      <c r="N438" s="32">
        <v>60</v>
      </c>
      <c r="O438" s="68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12"/>
      <c r="Q438" s="412"/>
      <c r="R438" s="412"/>
      <c r="S438" s="413"/>
      <c r="T438" s="34"/>
      <c r="U438" s="34"/>
      <c r="V438" s="35" t="s">
        <v>66</v>
      </c>
      <c r="W438" s="405">
        <v>0</v>
      </c>
      <c r="X438" s="406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2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626</v>
      </c>
      <c r="B439" s="54" t="s">
        <v>627</v>
      </c>
      <c r="C439" s="31">
        <v>4301170011</v>
      </c>
      <c r="D439" s="418">
        <v>4680115884113</v>
      </c>
      <c r="E439" s="413"/>
      <c r="F439" s="404">
        <v>0.11</v>
      </c>
      <c r="G439" s="32">
        <v>12</v>
      </c>
      <c r="H439" s="404">
        <v>1.32</v>
      </c>
      <c r="I439" s="404">
        <v>1.88</v>
      </c>
      <c r="J439" s="32">
        <v>200</v>
      </c>
      <c r="K439" s="32" t="s">
        <v>622</v>
      </c>
      <c r="L439" s="33" t="s">
        <v>623</v>
      </c>
      <c r="M439" s="33"/>
      <c r="N439" s="32">
        <v>150</v>
      </c>
      <c r="O439" s="4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12"/>
      <c r="Q439" s="412"/>
      <c r="R439" s="412"/>
      <c r="S439" s="413"/>
      <c r="T439" s="34"/>
      <c r="U439" s="34"/>
      <c r="V439" s="35" t="s">
        <v>66</v>
      </c>
      <c r="W439" s="405">
        <v>0</v>
      </c>
      <c r="X439" s="40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2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430"/>
      <c r="B440" s="416"/>
      <c r="C440" s="416"/>
      <c r="D440" s="416"/>
      <c r="E440" s="416"/>
      <c r="F440" s="416"/>
      <c r="G440" s="416"/>
      <c r="H440" s="416"/>
      <c r="I440" s="416"/>
      <c r="J440" s="416"/>
      <c r="K440" s="416"/>
      <c r="L440" s="416"/>
      <c r="M440" s="416"/>
      <c r="N440" s="431"/>
      <c r="O440" s="449" t="s">
        <v>70</v>
      </c>
      <c r="P440" s="450"/>
      <c r="Q440" s="450"/>
      <c r="R440" s="450"/>
      <c r="S440" s="450"/>
      <c r="T440" s="450"/>
      <c r="U440" s="451"/>
      <c r="V440" s="37" t="s">
        <v>71</v>
      </c>
      <c r="W440" s="407">
        <f>IFERROR(W437/H437,"0")+IFERROR(W438/H438,"0")+IFERROR(W439/H439,"0")</f>
        <v>0</v>
      </c>
      <c r="X440" s="407">
        <f>IFERROR(X437/H437,"0")+IFERROR(X438/H438,"0")+IFERROR(X439/H439,"0")</f>
        <v>0</v>
      </c>
      <c r="Y440" s="407">
        <f>IFERROR(IF(Y437="",0,Y437),"0")+IFERROR(IF(Y438="",0,Y438),"0")+IFERROR(IF(Y439="",0,Y439),"0")</f>
        <v>0</v>
      </c>
      <c r="Z440" s="408"/>
      <c r="AA440" s="408"/>
    </row>
    <row r="441" spans="1:67" hidden="1" x14ac:dyDescent="0.2">
      <c r="A441" s="416"/>
      <c r="B441" s="416"/>
      <c r="C441" s="416"/>
      <c r="D441" s="416"/>
      <c r="E441" s="416"/>
      <c r="F441" s="416"/>
      <c r="G441" s="416"/>
      <c r="H441" s="416"/>
      <c r="I441" s="416"/>
      <c r="J441" s="416"/>
      <c r="K441" s="416"/>
      <c r="L441" s="416"/>
      <c r="M441" s="416"/>
      <c r="N441" s="431"/>
      <c r="O441" s="449" t="s">
        <v>70</v>
      </c>
      <c r="P441" s="450"/>
      <c r="Q441" s="450"/>
      <c r="R441" s="450"/>
      <c r="S441" s="450"/>
      <c r="T441" s="450"/>
      <c r="U441" s="451"/>
      <c r="V441" s="37" t="s">
        <v>66</v>
      </c>
      <c r="W441" s="407">
        <f>IFERROR(SUM(W437:W439),"0")</f>
        <v>0</v>
      </c>
      <c r="X441" s="407">
        <f>IFERROR(SUM(X437:X439),"0")</f>
        <v>0</v>
      </c>
      <c r="Y441" s="37"/>
      <c r="Z441" s="408"/>
      <c r="AA441" s="408"/>
    </row>
    <row r="442" spans="1:67" ht="16.5" hidden="1" customHeight="1" x14ac:dyDescent="0.25">
      <c r="A442" s="415" t="s">
        <v>628</v>
      </c>
      <c r="B442" s="416"/>
      <c r="C442" s="416"/>
      <c r="D442" s="416"/>
      <c r="E442" s="416"/>
      <c r="F442" s="416"/>
      <c r="G442" s="416"/>
      <c r="H442" s="416"/>
      <c r="I442" s="416"/>
      <c r="J442" s="416"/>
      <c r="K442" s="416"/>
      <c r="L442" s="416"/>
      <c r="M442" s="416"/>
      <c r="N442" s="416"/>
      <c r="O442" s="416"/>
      <c r="P442" s="416"/>
      <c r="Q442" s="416"/>
      <c r="R442" s="416"/>
      <c r="S442" s="416"/>
      <c r="T442" s="416"/>
      <c r="U442" s="416"/>
      <c r="V442" s="416"/>
      <c r="W442" s="416"/>
      <c r="X442" s="416"/>
      <c r="Y442" s="416"/>
      <c r="Z442" s="399"/>
      <c r="AA442" s="399"/>
    </row>
    <row r="443" spans="1:67" ht="14.25" hidden="1" customHeight="1" x14ac:dyDescent="0.25">
      <c r="A443" s="420" t="s">
        <v>105</v>
      </c>
      <c r="B443" s="416"/>
      <c r="C443" s="416"/>
      <c r="D443" s="416"/>
      <c r="E443" s="416"/>
      <c r="F443" s="416"/>
      <c r="G443" s="416"/>
      <c r="H443" s="416"/>
      <c r="I443" s="416"/>
      <c r="J443" s="416"/>
      <c r="K443" s="416"/>
      <c r="L443" s="416"/>
      <c r="M443" s="416"/>
      <c r="N443" s="416"/>
      <c r="O443" s="416"/>
      <c r="P443" s="416"/>
      <c r="Q443" s="416"/>
      <c r="R443" s="416"/>
      <c r="S443" s="416"/>
      <c r="T443" s="416"/>
      <c r="U443" s="416"/>
      <c r="V443" s="416"/>
      <c r="W443" s="416"/>
      <c r="X443" s="416"/>
      <c r="Y443" s="416"/>
      <c r="Z443" s="398"/>
      <c r="AA443" s="398"/>
    </row>
    <row r="444" spans="1:67" ht="27" hidden="1" customHeight="1" x14ac:dyDescent="0.25">
      <c r="A444" s="54" t="s">
        <v>629</v>
      </c>
      <c r="B444" s="54" t="s">
        <v>630</v>
      </c>
      <c r="C444" s="31">
        <v>4301020214</v>
      </c>
      <c r="D444" s="418">
        <v>4607091389388</v>
      </c>
      <c r="E444" s="413"/>
      <c r="F444" s="404">
        <v>1.3</v>
      </c>
      <c r="G444" s="32">
        <v>4</v>
      </c>
      <c r="H444" s="404">
        <v>5.2</v>
      </c>
      <c r="I444" s="404">
        <v>5.6079999999999997</v>
      </c>
      <c r="J444" s="32">
        <v>104</v>
      </c>
      <c r="K444" s="32" t="s">
        <v>108</v>
      </c>
      <c r="L444" s="33" t="s">
        <v>109</v>
      </c>
      <c r="M444" s="33"/>
      <c r="N444" s="32">
        <v>35</v>
      </c>
      <c r="O444" s="4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12"/>
      <c r="Q444" s="412"/>
      <c r="R444" s="412"/>
      <c r="S444" s="413"/>
      <c r="T444" s="34"/>
      <c r="U444" s="34"/>
      <c r="V444" s="35" t="s">
        <v>66</v>
      </c>
      <c r="W444" s="405">
        <v>0</v>
      </c>
      <c r="X444" s="406">
        <f>IFERROR(IF(W444="",0,CEILING((W444/$H444),1)*$H444),"")</f>
        <v>0</v>
      </c>
      <c r="Y444" s="36" t="str">
        <f>IFERROR(IF(X444=0,"",ROUNDUP(X444/H444,0)*0.01196),"")</f>
        <v/>
      </c>
      <c r="Z444" s="56"/>
      <c r="AA444" s="57"/>
      <c r="AE444" s="64"/>
      <c r="BB444" s="323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t="27" hidden="1" customHeight="1" x14ac:dyDescent="0.25">
      <c r="A445" s="54" t="s">
        <v>631</v>
      </c>
      <c r="B445" s="54" t="s">
        <v>632</v>
      </c>
      <c r="C445" s="31">
        <v>4301020315</v>
      </c>
      <c r="D445" s="418">
        <v>4607091389364</v>
      </c>
      <c r="E445" s="413"/>
      <c r="F445" s="404">
        <v>0.42</v>
      </c>
      <c r="G445" s="32">
        <v>6</v>
      </c>
      <c r="H445" s="404">
        <v>2.52</v>
      </c>
      <c r="I445" s="404">
        <v>2.75</v>
      </c>
      <c r="J445" s="32">
        <v>156</v>
      </c>
      <c r="K445" s="32" t="s">
        <v>64</v>
      </c>
      <c r="L445" s="33" t="s">
        <v>65</v>
      </c>
      <c r="M445" s="33"/>
      <c r="N445" s="32">
        <v>40</v>
      </c>
      <c r="O445" s="644" t="s">
        <v>633</v>
      </c>
      <c r="P445" s="412"/>
      <c r="Q445" s="412"/>
      <c r="R445" s="412"/>
      <c r="S445" s="413"/>
      <c r="T445" s="34"/>
      <c r="U445" s="34"/>
      <c r="V445" s="35" t="s">
        <v>66</v>
      </c>
      <c r="W445" s="405">
        <v>0</v>
      </c>
      <c r="X445" s="406">
        <f>IFERROR(IF(W445="",0,CEILING((W445/$H445),1)*$H445),"")</f>
        <v>0</v>
      </c>
      <c r="Y445" s="36" t="str">
        <f>IFERROR(IF(X445=0,"",ROUNDUP(X445/H445,0)*0.00753),"")</f>
        <v/>
      </c>
      <c r="Z445" s="56"/>
      <c r="AA445" s="57"/>
      <c r="AE445" s="64"/>
      <c r="BB445" s="324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hidden="1" x14ac:dyDescent="0.2">
      <c r="A446" s="430"/>
      <c r="B446" s="416"/>
      <c r="C446" s="416"/>
      <c r="D446" s="416"/>
      <c r="E446" s="416"/>
      <c r="F446" s="416"/>
      <c r="G446" s="416"/>
      <c r="H446" s="416"/>
      <c r="I446" s="416"/>
      <c r="J446" s="416"/>
      <c r="K446" s="416"/>
      <c r="L446" s="416"/>
      <c r="M446" s="416"/>
      <c r="N446" s="431"/>
      <c r="O446" s="449" t="s">
        <v>70</v>
      </c>
      <c r="P446" s="450"/>
      <c r="Q446" s="450"/>
      <c r="R446" s="450"/>
      <c r="S446" s="450"/>
      <c r="T446" s="450"/>
      <c r="U446" s="451"/>
      <c r="V446" s="37" t="s">
        <v>71</v>
      </c>
      <c r="W446" s="407">
        <f>IFERROR(W444/H444,"0")+IFERROR(W445/H445,"0")</f>
        <v>0</v>
      </c>
      <c r="X446" s="407">
        <f>IFERROR(X444/H444,"0")+IFERROR(X445/H445,"0")</f>
        <v>0</v>
      </c>
      <c r="Y446" s="407">
        <f>IFERROR(IF(Y444="",0,Y444),"0")+IFERROR(IF(Y445="",0,Y445),"0")</f>
        <v>0</v>
      </c>
      <c r="Z446" s="408"/>
      <c r="AA446" s="408"/>
    </row>
    <row r="447" spans="1:67" hidden="1" x14ac:dyDescent="0.2">
      <c r="A447" s="416"/>
      <c r="B447" s="416"/>
      <c r="C447" s="416"/>
      <c r="D447" s="416"/>
      <c r="E447" s="416"/>
      <c r="F447" s="416"/>
      <c r="G447" s="416"/>
      <c r="H447" s="416"/>
      <c r="I447" s="416"/>
      <c r="J447" s="416"/>
      <c r="K447" s="416"/>
      <c r="L447" s="416"/>
      <c r="M447" s="416"/>
      <c r="N447" s="431"/>
      <c r="O447" s="449" t="s">
        <v>70</v>
      </c>
      <c r="P447" s="450"/>
      <c r="Q447" s="450"/>
      <c r="R447" s="450"/>
      <c r="S447" s="450"/>
      <c r="T447" s="450"/>
      <c r="U447" s="451"/>
      <c r="V447" s="37" t="s">
        <v>66</v>
      </c>
      <c r="W447" s="407">
        <f>IFERROR(SUM(W444:W445),"0")</f>
        <v>0</v>
      </c>
      <c r="X447" s="407">
        <f>IFERROR(SUM(X444:X445),"0")</f>
        <v>0</v>
      </c>
      <c r="Y447" s="37"/>
      <c r="Z447" s="408"/>
      <c r="AA447" s="408"/>
    </row>
    <row r="448" spans="1:67" ht="14.25" hidden="1" customHeight="1" x14ac:dyDescent="0.25">
      <c r="A448" s="420" t="s">
        <v>61</v>
      </c>
      <c r="B448" s="416"/>
      <c r="C448" s="416"/>
      <c r="D448" s="416"/>
      <c r="E448" s="416"/>
      <c r="F448" s="416"/>
      <c r="G448" s="416"/>
      <c r="H448" s="416"/>
      <c r="I448" s="416"/>
      <c r="J448" s="416"/>
      <c r="K448" s="416"/>
      <c r="L448" s="416"/>
      <c r="M448" s="416"/>
      <c r="N448" s="416"/>
      <c r="O448" s="416"/>
      <c r="P448" s="416"/>
      <c r="Q448" s="416"/>
      <c r="R448" s="416"/>
      <c r="S448" s="416"/>
      <c r="T448" s="416"/>
      <c r="U448" s="416"/>
      <c r="V448" s="416"/>
      <c r="W448" s="416"/>
      <c r="X448" s="416"/>
      <c r="Y448" s="416"/>
      <c r="Z448" s="398"/>
      <c r="AA448" s="398"/>
    </row>
    <row r="449" spans="1:67" ht="27" customHeight="1" x14ac:dyDescent="0.25">
      <c r="A449" s="54" t="s">
        <v>634</v>
      </c>
      <c r="B449" s="54" t="s">
        <v>635</v>
      </c>
      <c r="C449" s="31">
        <v>4301031212</v>
      </c>
      <c r="D449" s="418">
        <v>4607091389739</v>
      </c>
      <c r="E449" s="413"/>
      <c r="F449" s="404">
        <v>0.7</v>
      </c>
      <c r="G449" s="32">
        <v>6</v>
      </c>
      <c r="H449" s="404">
        <v>4.2</v>
      </c>
      <c r="I449" s="404">
        <v>4.43</v>
      </c>
      <c r="J449" s="32">
        <v>156</v>
      </c>
      <c r="K449" s="32" t="s">
        <v>64</v>
      </c>
      <c r="L449" s="33" t="s">
        <v>109</v>
      </c>
      <c r="M449" s="33"/>
      <c r="N449" s="32">
        <v>45</v>
      </c>
      <c r="O449" s="4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9" s="412"/>
      <c r="Q449" s="412"/>
      <c r="R449" s="412"/>
      <c r="S449" s="413"/>
      <c r="T449" s="34"/>
      <c r="U449" s="34"/>
      <c r="V449" s="35" t="s">
        <v>66</v>
      </c>
      <c r="W449" s="405">
        <v>200</v>
      </c>
      <c r="X449" s="406">
        <f t="shared" ref="X449:X457" si="82">IFERROR(IF(W449="",0,CEILING((W449/$H449),1)*$H449),"")</f>
        <v>201.60000000000002</v>
      </c>
      <c r="Y449" s="36">
        <f>IFERROR(IF(X449=0,"",ROUNDUP(X449/H449,0)*0.00753),"")</f>
        <v>0.36143999999999998</v>
      </c>
      <c r="Z449" s="56"/>
      <c r="AA449" s="57"/>
      <c r="AE449" s="64"/>
      <c r="BB449" s="325" t="s">
        <v>1</v>
      </c>
      <c r="BL449" s="64">
        <f t="shared" ref="BL449:BL457" si="83">IFERROR(W449*I449/H449,"0")</f>
        <v>210.95238095238093</v>
      </c>
      <c r="BM449" s="64">
        <f t="shared" ref="BM449:BM457" si="84">IFERROR(X449*I449/H449,"0")</f>
        <v>212.64000000000001</v>
      </c>
      <c r="BN449" s="64">
        <f t="shared" ref="BN449:BN457" si="85">IFERROR(1/J449*(W449/H449),"0")</f>
        <v>0.30525030525030528</v>
      </c>
      <c r="BO449" s="64">
        <f t="shared" ref="BO449:BO457" si="86">IFERROR(1/J449*(X449/H449),"0")</f>
        <v>0.30769230769230771</v>
      </c>
    </row>
    <row r="450" spans="1:67" ht="27" hidden="1" customHeight="1" x14ac:dyDescent="0.25">
      <c r="A450" s="54" t="s">
        <v>634</v>
      </c>
      <c r="B450" s="54" t="s">
        <v>636</v>
      </c>
      <c r="C450" s="31">
        <v>4301031324</v>
      </c>
      <c r="D450" s="418">
        <v>4607091389739</v>
      </c>
      <c r="E450" s="413"/>
      <c r="F450" s="404">
        <v>0.7</v>
      </c>
      <c r="G450" s="32">
        <v>6</v>
      </c>
      <c r="H450" s="404">
        <v>4.2</v>
      </c>
      <c r="I450" s="404">
        <v>4.43</v>
      </c>
      <c r="J450" s="32">
        <v>156</v>
      </c>
      <c r="K450" s="32" t="s">
        <v>64</v>
      </c>
      <c r="L450" s="33" t="s">
        <v>65</v>
      </c>
      <c r="M450" s="33"/>
      <c r="N450" s="32">
        <v>50</v>
      </c>
      <c r="O450" s="648" t="s">
        <v>637</v>
      </c>
      <c r="P450" s="412"/>
      <c r="Q450" s="412"/>
      <c r="R450" s="412"/>
      <c r="S450" s="413"/>
      <c r="T450" s="34"/>
      <c r="U450" s="34"/>
      <c r="V450" s="35" t="s">
        <v>66</v>
      </c>
      <c r="W450" s="405">
        <v>0</v>
      </c>
      <c r="X450" s="406">
        <f t="shared" si="82"/>
        <v>0</v>
      </c>
      <c r="Y450" s="36" t="str">
        <f>IFERROR(IF(X450=0,"",ROUNDUP(X450/H450,0)*0.00753),"")</f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hidden="1" customHeight="1" x14ac:dyDescent="0.25">
      <c r="A451" s="54" t="s">
        <v>638</v>
      </c>
      <c r="B451" s="54" t="s">
        <v>639</v>
      </c>
      <c r="C451" s="31">
        <v>4301031176</v>
      </c>
      <c r="D451" s="418">
        <v>4607091389425</v>
      </c>
      <c r="E451" s="413"/>
      <c r="F451" s="404">
        <v>0.35</v>
      </c>
      <c r="G451" s="32">
        <v>6</v>
      </c>
      <c r="H451" s="404">
        <v>2.1</v>
      </c>
      <c r="I451" s="404">
        <v>2.23</v>
      </c>
      <c r="J451" s="32">
        <v>234</v>
      </c>
      <c r="K451" s="32" t="s">
        <v>69</v>
      </c>
      <c r="L451" s="33" t="s">
        <v>65</v>
      </c>
      <c r="M451" s="33"/>
      <c r="N451" s="32">
        <v>45</v>
      </c>
      <c r="O451" s="55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12"/>
      <c r="Q451" s="412"/>
      <c r="R451" s="412"/>
      <c r="S451" s="413"/>
      <c r="T451" s="34"/>
      <c r="U451" s="34"/>
      <c r="V451" s="35" t="s">
        <v>66</v>
      </c>
      <c r="W451" s="405">
        <v>0</v>
      </c>
      <c r="X451" s="406">
        <f t="shared" si="82"/>
        <v>0</v>
      </c>
      <c r="Y451" s="36" t="str">
        <f t="shared" ref="Y451:Y457" si="87">IFERROR(IF(X451=0,"",ROUNDUP(X451/H451,0)*0.00502),"")</f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hidden="1" customHeight="1" x14ac:dyDescent="0.25">
      <c r="A452" s="54" t="s">
        <v>640</v>
      </c>
      <c r="B452" s="54" t="s">
        <v>641</v>
      </c>
      <c r="C452" s="31">
        <v>4301031215</v>
      </c>
      <c r="D452" s="418">
        <v>4680115882911</v>
      </c>
      <c r="E452" s="413"/>
      <c r="F452" s="404">
        <v>0.4</v>
      </c>
      <c r="G452" s="32">
        <v>6</v>
      </c>
      <c r="H452" s="404">
        <v>2.4</v>
      </c>
      <c r="I452" s="404">
        <v>2.5299999999999998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5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12"/>
      <c r="Q452" s="412"/>
      <c r="R452" s="412"/>
      <c r="S452" s="413"/>
      <c r="T452" s="34"/>
      <c r="U452" s="34"/>
      <c r="V452" s="35" t="s">
        <v>66</v>
      </c>
      <c r="W452" s="405">
        <v>0</v>
      </c>
      <c r="X452" s="406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hidden="1" customHeight="1" x14ac:dyDescent="0.25">
      <c r="A453" s="54" t="s">
        <v>642</v>
      </c>
      <c r="B453" s="54" t="s">
        <v>643</v>
      </c>
      <c r="C453" s="31">
        <v>4301031167</v>
      </c>
      <c r="D453" s="418">
        <v>4680115880771</v>
      </c>
      <c r="E453" s="413"/>
      <c r="F453" s="404">
        <v>0.28000000000000003</v>
      </c>
      <c r="G453" s="32">
        <v>6</v>
      </c>
      <c r="H453" s="404">
        <v>1.68</v>
      </c>
      <c r="I453" s="404">
        <v>1.81</v>
      </c>
      <c r="J453" s="32">
        <v>234</v>
      </c>
      <c r="K453" s="32" t="s">
        <v>69</v>
      </c>
      <c r="L453" s="33" t="s">
        <v>65</v>
      </c>
      <c r="M453" s="33"/>
      <c r="N453" s="32">
        <v>45</v>
      </c>
      <c r="O453" s="55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3" s="412"/>
      <c r="Q453" s="412"/>
      <c r="R453" s="412"/>
      <c r="S453" s="413"/>
      <c r="T453" s="34"/>
      <c r="U453" s="34"/>
      <c r="V453" s="35" t="s">
        <v>66</v>
      </c>
      <c r="W453" s="405">
        <v>0</v>
      </c>
      <c r="X453" s="406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hidden="1" customHeight="1" x14ac:dyDescent="0.25">
      <c r="A454" s="54" t="s">
        <v>642</v>
      </c>
      <c r="B454" s="54" t="s">
        <v>644</v>
      </c>
      <c r="C454" s="31">
        <v>4301031334</v>
      </c>
      <c r="D454" s="418">
        <v>4680115880771</v>
      </c>
      <c r="E454" s="413"/>
      <c r="F454" s="404">
        <v>0.28000000000000003</v>
      </c>
      <c r="G454" s="32">
        <v>6</v>
      </c>
      <c r="H454" s="404">
        <v>1.68</v>
      </c>
      <c r="I454" s="404">
        <v>1.81</v>
      </c>
      <c r="J454" s="32">
        <v>234</v>
      </c>
      <c r="K454" s="32" t="s">
        <v>69</v>
      </c>
      <c r="L454" s="33" t="s">
        <v>65</v>
      </c>
      <c r="M454" s="33"/>
      <c r="N454" s="32">
        <v>50</v>
      </c>
      <c r="O454" s="482" t="s">
        <v>645</v>
      </c>
      <c r="P454" s="412"/>
      <c r="Q454" s="412"/>
      <c r="R454" s="412"/>
      <c r="S454" s="413"/>
      <c r="T454" s="34"/>
      <c r="U454" s="34"/>
      <c r="V454" s="35" t="s">
        <v>66</v>
      </c>
      <c r="W454" s="405">
        <v>0</v>
      </c>
      <c r="X454" s="406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hidden="1" customHeight="1" x14ac:dyDescent="0.25">
      <c r="A455" s="54" t="s">
        <v>646</v>
      </c>
      <c r="B455" s="54" t="s">
        <v>647</v>
      </c>
      <c r="C455" s="31">
        <v>4301031173</v>
      </c>
      <c r="D455" s="418">
        <v>4607091389500</v>
      </c>
      <c r="E455" s="413"/>
      <c r="F455" s="404">
        <v>0.35</v>
      </c>
      <c r="G455" s="32">
        <v>6</v>
      </c>
      <c r="H455" s="404">
        <v>2.1</v>
      </c>
      <c r="I455" s="404">
        <v>2.23</v>
      </c>
      <c r="J455" s="32">
        <v>234</v>
      </c>
      <c r="K455" s="32" t="s">
        <v>69</v>
      </c>
      <c r="L455" s="33" t="s">
        <v>65</v>
      </c>
      <c r="M455" s="33"/>
      <c r="N455" s="32">
        <v>45</v>
      </c>
      <c r="O455" s="5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5" s="412"/>
      <c r="Q455" s="412"/>
      <c r="R455" s="412"/>
      <c r="S455" s="413"/>
      <c r="T455" s="34"/>
      <c r="U455" s="34"/>
      <c r="V455" s="35" t="s">
        <v>66</v>
      </c>
      <c r="W455" s="405">
        <v>0</v>
      </c>
      <c r="X455" s="406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t="27" hidden="1" customHeight="1" x14ac:dyDescent="0.25">
      <c r="A456" s="54" t="s">
        <v>646</v>
      </c>
      <c r="B456" s="54" t="s">
        <v>648</v>
      </c>
      <c r="C456" s="31">
        <v>4301031327</v>
      </c>
      <c r="D456" s="418">
        <v>4607091389500</v>
      </c>
      <c r="E456" s="413"/>
      <c r="F456" s="404">
        <v>0.35</v>
      </c>
      <c r="G456" s="32">
        <v>6</v>
      </c>
      <c r="H456" s="404">
        <v>2.1</v>
      </c>
      <c r="I456" s="404">
        <v>2.23</v>
      </c>
      <c r="J456" s="32">
        <v>234</v>
      </c>
      <c r="K456" s="32" t="s">
        <v>69</v>
      </c>
      <c r="L456" s="33" t="s">
        <v>65</v>
      </c>
      <c r="M456" s="33"/>
      <c r="N456" s="32">
        <v>50</v>
      </c>
      <c r="O456" s="609" t="s">
        <v>649</v>
      </c>
      <c r="P456" s="412"/>
      <c r="Q456" s="412"/>
      <c r="R456" s="412"/>
      <c r="S456" s="413"/>
      <c r="T456" s="34"/>
      <c r="U456" s="34"/>
      <c r="V456" s="35" t="s">
        <v>66</v>
      </c>
      <c r="W456" s="405">
        <v>0</v>
      </c>
      <c r="X456" s="406">
        <f t="shared" si="82"/>
        <v>0</v>
      </c>
      <c r="Y456" s="36" t="str">
        <f t="shared" si="87"/>
        <v/>
      </c>
      <c r="Z456" s="56"/>
      <c r="AA456" s="57"/>
      <c r="AE456" s="64"/>
      <c r="BB456" s="332" t="s">
        <v>1</v>
      </c>
      <c r="BL456" s="64">
        <f t="shared" si="83"/>
        <v>0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</row>
    <row r="457" spans="1:67" ht="27" hidden="1" customHeight="1" x14ac:dyDescent="0.25">
      <c r="A457" s="54" t="s">
        <v>650</v>
      </c>
      <c r="B457" s="54" t="s">
        <v>651</v>
      </c>
      <c r="C457" s="31">
        <v>4301031103</v>
      </c>
      <c r="D457" s="418">
        <v>4680115881983</v>
      </c>
      <c r="E457" s="413"/>
      <c r="F457" s="404">
        <v>0.28000000000000003</v>
      </c>
      <c r="G457" s="32">
        <v>4</v>
      </c>
      <c r="H457" s="404">
        <v>1.1200000000000001</v>
      </c>
      <c r="I457" s="404">
        <v>1.252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51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12"/>
      <c r="Q457" s="412"/>
      <c r="R457" s="412"/>
      <c r="S457" s="413"/>
      <c r="T457" s="34"/>
      <c r="U457" s="34"/>
      <c r="V457" s="35" t="s">
        <v>66</v>
      </c>
      <c r="W457" s="405">
        <v>0</v>
      </c>
      <c r="X457" s="406">
        <f t="shared" si="82"/>
        <v>0</v>
      </c>
      <c r="Y457" s="36" t="str">
        <f t="shared" si="87"/>
        <v/>
      </c>
      <c r="Z457" s="56"/>
      <c r="AA457" s="57"/>
      <c r="AE457" s="64"/>
      <c r="BB457" s="333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x14ac:dyDescent="0.2">
      <c r="A458" s="430"/>
      <c r="B458" s="416"/>
      <c r="C458" s="416"/>
      <c r="D458" s="416"/>
      <c r="E458" s="416"/>
      <c r="F458" s="416"/>
      <c r="G458" s="416"/>
      <c r="H458" s="416"/>
      <c r="I458" s="416"/>
      <c r="J458" s="416"/>
      <c r="K458" s="416"/>
      <c r="L458" s="416"/>
      <c r="M458" s="416"/>
      <c r="N458" s="431"/>
      <c r="O458" s="449" t="s">
        <v>70</v>
      </c>
      <c r="P458" s="450"/>
      <c r="Q458" s="450"/>
      <c r="R458" s="450"/>
      <c r="S458" s="450"/>
      <c r="T458" s="450"/>
      <c r="U458" s="451"/>
      <c r="V458" s="37" t="s">
        <v>71</v>
      </c>
      <c r="W458" s="407">
        <f>IFERROR(W449/H449,"0")+IFERROR(W450/H450,"0")+IFERROR(W451/H451,"0")+IFERROR(W452/H452,"0")+IFERROR(W453/H453,"0")+IFERROR(W454/H454,"0")+IFERROR(W455/H455,"0")+IFERROR(W456/H456,"0")+IFERROR(W457/H457,"0")</f>
        <v>47.61904761904762</v>
      </c>
      <c r="X458" s="407">
        <f>IFERROR(X449/H449,"0")+IFERROR(X450/H450,"0")+IFERROR(X451/H451,"0")+IFERROR(X452/H452,"0")+IFERROR(X453/H453,"0")+IFERROR(X454/H454,"0")+IFERROR(X455/H455,"0")+IFERROR(X456/H456,"0")+IFERROR(X457/H457,"0")</f>
        <v>48</v>
      </c>
      <c r="Y458" s="407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0.36143999999999998</v>
      </c>
      <c r="Z458" s="408"/>
      <c r="AA458" s="408"/>
    </row>
    <row r="459" spans="1:67" x14ac:dyDescent="0.2">
      <c r="A459" s="416"/>
      <c r="B459" s="416"/>
      <c r="C459" s="416"/>
      <c r="D459" s="416"/>
      <c r="E459" s="416"/>
      <c r="F459" s="416"/>
      <c r="G459" s="416"/>
      <c r="H459" s="416"/>
      <c r="I459" s="416"/>
      <c r="J459" s="416"/>
      <c r="K459" s="416"/>
      <c r="L459" s="416"/>
      <c r="M459" s="416"/>
      <c r="N459" s="431"/>
      <c r="O459" s="449" t="s">
        <v>70</v>
      </c>
      <c r="P459" s="450"/>
      <c r="Q459" s="450"/>
      <c r="R459" s="450"/>
      <c r="S459" s="450"/>
      <c r="T459" s="450"/>
      <c r="U459" s="451"/>
      <c r="V459" s="37" t="s">
        <v>66</v>
      </c>
      <c r="W459" s="407">
        <f>IFERROR(SUM(W449:W457),"0")</f>
        <v>200</v>
      </c>
      <c r="X459" s="407">
        <f>IFERROR(SUM(X449:X457),"0")</f>
        <v>201.60000000000002</v>
      </c>
      <c r="Y459" s="37"/>
      <c r="Z459" s="408"/>
      <c r="AA459" s="408"/>
    </row>
    <row r="460" spans="1:67" ht="14.25" hidden="1" customHeight="1" x14ac:dyDescent="0.25">
      <c r="A460" s="420" t="s">
        <v>91</v>
      </c>
      <c r="B460" s="416"/>
      <c r="C460" s="416"/>
      <c r="D460" s="416"/>
      <c r="E460" s="416"/>
      <c r="F460" s="416"/>
      <c r="G460" s="416"/>
      <c r="H460" s="416"/>
      <c r="I460" s="416"/>
      <c r="J460" s="416"/>
      <c r="K460" s="416"/>
      <c r="L460" s="416"/>
      <c r="M460" s="416"/>
      <c r="N460" s="416"/>
      <c r="O460" s="416"/>
      <c r="P460" s="416"/>
      <c r="Q460" s="416"/>
      <c r="R460" s="416"/>
      <c r="S460" s="416"/>
      <c r="T460" s="416"/>
      <c r="U460" s="416"/>
      <c r="V460" s="416"/>
      <c r="W460" s="416"/>
      <c r="X460" s="416"/>
      <c r="Y460" s="416"/>
      <c r="Z460" s="398"/>
      <c r="AA460" s="398"/>
    </row>
    <row r="461" spans="1:67" ht="27" hidden="1" customHeight="1" x14ac:dyDescent="0.25">
      <c r="A461" s="54" t="s">
        <v>652</v>
      </c>
      <c r="B461" s="54" t="s">
        <v>653</v>
      </c>
      <c r="C461" s="31">
        <v>4301032046</v>
      </c>
      <c r="D461" s="418">
        <v>4680115884359</v>
      </c>
      <c r="E461" s="413"/>
      <c r="F461" s="404">
        <v>0.06</v>
      </c>
      <c r="G461" s="32">
        <v>20</v>
      </c>
      <c r="H461" s="404">
        <v>1.2</v>
      </c>
      <c r="I461" s="404">
        <v>1.8</v>
      </c>
      <c r="J461" s="32">
        <v>200</v>
      </c>
      <c r="K461" s="32" t="s">
        <v>622</v>
      </c>
      <c r="L461" s="33" t="s">
        <v>623</v>
      </c>
      <c r="M461" s="33"/>
      <c r="N461" s="32">
        <v>60</v>
      </c>
      <c r="O461" s="71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12"/>
      <c r="Q461" s="412"/>
      <c r="R461" s="412"/>
      <c r="S461" s="413"/>
      <c r="T461" s="34"/>
      <c r="U461" s="34"/>
      <c r="V461" s="35" t="s">
        <v>66</v>
      </c>
      <c r="W461" s="405">
        <v>0</v>
      </c>
      <c r="X461" s="406">
        <f>IFERROR(IF(W461="",0,CEILING((W461/$H461),1)*$H461),"")</f>
        <v>0</v>
      </c>
      <c r="Y461" s="36" t="str">
        <f>IFERROR(IF(X461=0,"",ROUNDUP(X461/H461,0)*0.00627),"")</f>
        <v/>
      </c>
      <c r="Z461" s="56"/>
      <c r="AA461" s="57"/>
      <c r="AE461" s="64"/>
      <c r="BB461" s="334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t="27" hidden="1" customHeight="1" x14ac:dyDescent="0.25">
      <c r="A462" s="54" t="s">
        <v>654</v>
      </c>
      <c r="B462" s="54" t="s">
        <v>655</v>
      </c>
      <c r="C462" s="31">
        <v>4301040358</v>
      </c>
      <c r="D462" s="418">
        <v>4680115884571</v>
      </c>
      <c r="E462" s="413"/>
      <c r="F462" s="404">
        <v>0.1</v>
      </c>
      <c r="G462" s="32">
        <v>20</v>
      </c>
      <c r="H462" s="404">
        <v>2</v>
      </c>
      <c r="I462" s="404">
        <v>2.6</v>
      </c>
      <c r="J462" s="32">
        <v>200</v>
      </c>
      <c r="K462" s="32" t="s">
        <v>622</v>
      </c>
      <c r="L462" s="33" t="s">
        <v>623</v>
      </c>
      <c r="M462" s="33"/>
      <c r="N462" s="32">
        <v>60</v>
      </c>
      <c r="O462" s="69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12"/>
      <c r="Q462" s="412"/>
      <c r="R462" s="412"/>
      <c r="S462" s="413"/>
      <c r="T462" s="34"/>
      <c r="U462" s="34"/>
      <c r="V462" s="35" t="s">
        <v>66</v>
      </c>
      <c r="W462" s="405">
        <v>0</v>
      </c>
      <c r="X462" s="406">
        <f>IFERROR(IF(W462="",0,CEILING((W462/$H462),1)*$H462),"")</f>
        <v>0</v>
      </c>
      <c r="Y462" s="36" t="str">
        <f>IFERROR(IF(X462=0,"",ROUNDUP(X462/H462,0)*0.00627),"")</f>
        <v/>
      </c>
      <c r="Z462" s="56"/>
      <c r="AA462" s="57"/>
      <c r="AE462" s="64"/>
      <c r="BB462" s="335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idden="1" x14ac:dyDescent="0.2">
      <c r="A463" s="430"/>
      <c r="B463" s="416"/>
      <c r="C463" s="416"/>
      <c r="D463" s="416"/>
      <c r="E463" s="416"/>
      <c r="F463" s="416"/>
      <c r="G463" s="416"/>
      <c r="H463" s="416"/>
      <c r="I463" s="416"/>
      <c r="J463" s="416"/>
      <c r="K463" s="416"/>
      <c r="L463" s="416"/>
      <c r="M463" s="416"/>
      <c r="N463" s="431"/>
      <c r="O463" s="449" t="s">
        <v>70</v>
      </c>
      <c r="P463" s="450"/>
      <c r="Q463" s="450"/>
      <c r="R463" s="450"/>
      <c r="S463" s="450"/>
      <c r="T463" s="450"/>
      <c r="U463" s="451"/>
      <c r="V463" s="37" t="s">
        <v>71</v>
      </c>
      <c r="W463" s="407">
        <f>IFERROR(W461/H461,"0")+IFERROR(W462/H462,"0")</f>
        <v>0</v>
      </c>
      <c r="X463" s="407">
        <f>IFERROR(X461/H461,"0")+IFERROR(X462/H462,"0")</f>
        <v>0</v>
      </c>
      <c r="Y463" s="407">
        <f>IFERROR(IF(Y461="",0,Y461),"0")+IFERROR(IF(Y462="",0,Y462),"0")</f>
        <v>0</v>
      </c>
      <c r="Z463" s="408"/>
      <c r="AA463" s="408"/>
    </row>
    <row r="464" spans="1:67" hidden="1" x14ac:dyDescent="0.2">
      <c r="A464" s="416"/>
      <c r="B464" s="416"/>
      <c r="C464" s="416"/>
      <c r="D464" s="416"/>
      <c r="E464" s="416"/>
      <c r="F464" s="416"/>
      <c r="G464" s="416"/>
      <c r="H464" s="416"/>
      <c r="I464" s="416"/>
      <c r="J464" s="416"/>
      <c r="K464" s="416"/>
      <c r="L464" s="416"/>
      <c r="M464" s="416"/>
      <c r="N464" s="431"/>
      <c r="O464" s="449" t="s">
        <v>70</v>
      </c>
      <c r="P464" s="450"/>
      <c r="Q464" s="450"/>
      <c r="R464" s="450"/>
      <c r="S464" s="450"/>
      <c r="T464" s="450"/>
      <c r="U464" s="451"/>
      <c r="V464" s="37" t="s">
        <v>66</v>
      </c>
      <c r="W464" s="407">
        <f>IFERROR(SUM(W461:W462),"0")</f>
        <v>0</v>
      </c>
      <c r="X464" s="407">
        <f>IFERROR(SUM(X461:X462),"0")</f>
        <v>0</v>
      </c>
      <c r="Y464" s="37"/>
      <c r="Z464" s="408"/>
      <c r="AA464" s="408"/>
    </row>
    <row r="465" spans="1:67" ht="14.25" hidden="1" customHeight="1" x14ac:dyDescent="0.25">
      <c r="A465" s="420" t="s">
        <v>100</v>
      </c>
      <c r="B465" s="416"/>
      <c r="C465" s="416"/>
      <c r="D465" s="416"/>
      <c r="E465" s="416"/>
      <c r="F465" s="416"/>
      <c r="G465" s="416"/>
      <c r="H465" s="416"/>
      <c r="I465" s="416"/>
      <c r="J465" s="416"/>
      <c r="K465" s="416"/>
      <c r="L465" s="416"/>
      <c r="M465" s="416"/>
      <c r="N465" s="416"/>
      <c r="O465" s="416"/>
      <c r="P465" s="416"/>
      <c r="Q465" s="416"/>
      <c r="R465" s="416"/>
      <c r="S465" s="416"/>
      <c r="T465" s="416"/>
      <c r="U465" s="416"/>
      <c r="V465" s="416"/>
      <c r="W465" s="416"/>
      <c r="X465" s="416"/>
      <c r="Y465" s="416"/>
      <c r="Z465" s="398"/>
      <c r="AA465" s="398"/>
    </row>
    <row r="466" spans="1:67" ht="27" hidden="1" customHeight="1" x14ac:dyDescent="0.25">
      <c r="A466" s="54" t="s">
        <v>656</v>
      </c>
      <c r="B466" s="54" t="s">
        <v>657</v>
      </c>
      <c r="C466" s="31">
        <v>4301170010</v>
      </c>
      <c r="D466" s="418">
        <v>4680115884090</v>
      </c>
      <c r="E466" s="413"/>
      <c r="F466" s="404">
        <v>0.11</v>
      </c>
      <c r="G466" s="32">
        <v>12</v>
      </c>
      <c r="H466" s="404">
        <v>1.32</v>
      </c>
      <c r="I466" s="404">
        <v>1.88</v>
      </c>
      <c r="J466" s="32">
        <v>200</v>
      </c>
      <c r="K466" s="32" t="s">
        <v>622</v>
      </c>
      <c r="L466" s="33" t="s">
        <v>623</v>
      </c>
      <c r="M466" s="33"/>
      <c r="N466" s="32">
        <v>150</v>
      </c>
      <c r="O466" s="59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12"/>
      <c r="Q466" s="412"/>
      <c r="R466" s="412"/>
      <c r="S466" s="413"/>
      <c r="T466" s="34"/>
      <c r="U466" s="34"/>
      <c r="V466" s="35" t="s">
        <v>66</v>
      </c>
      <c r="W466" s="405">
        <v>0</v>
      </c>
      <c r="X466" s="406">
        <f>IFERROR(IF(W466="",0,CEILING((W466/$H466),1)*$H466),"")</f>
        <v>0</v>
      </c>
      <c r="Y466" s="36" t="str">
        <f>IFERROR(IF(X466=0,"",ROUNDUP(X466/H466,0)*0.00627),"")</f>
        <v/>
      </c>
      <c r="Z466" s="56"/>
      <c r="AA466" s="57"/>
      <c r="AE466" s="64"/>
      <c r="BB466" s="336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hidden="1" x14ac:dyDescent="0.2">
      <c r="A467" s="430"/>
      <c r="B467" s="416"/>
      <c r="C467" s="416"/>
      <c r="D467" s="416"/>
      <c r="E467" s="416"/>
      <c r="F467" s="416"/>
      <c r="G467" s="416"/>
      <c r="H467" s="416"/>
      <c r="I467" s="416"/>
      <c r="J467" s="416"/>
      <c r="K467" s="416"/>
      <c r="L467" s="416"/>
      <c r="M467" s="416"/>
      <c r="N467" s="431"/>
      <c r="O467" s="449" t="s">
        <v>70</v>
      </c>
      <c r="P467" s="450"/>
      <c r="Q467" s="450"/>
      <c r="R467" s="450"/>
      <c r="S467" s="450"/>
      <c r="T467" s="450"/>
      <c r="U467" s="451"/>
      <c r="V467" s="37" t="s">
        <v>71</v>
      </c>
      <c r="W467" s="407">
        <f>IFERROR(W466/H466,"0")</f>
        <v>0</v>
      </c>
      <c r="X467" s="407">
        <f>IFERROR(X466/H466,"0")</f>
        <v>0</v>
      </c>
      <c r="Y467" s="407">
        <f>IFERROR(IF(Y466="",0,Y466),"0")</f>
        <v>0</v>
      </c>
      <c r="Z467" s="408"/>
      <c r="AA467" s="408"/>
    </row>
    <row r="468" spans="1:67" hidden="1" x14ac:dyDescent="0.2">
      <c r="A468" s="416"/>
      <c r="B468" s="416"/>
      <c r="C468" s="416"/>
      <c r="D468" s="416"/>
      <c r="E468" s="416"/>
      <c r="F468" s="416"/>
      <c r="G468" s="416"/>
      <c r="H468" s="416"/>
      <c r="I468" s="416"/>
      <c r="J468" s="416"/>
      <c r="K468" s="416"/>
      <c r="L468" s="416"/>
      <c r="M468" s="416"/>
      <c r="N468" s="431"/>
      <c r="O468" s="449" t="s">
        <v>70</v>
      </c>
      <c r="P468" s="450"/>
      <c r="Q468" s="450"/>
      <c r="R468" s="450"/>
      <c r="S468" s="450"/>
      <c r="T468" s="450"/>
      <c r="U468" s="451"/>
      <c r="V468" s="37" t="s">
        <v>66</v>
      </c>
      <c r="W468" s="407">
        <f>IFERROR(SUM(W466:W466),"0")</f>
        <v>0</v>
      </c>
      <c r="X468" s="407">
        <f>IFERROR(SUM(X466:X466),"0")</f>
        <v>0</v>
      </c>
      <c r="Y468" s="37"/>
      <c r="Z468" s="408"/>
      <c r="AA468" s="408"/>
    </row>
    <row r="469" spans="1:67" ht="14.25" hidden="1" customHeight="1" x14ac:dyDescent="0.25">
      <c r="A469" s="420" t="s">
        <v>658</v>
      </c>
      <c r="B469" s="416"/>
      <c r="C469" s="416"/>
      <c r="D469" s="416"/>
      <c r="E469" s="416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  <c r="T469" s="416"/>
      <c r="U469" s="416"/>
      <c r="V469" s="416"/>
      <c r="W469" s="416"/>
      <c r="X469" s="416"/>
      <c r="Y469" s="416"/>
      <c r="Z469" s="398"/>
      <c r="AA469" s="398"/>
    </row>
    <row r="470" spans="1:67" ht="27" hidden="1" customHeight="1" x14ac:dyDescent="0.25">
      <c r="A470" s="54" t="s">
        <v>659</v>
      </c>
      <c r="B470" s="54" t="s">
        <v>660</v>
      </c>
      <c r="C470" s="31">
        <v>4301040357</v>
      </c>
      <c r="D470" s="418">
        <v>4680115884564</v>
      </c>
      <c r="E470" s="413"/>
      <c r="F470" s="404">
        <v>0.15</v>
      </c>
      <c r="G470" s="32">
        <v>20</v>
      </c>
      <c r="H470" s="404">
        <v>3</v>
      </c>
      <c r="I470" s="404">
        <v>3.6</v>
      </c>
      <c r="J470" s="32">
        <v>200</v>
      </c>
      <c r="K470" s="32" t="s">
        <v>622</v>
      </c>
      <c r="L470" s="33" t="s">
        <v>623</v>
      </c>
      <c r="M470" s="33"/>
      <c r="N470" s="32">
        <v>60</v>
      </c>
      <c r="O470" s="7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12"/>
      <c r="Q470" s="412"/>
      <c r="R470" s="412"/>
      <c r="S470" s="413"/>
      <c r="T470" s="34"/>
      <c r="U470" s="34"/>
      <c r="V470" s="35" t="s">
        <v>66</v>
      </c>
      <c r="W470" s="405">
        <v>0</v>
      </c>
      <c r="X470" s="406">
        <f>IFERROR(IF(W470="",0,CEILING((W470/$H470),1)*$H470),"")</f>
        <v>0</v>
      </c>
      <c r="Y470" s="36" t="str">
        <f>IFERROR(IF(X470=0,"",ROUNDUP(X470/H470,0)*0.00627),"")</f>
        <v/>
      </c>
      <c r="Z470" s="56"/>
      <c r="AA470" s="57"/>
      <c r="AE470" s="64"/>
      <c r="BB470" s="337" t="s">
        <v>1</v>
      </c>
      <c r="BL470" s="64">
        <f>IFERROR(W470*I470/H470,"0")</f>
        <v>0</v>
      </c>
      <c r="BM470" s="64">
        <f>IFERROR(X470*I470/H470,"0")</f>
        <v>0</v>
      </c>
      <c r="BN470" s="64">
        <f>IFERROR(1/J470*(W470/H470),"0")</f>
        <v>0</v>
      </c>
      <c r="BO470" s="64">
        <f>IFERROR(1/J470*(X470/H470),"0")</f>
        <v>0</v>
      </c>
    </row>
    <row r="471" spans="1:67" hidden="1" x14ac:dyDescent="0.2">
      <c r="A471" s="430"/>
      <c r="B471" s="416"/>
      <c r="C471" s="416"/>
      <c r="D471" s="416"/>
      <c r="E471" s="416"/>
      <c r="F471" s="416"/>
      <c r="G471" s="416"/>
      <c r="H471" s="416"/>
      <c r="I471" s="416"/>
      <c r="J471" s="416"/>
      <c r="K471" s="416"/>
      <c r="L471" s="416"/>
      <c r="M471" s="416"/>
      <c r="N471" s="431"/>
      <c r="O471" s="449" t="s">
        <v>70</v>
      </c>
      <c r="P471" s="450"/>
      <c r="Q471" s="450"/>
      <c r="R471" s="450"/>
      <c r="S471" s="450"/>
      <c r="T471" s="450"/>
      <c r="U471" s="451"/>
      <c r="V471" s="37" t="s">
        <v>71</v>
      </c>
      <c r="W471" s="407">
        <f>IFERROR(W470/H470,"0")</f>
        <v>0</v>
      </c>
      <c r="X471" s="407">
        <f>IFERROR(X470/H470,"0")</f>
        <v>0</v>
      </c>
      <c r="Y471" s="407">
        <f>IFERROR(IF(Y470="",0,Y470),"0")</f>
        <v>0</v>
      </c>
      <c r="Z471" s="408"/>
      <c r="AA471" s="408"/>
    </row>
    <row r="472" spans="1:67" hidden="1" x14ac:dyDescent="0.2">
      <c r="A472" s="416"/>
      <c r="B472" s="416"/>
      <c r="C472" s="416"/>
      <c r="D472" s="416"/>
      <c r="E472" s="416"/>
      <c r="F472" s="416"/>
      <c r="G472" s="416"/>
      <c r="H472" s="416"/>
      <c r="I472" s="416"/>
      <c r="J472" s="416"/>
      <c r="K472" s="416"/>
      <c r="L472" s="416"/>
      <c r="M472" s="416"/>
      <c r="N472" s="431"/>
      <c r="O472" s="449" t="s">
        <v>70</v>
      </c>
      <c r="P472" s="450"/>
      <c r="Q472" s="450"/>
      <c r="R472" s="450"/>
      <c r="S472" s="450"/>
      <c r="T472" s="450"/>
      <c r="U472" s="451"/>
      <c r="V472" s="37" t="s">
        <v>66</v>
      </c>
      <c r="W472" s="407">
        <f>IFERROR(SUM(W470:W470),"0")</f>
        <v>0</v>
      </c>
      <c r="X472" s="407">
        <f>IFERROR(SUM(X470:X470),"0")</f>
        <v>0</v>
      </c>
      <c r="Y472" s="37"/>
      <c r="Z472" s="408"/>
      <c r="AA472" s="408"/>
    </row>
    <row r="473" spans="1:67" ht="16.5" hidden="1" customHeight="1" x14ac:dyDescent="0.25">
      <c r="A473" s="415" t="s">
        <v>661</v>
      </c>
      <c r="B473" s="416"/>
      <c r="C473" s="416"/>
      <c r="D473" s="416"/>
      <c r="E473" s="416"/>
      <c r="F473" s="416"/>
      <c r="G473" s="416"/>
      <c r="H473" s="416"/>
      <c r="I473" s="416"/>
      <c r="J473" s="416"/>
      <c r="K473" s="416"/>
      <c r="L473" s="416"/>
      <c r="M473" s="416"/>
      <c r="N473" s="416"/>
      <c r="O473" s="416"/>
      <c r="P473" s="416"/>
      <c r="Q473" s="416"/>
      <c r="R473" s="416"/>
      <c r="S473" s="416"/>
      <c r="T473" s="416"/>
      <c r="U473" s="416"/>
      <c r="V473" s="416"/>
      <c r="W473" s="416"/>
      <c r="X473" s="416"/>
      <c r="Y473" s="416"/>
      <c r="Z473" s="399"/>
      <c r="AA473" s="399"/>
    </row>
    <row r="474" spans="1:67" ht="14.25" hidden="1" customHeight="1" x14ac:dyDescent="0.25">
      <c r="A474" s="420" t="s">
        <v>61</v>
      </c>
      <c r="B474" s="416"/>
      <c r="C474" s="416"/>
      <c r="D474" s="416"/>
      <c r="E474" s="416"/>
      <c r="F474" s="416"/>
      <c r="G474" s="416"/>
      <c r="H474" s="416"/>
      <c r="I474" s="416"/>
      <c r="J474" s="416"/>
      <c r="K474" s="416"/>
      <c r="L474" s="416"/>
      <c r="M474" s="416"/>
      <c r="N474" s="416"/>
      <c r="O474" s="416"/>
      <c r="P474" s="416"/>
      <c r="Q474" s="416"/>
      <c r="R474" s="416"/>
      <c r="S474" s="416"/>
      <c r="T474" s="416"/>
      <c r="U474" s="416"/>
      <c r="V474" s="416"/>
      <c r="W474" s="416"/>
      <c r="X474" s="416"/>
      <c r="Y474" s="416"/>
      <c r="Z474" s="398"/>
      <c r="AA474" s="398"/>
    </row>
    <row r="475" spans="1:67" ht="27" hidden="1" customHeight="1" x14ac:dyDescent="0.25">
      <c r="A475" s="54" t="s">
        <v>662</v>
      </c>
      <c r="B475" s="54" t="s">
        <v>663</v>
      </c>
      <c r="C475" s="31">
        <v>4301031294</v>
      </c>
      <c r="D475" s="418">
        <v>4680115885189</v>
      </c>
      <c r="E475" s="413"/>
      <c r="F475" s="404">
        <v>0.2</v>
      </c>
      <c r="G475" s="32">
        <v>6</v>
      </c>
      <c r="H475" s="404">
        <v>1.2</v>
      </c>
      <c r="I475" s="404">
        <v>1.3720000000000001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7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12"/>
      <c r="Q475" s="412"/>
      <c r="R475" s="412"/>
      <c r="S475" s="413"/>
      <c r="T475" s="34"/>
      <c r="U475" s="34"/>
      <c r="V475" s="35" t="s">
        <v>66</v>
      </c>
      <c r="W475" s="405">
        <v>0</v>
      </c>
      <c r="X475" s="406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hidden="1" customHeight="1" x14ac:dyDescent="0.25">
      <c r="A476" s="54" t="s">
        <v>664</v>
      </c>
      <c r="B476" s="54" t="s">
        <v>665</v>
      </c>
      <c r="C476" s="31">
        <v>4301031293</v>
      </c>
      <c r="D476" s="418">
        <v>4680115885172</v>
      </c>
      <c r="E476" s="413"/>
      <c r="F476" s="404">
        <v>0.2</v>
      </c>
      <c r="G476" s="32">
        <v>6</v>
      </c>
      <c r="H476" s="404">
        <v>1.2</v>
      </c>
      <c r="I476" s="404">
        <v>1.3</v>
      </c>
      <c r="J476" s="32">
        <v>234</v>
      </c>
      <c r="K476" s="32" t="s">
        <v>69</v>
      </c>
      <c r="L476" s="33" t="s">
        <v>65</v>
      </c>
      <c r="M476" s="33"/>
      <c r="N476" s="32">
        <v>40</v>
      </c>
      <c r="O476" s="5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12"/>
      <c r="Q476" s="412"/>
      <c r="R476" s="412"/>
      <c r="S476" s="413"/>
      <c r="T476" s="34"/>
      <c r="U476" s="34"/>
      <c r="V476" s="35" t="s">
        <v>66</v>
      </c>
      <c r="W476" s="405">
        <v>0</v>
      </c>
      <c r="X476" s="406">
        <f>IFERROR(IF(W476="",0,CEILING((W476/$H476),1)*$H476),"")</f>
        <v>0</v>
      </c>
      <c r="Y476" s="36" t="str">
        <f>IFERROR(IF(X476=0,"",ROUNDUP(X476/H476,0)*0.00502),"")</f>
        <v/>
      </c>
      <c r="Z476" s="56"/>
      <c r="AA476" s="57"/>
      <c r="AE476" s="64"/>
      <c r="BB476" s="339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27" hidden="1" customHeight="1" x14ac:dyDescent="0.25">
      <c r="A477" s="54" t="s">
        <v>666</v>
      </c>
      <c r="B477" s="54" t="s">
        <v>667</v>
      </c>
      <c r="C477" s="31">
        <v>4301031291</v>
      </c>
      <c r="D477" s="418">
        <v>4680115885110</v>
      </c>
      <c r="E477" s="413"/>
      <c r="F477" s="404">
        <v>0.2</v>
      </c>
      <c r="G477" s="32">
        <v>6</v>
      </c>
      <c r="H477" s="404">
        <v>1.2</v>
      </c>
      <c r="I477" s="404">
        <v>2.02</v>
      </c>
      <c r="J477" s="32">
        <v>234</v>
      </c>
      <c r="K477" s="32" t="s">
        <v>69</v>
      </c>
      <c r="L477" s="33" t="s">
        <v>65</v>
      </c>
      <c r="M477" s="33"/>
      <c r="N477" s="32">
        <v>35</v>
      </c>
      <c r="O477" s="65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12"/>
      <c r="Q477" s="412"/>
      <c r="R477" s="412"/>
      <c r="S477" s="413"/>
      <c r="T477" s="34"/>
      <c r="U477" s="34"/>
      <c r="V477" s="35" t="s">
        <v>66</v>
      </c>
      <c r="W477" s="405">
        <v>0</v>
      </c>
      <c r="X477" s="406">
        <f>IFERROR(IF(W477="",0,CEILING((W477/$H477),1)*$H477),"")</f>
        <v>0</v>
      </c>
      <c r="Y477" s="36" t="str">
        <f>IFERROR(IF(X477=0,"",ROUNDUP(X477/H477,0)*0.00502),"")</f>
        <v/>
      </c>
      <c r="Z477" s="56"/>
      <c r="AA477" s="57"/>
      <c r="AE477" s="64"/>
      <c r="BB477" s="340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hidden="1" x14ac:dyDescent="0.2">
      <c r="A478" s="430"/>
      <c r="B478" s="416"/>
      <c r="C478" s="416"/>
      <c r="D478" s="416"/>
      <c r="E478" s="416"/>
      <c r="F478" s="416"/>
      <c r="G478" s="416"/>
      <c r="H478" s="416"/>
      <c r="I478" s="416"/>
      <c r="J478" s="416"/>
      <c r="K478" s="416"/>
      <c r="L478" s="416"/>
      <c r="M478" s="416"/>
      <c r="N478" s="431"/>
      <c r="O478" s="449" t="s">
        <v>70</v>
      </c>
      <c r="P478" s="450"/>
      <c r="Q478" s="450"/>
      <c r="R478" s="450"/>
      <c r="S478" s="450"/>
      <c r="T478" s="450"/>
      <c r="U478" s="451"/>
      <c r="V478" s="37" t="s">
        <v>71</v>
      </c>
      <c r="W478" s="407">
        <f>IFERROR(W475/H475,"0")+IFERROR(W476/H476,"0")+IFERROR(W477/H477,"0")</f>
        <v>0</v>
      </c>
      <c r="X478" s="407">
        <f>IFERROR(X475/H475,"0")+IFERROR(X476/H476,"0")+IFERROR(X477/H477,"0")</f>
        <v>0</v>
      </c>
      <c r="Y478" s="407">
        <f>IFERROR(IF(Y475="",0,Y475),"0")+IFERROR(IF(Y476="",0,Y476),"0")+IFERROR(IF(Y477="",0,Y477),"0")</f>
        <v>0</v>
      </c>
      <c r="Z478" s="408"/>
      <c r="AA478" s="408"/>
    </row>
    <row r="479" spans="1:67" hidden="1" x14ac:dyDescent="0.2">
      <c r="A479" s="416"/>
      <c r="B479" s="416"/>
      <c r="C479" s="416"/>
      <c r="D479" s="416"/>
      <c r="E479" s="416"/>
      <c r="F479" s="416"/>
      <c r="G479" s="416"/>
      <c r="H479" s="416"/>
      <c r="I479" s="416"/>
      <c r="J479" s="416"/>
      <c r="K479" s="416"/>
      <c r="L479" s="416"/>
      <c r="M479" s="416"/>
      <c r="N479" s="431"/>
      <c r="O479" s="449" t="s">
        <v>70</v>
      </c>
      <c r="P479" s="450"/>
      <c r="Q479" s="450"/>
      <c r="R479" s="450"/>
      <c r="S479" s="450"/>
      <c r="T479" s="450"/>
      <c r="U479" s="451"/>
      <c r="V479" s="37" t="s">
        <v>66</v>
      </c>
      <c r="W479" s="407">
        <f>IFERROR(SUM(W475:W477),"0")</f>
        <v>0</v>
      </c>
      <c r="X479" s="407">
        <f>IFERROR(SUM(X475:X477),"0")</f>
        <v>0</v>
      </c>
      <c r="Y479" s="37"/>
      <c r="Z479" s="408"/>
      <c r="AA479" s="408"/>
    </row>
    <row r="480" spans="1:67" ht="16.5" hidden="1" customHeight="1" x14ac:dyDescent="0.25">
      <c r="A480" s="415" t="s">
        <v>668</v>
      </c>
      <c r="B480" s="416"/>
      <c r="C480" s="416"/>
      <c r="D480" s="416"/>
      <c r="E480" s="416"/>
      <c r="F480" s="416"/>
      <c r="G480" s="416"/>
      <c r="H480" s="416"/>
      <c r="I480" s="416"/>
      <c r="J480" s="416"/>
      <c r="K480" s="416"/>
      <c r="L480" s="416"/>
      <c r="M480" s="416"/>
      <c r="N480" s="416"/>
      <c r="O480" s="416"/>
      <c r="P480" s="416"/>
      <c r="Q480" s="416"/>
      <c r="R480" s="416"/>
      <c r="S480" s="416"/>
      <c r="T480" s="416"/>
      <c r="U480" s="416"/>
      <c r="V480" s="416"/>
      <c r="W480" s="416"/>
      <c r="X480" s="416"/>
      <c r="Y480" s="416"/>
      <c r="Z480" s="399"/>
      <c r="AA480" s="399"/>
    </row>
    <row r="481" spans="1:67" ht="14.25" hidden="1" customHeight="1" x14ac:dyDescent="0.25">
      <c r="A481" s="420" t="s">
        <v>61</v>
      </c>
      <c r="B481" s="416"/>
      <c r="C481" s="416"/>
      <c r="D481" s="416"/>
      <c r="E481" s="416"/>
      <c r="F481" s="416"/>
      <c r="G481" s="416"/>
      <c r="H481" s="416"/>
      <c r="I481" s="416"/>
      <c r="J481" s="416"/>
      <c r="K481" s="416"/>
      <c r="L481" s="416"/>
      <c r="M481" s="416"/>
      <c r="N481" s="416"/>
      <c r="O481" s="416"/>
      <c r="P481" s="416"/>
      <c r="Q481" s="416"/>
      <c r="R481" s="416"/>
      <c r="S481" s="416"/>
      <c r="T481" s="416"/>
      <c r="U481" s="416"/>
      <c r="V481" s="416"/>
      <c r="W481" s="416"/>
      <c r="X481" s="416"/>
      <c r="Y481" s="416"/>
      <c r="Z481" s="398"/>
      <c r="AA481" s="398"/>
    </row>
    <row r="482" spans="1:67" ht="27" hidden="1" customHeight="1" x14ac:dyDescent="0.25">
      <c r="A482" s="54" t="s">
        <v>669</v>
      </c>
      <c r="B482" s="54" t="s">
        <v>670</v>
      </c>
      <c r="C482" s="31">
        <v>4301031365</v>
      </c>
      <c r="D482" s="418">
        <v>4680115885738</v>
      </c>
      <c r="E482" s="413"/>
      <c r="F482" s="404">
        <v>1</v>
      </c>
      <c r="G482" s="32">
        <v>4</v>
      </c>
      <c r="H482" s="404">
        <v>4</v>
      </c>
      <c r="I482" s="404">
        <v>4.3600000000000003</v>
      </c>
      <c r="J482" s="32">
        <v>104</v>
      </c>
      <c r="K482" s="32" t="s">
        <v>108</v>
      </c>
      <c r="L482" s="33" t="s">
        <v>65</v>
      </c>
      <c r="M482" s="33"/>
      <c r="N482" s="32">
        <v>40</v>
      </c>
      <c r="O482" s="454" t="s">
        <v>671</v>
      </c>
      <c r="P482" s="412"/>
      <c r="Q482" s="412"/>
      <c r="R482" s="412"/>
      <c r="S482" s="413"/>
      <c r="T482" s="34"/>
      <c r="U482" s="34"/>
      <c r="V482" s="35" t="s">
        <v>66</v>
      </c>
      <c r="W482" s="405">
        <v>0</v>
      </c>
      <c r="X482" s="406">
        <f>IFERROR(IF(W482="",0,CEILING((W482/$H482),1)*$H482),"")</f>
        <v>0</v>
      </c>
      <c r="Y482" s="36" t="str">
        <f>IFERROR(IF(X482=0,"",ROUNDUP(X482/H482,0)*0.01196),"")</f>
        <v/>
      </c>
      <c r="Z482" s="56"/>
      <c r="AA482" s="57" t="s">
        <v>672</v>
      </c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ht="27" hidden="1" customHeight="1" x14ac:dyDescent="0.25">
      <c r="A483" s="54" t="s">
        <v>673</v>
      </c>
      <c r="B483" s="54" t="s">
        <v>674</v>
      </c>
      <c r="C483" s="31">
        <v>4301031261</v>
      </c>
      <c r="D483" s="418">
        <v>4680115885103</v>
      </c>
      <c r="E483" s="413"/>
      <c r="F483" s="404">
        <v>0.27</v>
      </c>
      <c r="G483" s="32">
        <v>6</v>
      </c>
      <c r="H483" s="404">
        <v>1.62</v>
      </c>
      <c r="I483" s="404">
        <v>1.82</v>
      </c>
      <c r="J483" s="32">
        <v>156</v>
      </c>
      <c r="K483" s="32" t="s">
        <v>64</v>
      </c>
      <c r="L483" s="33" t="s">
        <v>65</v>
      </c>
      <c r="M483" s="33"/>
      <c r="N483" s="32">
        <v>40</v>
      </c>
      <c r="O483" s="8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12"/>
      <c r="Q483" s="412"/>
      <c r="R483" s="412"/>
      <c r="S483" s="413"/>
      <c r="T483" s="34"/>
      <c r="U483" s="34"/>
      <c r="V483" s="35" t="s">
        <v>66</v>
      </c>
      <c r="W483" s="405">
        <v>0</v>
      </c>
      <c r="X483" s="406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64"/>
      <c r="BB483" s="342" t="s">
        <v>1</v>
      </c>
      <c r="BL483" s="64">
        <f>IFERROR(W483*I483/H483,"0")</f>
        <v>0</v>
      </c>
      <c r="BM483" s="64">
        <f>IFERROR(X483*I483/H483,"0")</f>
        <v>0</v>
      </c>
      <c r="BN483" s="64">
        <f>IFERROR(1/J483*(W483/H483),"0")</f>
        <v>0</v>
      </c>
      <c r="BO483" s="64">
        <f>IFERROR(1/J483*(X483/H483),"0")</f>
        <v>0</v>
      </c>
    </row>
    <row r="484" spans="1:67" hidden="1" x14ac:dyDescent="0.2">
      <c r="A484" s="430"/>
      <c r="B484" s="416"/>
      <c r="C484" s="416"/>
      <c r="D484" s="416"/>
      <c r="E484" s="416"/>
      <c r="F484" s="416"/>
      <c r="G484" s="416"/>
      <c r="H484" s="416"/>
      <c r="I484" s="416"/>
      <c r="J484" s="416"/>
      <c r="K484" s="416"/>
      <c r="L484" s="416"/>
      <c r="M484" s="416"/>
      <c r="N484" s="431"/>
      <c r="O484" s="449" t="s">
        <v>70</v>
      </c>
      <c r="P484" s="450"/>
      <c r="Q484" s="450"/>
      <c r="R484" s="450"/>
      <c r="S484" s="450"/>
      <c r="T484" s="450"/>
      <c r="U484" s="451"/>
      <c r="V484" s="37" t="s">
        <v>71</v>
      </c>
      <c r="W484" s="407">
        <f>IFERROR(W482/H482,"0")+IFERROR(W483/H483,"0")</f>
        <v>0</v>
      </c>
      <c r="X484" s="407">
        <f>IFERROR(X482/H482,"0")+IFERROR(X483/H483,"0")</f>
        <v>0</v>
      </c>
      <c r="Y484" s="407">
        <f>IFERROR(IF(Y482="",0,Y482),"0")+IFERROR(IF(Y483="",0,Y483),"0")</f>
        <v>0</v>
      </c>
      <c r="Z484" s="408"/>
      <c r="AA484" s="408"/>
    </row>
    <row r="485" spans="1:67" hidden="1" x14ac:dyDescent="0.2">
      <c r="A485" s="416"/>
      <c r="B485" s="416"/>
      <c r="C485" s="416"/>
      <c r="D485" s="416"/>
      <c r="E485" s="416"/>
      <c r="F485" s="416"/>
      <c r="G485" s="416"/>
      <c r="H485" s="416"/>
      <c r="I485" s="416"/>
      <c r="J485" s="416"/>
      <c r="K485" s="416"/>
      <c r="L485" s="416"/>
      <c r="M485" s="416"/>
      <c r="N485" s="431"/>
      <c r="O485" s="449" t="s">
        <v>70</v>
      </c>
      <c r="P485" s="450"/>
      <c r="Q485" s="450"/>
      <c r="R485" s="450"/>
      <c r="S485" s="450"/>
      <c r="T485" s="450"/>
      <c r="U485" s="451"/>
      <c r="V485" s="37" t="s">
        <v>66</v>
      </c>
      <c r="W485" s="407">
        <f>IFERROR(SUM(W482:W483),"0")</f>
        <v>0</v>
      </c>
      <c r="X485" s="407">
        <f>IFERROR(SUM(X482:X483),"0")</f>
        <v>0</v>
      </c>
      <c r="Y485" s="37"/>
      <c r="Z485" s="408"/>
      <c r="AA485" s="408"/>
    </row>
    <row r="486" spans="1:67" ht="14.25" hidden="1" customHeight="1" x14ac:dyDescent="0.25">
      <c r="A486" s="420" t="s">
        <v>217</v>
      </c>
      <c r="B486" s="416"/>
      <c r="C486" s="416"/>
      <c r="D486" s="416"/>
      <c r="E486" s="416"/>
      <c r="F486" s="416"/>
      <c r="G486" s="416"/>
      <c r="H486" s="416"/>
      <c r="I486" s="416"/>
      <c r="J486" s="416"/>
      <c r="K486" s="416"/>
      <c r="L486" s="416"/>
      <c r="M486" s="416"/>
      <c r="N486" s="416"/>
      <c r="O486" s="416"/>
      <c r="P486" s="416"/>
      <c r="Q486" s="416"/>
      <c r="R486" s="416"/>
      <c r="S486" s="416"/>
      <c r="T486" s="416"/>
      <c r="U486" s="416"/>
      <c r="V486" s="416"/>
      <c r="W486" s="416"/>
      <c r="X486" s="416"/>
      <c r="Y486" s="416"/>
      <c r="Z486" s="398"/>
      <c r="AA486" s="398"/>
    </row>
    <row r="487" spans="1:67" ht="27" hidden="1" customHeight="1" x14ac:dyDescent="0.25">
      <c r="A487" s="54" t="s">
        <v>675</v>
      </c>
      <c r="B487" s="54" t="s">
        <v>676</v>
      </c>
      <c r="C487" s="31">
        <v>4301060412</v>
      </c>
      <c r="D487" s="418">
        <v>4680115885509</v>
      </c>
      <c r="E487" s="413"/>
      <c r="F487" s="404">
        <v>0.27</v>
      </c>
      <c r="G487" s="32">
        <v>6</v>
      </c>
      <c r="H487" s="404">
        <v>1.62</v>
      </c>
      <c r="I487" s="404">
        <v>1.8859999999999999</v>
      </c>
      <c r="J487" s="32">
        <v>156</v>
      </c>
      <c r="K487" s="32" t="s">
        <v>64</v>
      </c>
      <c r="L487" s="33" t="s">
        <v>65</v>
      </c>
      <c r="M487" s="33"/>
      <c r="N487" s="32">
        <v>35</v>
      </c>
      <c r="O487" s="728" t="s">
        <v>677</v>
      </c>
      <c r="P487" s="412"/>
      <c r="Q487" s="412"/>
      <c r="R487" s="412"/>
      <c r="S487" s="413"/>
      <c r="T487" s="34"/>
      <c r="U487" s="34"/>
      <c r="V487" s="35" t="s">
        <v>66</v>
      </c>
      <c r="W487" s="405">
        <v>0</v>
      </c>
      <c r="X487" s="406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4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430"/>
      <c r="B488" s="416"/>
      <c r="C488" s="416"/>
      <c r="D488" s="416"/>
      <c r="E488" s="416"/>
      <c r="F488" s="416"/>
      <c r="G488" s="416"/>
      <c r="H488" s="416"/>
      <c r="I488" s="416"/>
      <c r="J488" s="416"/>
      <c r="K488" s="416"/>
      <c r="L488" s="416"/>
      <c r="M488" s="416"/>
      <c r="N488" s="431"/>
      <c r="O488" s="449" t="s">
        <v>70</v>
      </c>
      <c r="P488" s="450"/>
      <c r="Q488" s="450"/>
      <c r="R488" s="450"/>
      <c r="S488" s="450"/>
      <c r="T488" s="450"/>
      <c r="U488" s="451"/>
      <c r="V488" s="37" t="s">
        <v>71</v>
      </c>
      <c r="W488" s="407">
        <f>IFERROR(W487/H487,"0")</f>
        <v>0</v>
      </c>
      <c r="X488" s="407">
        <f>IFERROR(X487/H487,"0")</f>
        <v>0</v>
      </c>
      <c r="Y488" s="407">
        <f>IFERROR(IF(Y487="",0,Y487),"0")</f>
        <v>0</v>
      </c>
      <c r="Z488" s="408"/>
      <c r="AA488" s="408"/>
    </row>
    <row r="489" spans="1:67" hidden="1" x14ac:dyDescent="0.2">
      <c r="A489" s="416"/>
      <c r="B489" s="416"/>
      <c r="C489" s="416"/>
      <c r="D489" s="416"/>
      <c r="E489" s="416"/>
      <c r="F489" s="416"/>
      <c r="G489" s="416"/>
      <c r="H489" s="416"/>
      <c r="I489" s="416"/>
      <c r="J489" s="416"/>
      <c r="K489" s="416"/>
      <c r="L489" s="416"/>
      <c r="M489" s="416"/>
      <c r="N489" s="431"/>
      <c r="O489" s="449" t="s">
        <v>70</v>
      </c>
      <c r="P489" s="450"/>
      <c r="Q489" s="450"/>
      <c r="R489" s="450"/>
      <c r="S489" s="450"/>
      <c r="T489" s="450"/>
      <c r="U489" s="451"/>
      <c r="V489" s="37" t="s">
        <v>66</v>
      </c>
      <c r="W489" s="407">
        <f>IFERROR(SUM(W487:W487),"0")</f>
        <v>0</v>
      </c>
      <c r="X489" s="407">
        <f>IFERROR(SUM(X487:X487),"0")</f>
        <v>0</v>
      </c>
      <c r="Y489" s="37"/>
      <c r="Z489" s="408"/>
      <c r="AA489" s="408"/>
    </row>
    <row r="490" spans="1:67" ht="27.75" hidden="1" customHeight="1" x14ac:dyDescent="0.2">
      <c r="A490" s="462" t="s">
        <v>678</v>
      </c>
      <c r="B490" s="463"/>
      <c r="C490" s="463"/>
      <c r="D490" s="463"/>
      <c r="E490" s="463"/>
      <c r="F490" s="463"/>
      <c r="G490" s="463"/>
      <c r="H490" s="463"/>
      <c r="I490" s="463"/>
      <c r="J490" s="463"/>
      <c r="K490" s="463"/>
      <c r="L490" s="463"/>
      <c r="M490" s="463"/>
      <c r="N490" s="463"/>
      <c r="O490" s="463"/>
      <c r="P490" s="463"/>
      <c r="Q490" s="463"/>
      <c r="R490" s="463"/>
      <c r="S490" s="463"/>
      <c r="T490" s="463"/>
      <c r="U490" s="463"/>
      <c r="V490" s="463"/>
      <c r="W490" s="463"/>
      <c r="X490" s="463"/>
      <c r="Y490" s="463"/>
      <c r="Z490" s="48"/>
      <c r="AA490" s="48"/>
    </row>
    <row r="491" spans="1:67" ht="16.5" hidden="1" customHeight="1" x14ac:dyDescent="0.25">
      <c r="A491" s="415" t="s">
        <v>678</v>
      </c>
      <c r="B491" s="416"/>
      <c r="C491" s="416"/>
      <c r="D491" s="416"/>
      <c r="E491" s="416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  <c r="X491" s="416"/>
      <c r="Y491" s="416"/>
      <c r="Z491" s="399"/>
      <c r="AA491" s="399"/>
    </row>
    <row r="492" spans="1:67" ht="14.25" hidden="1" customHeight="1" x14ac:dyDescent="0.25">
      <c r="A492" s="420" t="s">
        <v>113</v>
      </c>
      <c r="B492" s="416"/>
      <c r="C492" s="416"/>
      <c r="D492" s="416"/>
      <c r="E492" s="416"/>
      <c r="F492" s="416"/>
      <c r="G492" s="416"/>
      <c r="H492" s="416"/>
      <c r="I492" s="416"/>
      <c r="J492" s="416"/>
      <c r="K492" s="416"/>
      <c r="L492" s="416"/>
      <c r="M492" s="416"/>
      <c r="N492" s="416"/>
      <c r="O492" s="416"/>
      <c r="P492" s="416"/>
      <c r="Q492" s="416"/>
      <c r="R492" s="416"/>
      <c r="S492" s="416"/>
      <c r="T492" s="416"/>
      <c r="U492" s="416"/>
      <c r="V492" s="416"/>
      <c r="W492" s="416"/>
      <c r="X492" s="416"/>
      <c r="Y492" s="416"/>
      <c r="Z492" s="398"/>
      <c r="AA492" s="398"/>
    </row>
    <row r="493" spans="1:67" ht="27" hidden="1" customHeight="1" x14ac:dyDescent="0.25">
      <c r="A493" s="54" t="s">
        <v>679</v>
      </c>
      <c r="B493" s="54" t="s">
        <v>680</v>
      </c>
      <c r="C493" s="31">
        <v>4301011795</v>
      </c>
      <c r="D493" s="418">
        <v>4607091389067</v>
      </c>
      <c r="E493" s="413"/>
      <c r="F493" s="404">
        <v>0.88</v>
      </c>
      <c r="G493" s="32">
        <v>6</v>
      </c>
      <c r="H493" s="404">
        <v>5.28</v>
      </c>
      <c r="I493" s="404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7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12"/>
      <c r="Q493" s="412"/>
      <c r="R493" s="412"/>
      <c r="S493" s="413"/>
      <c r="T493" s="34"/>
      <c r="U493" s="34"/>
      <c r="V493" s="35" t="s">
        <v>66</v>
      </c>
      <c r="W493" s="405">
        <v>0</v>
      </c>
      <c r="X493" s="406">
        <f t="shared" ref="X493:X504" si="88">IFERROR(IF(W493="",0,CEILING((W493/$H493),1)*$H493),"")</f>
        <v>0</v>
      </c>
      <c r="Y493" s="36" t="str">
        <f t="shared" ref="Y493:Y499" si="89">IFERROR(IF(X493=0,"",ROUNDUP(X493/H493,0)*0.01196),"")</f>
        <v/>
      </c>
      <c r="Z493" s="56"/>
      <c r="AA493" s="57"/>
      <c r="AE493" s="64"/>
      <c r="BB493" s="344" t="s">
        <v>1</v>
      </c>
      <c r="BL493" s="64">
        <f t="shared" ref="BL493:BL504" si="90">IFERROR(W493*I493/H493,"0")</f>
        <v>0</v>
      </c>
      <c r="BM493" s="64">
        <f t="shared" ref="BM493:BM504" si="91">IFERROR(X493*I493/H493,"0")</f>
        <v>0</v>
      </c>
      <c r="BN493" s="64">
        <f t="shared" ref="BN493:BN504" si="92">IFERROR(1/J493*(W493/H493),"0")</f>
        <v>0</v>
      </c>
      <c r="BO493" s="64">
        <f t="shared" ref="BO493:BO504" si="93">IFERROR(1/J493*(X493/H493),"0")</f>
        <v>0</v>
      </c>
    </row>
    <row r="494" spans="1:67" ht="27" customHeight="1" x14ac:dyDescent="0.25">
      <c r="A494" s="54" t="s">
        <v>681</v>
      </c>
      <c r="B494" s="54" t="s">
        <v>682</v>
      </c>
      <c r="C494" s="31">
        <v>4301011779</v>
      </c>
      <c r="D494" s="418">
        <v>4607091383522</v>
      </c>
      <c r="E494" s="413"/>
      <c r="F494" s="404">
        <v>0.88</v>
      </c>
      <c r="G494" s="32">
        <v>6</v>
      </c>
      <c r="H494" s="404">
        <v>5.28</v>
      </c>
      <c r="I494" s="404">
        <v>5.64</v>
      </c>
      <c r="J494" s="32">
        <v>104</v>
      </c>
      <c r="K494" s="32" t="s">
        <v>108</v>
      </c>
      <c r="L494" s="33" t="s">
        <v>109</v>
      </c>
      <c r="M494" s="33"/>
      <c r="N494" s="32">
        <v>60</v>
      </c>
      <c r="O494" s="60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12"/>
      <c r="Q494" s="412"/>
      <c r="R494" s="412"/>
      <c r="S494" s="413"/>
      <c r="T494" s="34"/>
      <c r="U494" s="34"/>
      <c r="V494" s="35" t="s">
        <v>66</v>
      </c>
      <c r="W494" s="405">
        <v>1000</v>
      </c>
      <c r="X494" s="406">
        <f t="shared" si="88"/>
        <v>1003.2</v>
      </c>
      <c r="Y494" s="36">
        <f t="shared" si="89"/>
        <v>2.2724000000000002</v>
      </c>
      <c r="Z494" s="56"/>
      <c r="AA494" s="57"/>
      <c r="AE494" s="64"/>
      <c r="BB494" s="345" t="s">
        <v>1</v>
      </c>
      <c r="BL494" s="64">
        <f t="shared" si="90"/>
        <v>1068.1818181818182</v>
      </c>
      <c r="BM494" s="64">
        <f t="shared" si="91"/>
        <v>1071.5999999999999</v>
      </c>
      <c r="BN494" s="64">
        <f t="shared" si="92"/>
        <v>1.821095571095571</v>
      </c>
      <c r="BO494" s="64">
        <f t="shared" si="93"/>
        <v>1.8269230769230771</v>
      </c>
    </row>
    <row r="495" spans="1:67" ht="27" hidden="1" customHeight="1" x14ac:dyDescent="0.25">
      <c r="A495" s="54" t="s">
        <v>683</v>
      </c>
      <c r="B495" s="54" t="s">
        <v>684</v>
      </c>
      <c r="C495" s="31">
        <v>4301011376</v>
      </c>
      <c r="D495" s="418">
        <v>4680115885226</v>
      </c>
      <c r="E495" s="413"/>
      <c r="F495" s="404">
        <v>0.85</v>
      </c>
      <c r="G495" s="32">
        <v>6</v>
      </c>
      <c r="H495" s="404">
        <v>5.0999999999999996</v>
      </c>
      <c r="I495" s="404">
        <v>5.46</v>
      </c>
      <c r="J495" s="32">
        <v>104</v>
      </c>
      <c r="K495" s="32" t="s">
        <v>108</v>
      </c>
      <c r="L495" s="33" t="s">
        <v>127</v>
      </c>
      <c r="M495" s="33"/>
      <c r="N495" s="32">
        <v>60</v>
      </c>
      <c r="O495" s="6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12"/>
      <c r="Q495" s="412"/>
      <c r="R495" s="412"/>
      <c r="S495" s="413"/>
      <c r="T495" s="34"/>
      <c r="U495" s="34"/>
      <c r="V495" s="35" t="s">
        <v>66</v>
      </c>
      <c r="W495" s="405">
        <v>0</v>
      </c>
      <c r="X495" s="406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hidden="1" customHeight="1" x14ac:dyDescent="0.25">
      <c r="A496" s="54" t="s">
        <v>685</v>
      </c>
      <c r="B496" s="54" t="s">
        <v>686</v>
      </c>
      <c r="C496" s="31">
        <v>4301011961</v>
      </c>
      <c r="D496" s="418">
        <v>4680115885271</v>
      </c>
      <c r="E496" s="413"/>
      <c r="F496" s="404">
        <v>0.88</v>
      </c>
      <c r="G496" s="32">
        <v>6</v>
      </c>
      <c r="H496" s="404">
        <v>5.28</v>
      </c>
      <c r="I496" s="404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681" t="s">
        <v>687</v>
      </c>
      <c r="P496" s="412"/>
      <c r="Q496" s="412"/>
      <c r="R496" s="412"/>
      <c r="S496" s="413"/>
      <c r="T496" s="34"/>
      <c r="U496" s="34"/>
      <c r="V496" s="35" t="s">
        <v>66</v>
      </c>
      <c r="W496" s="405">
        <v>0</v>
      </c>
      <c r="X496" s="406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16.5" hidden="1" customHeight="1" x14ac:dyDescent="0.25">
      <c r="A497" s="54" t="s">
        <v>688</v>
      </c>
      <c r="B497" s="54" t="s">
        <v>689</v>
      </c>
      <c r="C497" s="31">
        <v>4301011774</v>
      </c>
      <c r="D497" s="418">
        <v>4680115884502</v>
      </c>
      <c r="E497" s="413"/>
      <c r="F497" s="404">
        <v>0.88</v>
      </c>
      <c r="G497" s="32">
        <v>6</v>
      </c>
      <c r="H497" s="404">
        <v>5.28</v>
      </c>
      <c r="I497" s="404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4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12"/>
      <c r="Q497" s="412"/>
      <c r="R497" s="412"/>
      <c r="S497" s="413"/>
      <c r="T497" s="34"/>
      <c r="U497" s="34"/>
      <c r="V497" s="35" t="s">
        <v>66</v>
      </c>
      <c r="W497" s="405">
        <v>0</v>
      </c>
      <c r="X497" s="406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customHeight="1" x14ac:dyDescent="0.25">
      <c r="A498" s="54" t="s">
        <v>690</v>
      </c>
      <c r="B498" s="54" t="s">
        <v>691</v>
      </c>
      <c r="C498" s="31">
        <v>4301011771</v>
      </c>
      <c r="D498" s="418">
        <v>4607091389104</v>
      </c>
      <c r="E498" s="413"/>
      <c r="F498" s="404">
        <v>0.88</v>
      </c>
      <c r="G498" s="32">
        <v>6</v>
      </c>
      <c r="H498" s="404">
        <v>5.28</v>
      </c>
      <c r="I498" s="404">
        <v>5.64</v>
      </c>
      <c r="J498" s="32">
        <v>104</v>
      </c>
      <c r="K498" s="32" t="s">
        <v>108</v>
      </c>
      <c r="L498" s="33" t="s">
        <v>109</v>
      </c>
      <c r="M498" s="33"/>
      <c r="N498" s="32">
        <v>60</v>
      </c>
      <c r="O498" s="7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12"/>
      <c r="Q498" s="412"/>
      <c r="R498" s="412"/>
      <c r="S498" s="413"/>
      <c r="T498" s="34"/>
      <c r="U498" s="34"/>
      <c r="V498" s="35" t="s">
        <v>66</v>
      </c>
      <c r="W498" s="405">
        <v>1000</v>
      </c>
      <c r="X498" s="406">
        <f t="shared" si="88"/>
        <v>1003.2</v>
      </c>
      <c r="Y498" s="36">
        <f t="shared" si="89"/>
        <v>2.2724000000000002</v>
      </c>
      <c r="Z498" s="56"/>
      <c r="AA498" s="57"/>
      <c r="AE498" s="64"/>
      <c r="BB498" s="349" t="s">
        <v>1</v>
      </c>
      <c r="BL498" s="64">
        <f t="shared" si="90"/>
        <v>1068.1818181818182</v>
      </c>
      <c r="BM498" s="64">
        <f t="shared" si="91"/>
        <v>1071.5999999999999</v>
      </c>
      <c r="BN498" s="64">
        <f t="shared" si="92"/>
        <v>1.821095571095571</v>
      </c>
      <c r="BO498" s="64">
        <f t="shared" si="93"/>
        <v>1.8269230769230771</v>
      </c>
    </row>
    <row r="499" spans="1:67" ht="16.5" hidden="1" customHeight="1" x14ac:dyDescent="0.25">
      <c r="A499" s="54" t="s">
        <v>692</v>
      </c>
      <c r="B499" s="54" t="s">
        <v>693</v>
      </c>
      <c r="C499" s="31">
        <v>4301011799</v>
      </c>
      <c r="D499" s="418">
        <v>4680115884519</v>
      </c>
      <c r="E499" s="413"/>
      <c r="F499" s="404">
        <v>0.88</v>
      </c>
      <c r="G499" s="32">
        <v>6</v>
      </c>
      <c r="H499" s="404">
        <v>5.28</v>
      </c>
      <c r="I499" s="404">
        <v>5.64</v>
      </c>
      <c r="J499" s="32">
        <v>104</v>
      </c>
      <c r="K499" s="32" t="s">
        <v>108</v>
      </c>
      <c r="L499" s="33" t="s">
        <v>127</v>
      </c>
      <c r="M499" s="33"/>
      <c r="N499" s="32">
        <v>60</v>
      </c>
      <c r="O499" s="4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12"/>
      <c r="Q499" s="412"/>
      <c r="R499" s="412"/>
      <c r="S499" s="413"/>
      <c r="T499" s="34"/>
      <c r="U499" s="34"/>
      <c r="V499" s="35" t="s">
        <v>66</v>
      </c>
      <c r="W499" s="405">
        <v>0</v>
      </c>
      <c r="X499" s="406">
        <f t="shared" si="88"/>
        <v>0</v>
      </c>
      <c r="Y499" s="36" t="str">
        <f t="shared" si="89"/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hidden="1" customHeight="1" x14ac:dyDescent="0.25">
      <c r="A500" s="54" t="s">
        <v>694</v>
      </c>
      <c r="B500" s="54" t="s">
        <v>695</v>
      </c>
      <c r="C500" s="31">
        <v>4301011778</v>
      </c>
      <c r="D500" s="418">
        <v>4680115880603</v>
      </c>
      <c r="E500" s="413"/>
      <c r="F500" s="404">
        <v>0.6</v>
      </c>
      <c r="G500" s="32">
        <v>6</v>
      </c>
      <c r="H500" s="404">
        <v>3.6</v>
      </c>
      <c r="I500" s="404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12"/>
      <c r="Q500" s="412"/>
      <c r="R500" s="412"/>
      <c r="S500" s="413"/>
      <c r="T500" s="34"/>
      <c r="U500" s="34"/>
      <c r="V500" s="35" t="s">
        <v>66</v>
      </c>
      <c r="W500" s="405">
        <v>0</v>
      </c>
      <c r="X500" s="406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hidden="1" customHeight="1" x14ac:dyDescent="0.25">
      <c r="A501" s="54" t="s">
        <v>696</v>
      </c>
      <c r="B501" s="54" t="s">
        <v>697</v>
      </c>
      <c r="C501" s="31">
        <v>4301011775</v>
      </c>
      <c r="D501" s="418">
        <v>4607091389999</v>
      </c>
      <c r="E501" s="413"/>
      <c r="F501" s="404">
        <v>0.6</v>
      </c>
      <c r="G501" s="32">
        <v>6</v>
      </c>
      <c r="H501" s="404">
        <v>3.6</v>
      </c>
      <c r="I501" s="404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3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12"/>
      <c r="Q501" s="412"/>
      <c r="R501" s="412"/>
      <c r="S501" s="413"/>
      <c r="T501" s="34"/>
      <c r="U501" s="34"/>
      <c r="V501" s="35" t="s">
        <v>66</v>
      </c>
      <c r="W501" s="405">
        <v>0</v>
      </c>
      <c r="X501" s="406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hidden="1" customHeight="1" x14ac:dyDescent="0.25">
      <c r="A502" s="54" t="s">
        <v>698</v>
      </c>
      <c r="B502" s="54" t="s">
        <v>699</v>
      </c>
      <c r="C502" s="31">
        <v>4301011959</v>
      </c>
      <c r="D502" s="418">
        <v>4680115882782</v>
      </c>
      <c r="E502" s="413"/>
      <c r="F502" s="404">
        <v>0.6</v>
      </c>
      <c r="G502" s="32">
        <v>6</v>
      </c>
      <c r="H502" s="404">
        <v>3.6</v>
      </c>
      <c r="I502" s="404">
        <v>3.84</v>
      </c>
      <c r="J502" s="32">
        <v>120</v>
      </c>
      <c r="K502" s="32" t="s">
        <v>64</v>
      </c>
      <c r="L502" s="33" t="s">
        <v>109</v>
      </c>
      <c r="M502" s="33"/>
      <c r="N502" s="32">
        <v>60</v>
      </c>
      <c r="O502" s="457" t="s">
        <v>700</v>
      </c>
      <c r="P502" s="412"/>
      <c r="Q502" s="412"/>
      <c r="R502" s="412"/>
      <c r="S502" s="413"/>
      <c r="T502" s="34"/>
      <c r="U502" s="34"/>
      <c r="V502" s="35" t="s">
        <v>66</v>
      </c>
      <c r="W502" s="405">
        <v>0</v>
      </c>
      <c r="X502" s="406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ht="27" customHeight="1" x14ac:dyDescent="0.25">
      <c r="A503" s="54" t="s">
        <v>701</v>
      </c>
      <c r="B503" s="54" t="s">
        <v>702</v>
      </c>
      <c r="C503" s="31">
        <v>4301011190</v>
      </c>
      <c r="D503" s="418">
        <v>4607091389098</v>
      </c>
      <c r="E503" s="413"/>
      <c r="F503" s="404">
        <v>0.4</v>
      </c>
      <c r="G503" s="32">
        <v>6</v>
      </c>
      <c r="H503" s="404">
        <v>2.4</v>
      </c>
      <c r="I503" s="404">
        <v>2.6</v>
      </c>
      <c r="J503" s="32">
        <v>156</v>
      </c>
      <c r="K503" s="32" t="s">
        <v>64</v>
      </c>
      <c r="L503" s="33" t="s">
        <v>127</v>
      </c>
      <c r="M503" s="33"/>
      <c r="N503" s="32">
        <v>50</v>
      </c>
      <c r="O503" s="6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12"/>
      <c r="Q503" s="412"/>
      <c r="R503" s="412"/>
      <c r="S503" s="413"/>
      <c r="T503" s="34"/>
      <c r="U503" s="34"/>
      <c r="V503" s="35" t="s">
        <v>66</v>
      </c>
      <c r="W503" s="405">
        <v>200</v>
      </c>
      <c r="X503" s="406">
        <f t="shared" si="88"/>
        <v>201.6</v>
      </c>
      <c r="Y503" s="36">
        <f>IFERROR(IF(X503=0,"",ROUNDUP(X503/H503,0)*0.00753),"")</f>
        <v>0.63251999999999997</v>
      </c>
      <c r="Z503" s="56"/>
      <c r="AA503" s="57"/>
      <c r="AE503" s="64"/>
      <c r="BB503" s="354" t="s">
        <v>1</v>
      </c>
      <c r="BL503" s="64">
        <f t="shared" si="90"/>
        <v>216.66666666666669</v>
      </c>
      <c r="BM503" s="64">
        <f t="shared" si="91"/>
        <v>218.4</v>
      </c>
      <c r="BN503" s="64">
        <f t="shared" si="92"/>
        <v>0.53418803418803418</v>
      </c>
      <c r="BO503" s="64">
        <f t="shared" si="93"/>
        <v>0.53846153846153844</v>
      </c>
    </row>
    <row r="504" spans="1:67" ht="27" hidden="1" customHeight="1" x14ac:dyDescent="0.25">
      <c r="A504" s="54" t="s">
        <v>703</v>
      </c>
      <c r="B504" s="54" t="s">
        <v>704</v>
      </c>
      <c r="C504" s="31">
        <v>4301011784</v>
      </c>
      <c r="D504" s="418">
        <v>4607091389982</v>
      </c>
      <c r="E504" s="413"/>
      <c r="F504" s="404">
        <v>0.6</v>
      </c>
      <c r="G504" s="32">
        <v>6</v>
      </c>
      <c r="H504" s="404">
        <v>3.6</v>
      </c>
      <c r="I504" s="404">
        <v>3.84</v>
      </c>
      <c r="J504" s="32">
        <v>120</v>
      </c>
      <c r="K504" s="32" t="s">
        <v>64</v>
      </c>
      <c r="L504" s="33" t="s">
        <v>109</v>
      </c>
      <c r="M504" s="33"/>
      <c r="N504" s="32">
        <v>60</v>
      </c>
      <c r="O504" s="7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12"/>
      <c r="Q504" s="412"/>
      <c r="R504" s="412"/>
      <c r="S504" s="413"/>
      <c r="T504" s="34"/>
      <c r="U504" s="34"/>
      <c r="V504" s="35" t="s">
        <v>66</v>
      </c>
      <c r="W504" s="405">
        <v>0</v>
      </c>
      <c r="X504" s="406">
        <f t="shared" si="88"/>
        <v>0</v>
      </c>
      <c r="Y504" s="36" t="str">
        <f>IFERROR(IF(X504=0,"",ROUNDUP(X504/H504,0)*0.00937),"")</f>
        <v/>
      </c>
      <c r="Z504" s="56"/>
      <c r="AA504" s="57"/>
      <c r="AE504" s="64"/>
      <c r="BB504" s="355" t="s">
        <v>1</v>
      </c>
      <c r="BL504" s="64">
        <f t="shared" si="90"/>
        <v>0</v>
      </c>
      <c r="BM504" s="64">
        <f t="shared" si="91"/>
        <v>0</v>
      </c>
      <c r="BN504" s="64">
        <f t="shared" si="92"/>
        <v>0</v>
      </c>
      <c r="BO504" s="64">
        <f t="shared" si="93"/>
        <v>0</v>
      </c>
    </row>
    <row r="505" spans="1:67" x14ac:dyDescent="0.2">
      <c r="A505" s="430"/>
      <c r="B505" s="416"/>
      <c r="C505" s="416"/>
      <c r="D505" s="416"/>
      <c r="E505" s="416"/>
      <c r="F505" s="416"/>
      <c r="G505" s="416"/>
      <c r="H505" s="416"/>
      <c r="I505" s="416"/>
      <c r="J505" s="416"/>
      <c r="K505" s="416"/>
      <c r="L505" s="416"/>
      <c r="M505" s="416"/>
      <c r="N505" s="431"/>
      <c r="O505" s="449" t="s">
        <v>70</v>
      </c>
      <c r="P505" s="450"/>
      <c r="Q505" s="450"/>
      <c r="R505" s="450"/>
      <c r="S505" s="450"/>
      <c r="T505" s="450"/>
      <c r="U505" s="451"/>
      <c r="V505" s="37" t="s">
        <v>71</v>
      </c>
      <c r="W505" s="407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462.12121212121212</v>
      </c>
      <c r="X505" s="407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464</v>
      </c>
      <c r="Y505" s="407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5.1773199999999999</v>
      </c>
      <c r="Z505" s="408"/>
      <c r="AA505" s="408"/>
    </row>
    <row r="506" spans="1:67" x14ac:dyDescent="0.2">
      <c r="A506" s="416"/>
      <c r="B506" s="416"/>
      <c r="C506" s="416"/>
      <c r="D506" s="416"/>
      <c r="E506" s="416"/>
      <c r="F506" s="416"/>
      <c r="G506" s="416"/>
      <c r="H506" s="416"/>
      <c r="I506" s="416"/>
      <c r="J506" s="416"/>
      <c r="K506" s="416"/>
      <c r="L506" s="416"/>
      <c r="M506" s="416"/>
      <c r="N506" s="431"/>
      <c r="O506" s="449" t="s">
        <v>70</v>
      </c>
      <c r="P506" s="450"/>
      <c r="Q506" s="450"/>
      <c r="R506" s="450"/>
      <c r="S506" s="450"/>
      <c r="T506" s="450"/>
      <c r="U506" s="451"/>
      <c r="V506" s="37" t="s">
        <v>66</v>
      </c>
      <c r="W506" s="407">
        <f>IFERROR(SUM(W493:W504),"0")</f>
        <v>2200</v>
      </c>
      <c r="X506" s="407">
        <f>IFERROR(SUM(X493:X504),"0")</f>
        <v>2208</v>
      </c>
      <c r="Y506" s="37"/>
      <c r="Z506" s="408"/>
      <c r="AA506" s="408"/>
    </row>
    <row r="507" spans="1:67" ht="14.25" hidden="1" customHeight="1" x14ac:dyDescent="0.25">
      <c r="A507" s="420" t="s">
        <v>105</v>
      </c>
      <c r="B507" s="416"/>
      <c r="C507" s="416"/>
      <c r="D507" s="416"/>
      <c r="E507" s="416"/>
      <c r="F507" s="416"/>
      <c r="G507" s="416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  <c r="T507" s="416"/>
      <c r="U507" s="416"/>
      <c r="V507" s="416"/>
      <c r="W507" s="416"/>
      <c r="X507" s="416"/>
      <c r="Y507" s="416"/>
      <c r="Z507" s="398"/>
      <c r="AA507" s="398"/>
    </row>
    <row r="508" spans="1:67" ht="16.5" customHeight="1" x14ac:dyDescent="0.25">
      <c r="A508" s="54" t="s">
        <v>705</v>
      </c>
      <c r="B508" s="54" t="s">
        <v>706</v>
      </c>
      <c r="C508" s="31">
        <v>4301020222</v>
      </c>
      <c r="D508" s="418">
        <v>4607091388930</v>
      </c>
      <c r="E508" s="413"/>
      <c r="F508" s="404">
        <v>0.88</v>
      </c>
      <c r="G508" s="32">
        <v>6</v>
      </c>
      <c r="H508" s="404">
        <v>5.28</v>
      </c>
      <c r="I508" s="404">
        <v>5.64</v>
      </c>
      <c r="J508" s="32">
        <v>104</v>
      </c>
      <c r="K508" s="32" t="s">
        <v>108</v>
      </c>
      <c r="L508" s="33" t="s">
        <v>109</v>
      </c>
      <c r="M508" s="33"/>
      <c r="N508" s="32">
        <v>55</v>
      </c>
      <c r="O508" s="4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12"/>
      <c r="Q508" s="412"/>
      <c r="R508" s="412"/>
      <c r="S508" s="413"/>
      <c r="T508" s="34"/>
      <c r="U508" s="34"/>
      <c r="V508" s="35" t="s">
        <v>66</v>
      </c>
      <c r="W508" s="405">
        <v>1000</v>
      </c>
      <c r="X508" s="406">
        <f>IFERROR(IF(W508="",0,CEILING((W508/$H508),1)*$H508),"")</f>
        <v>1003.2</v>
      </c>
      <c r="Y508" s="36">
        <f>IFERROR(IF(X508=0,"",ROUNDUP(X508/H508,0)*0.01196),"")</f>
        <v>2.2724000000000002</v>
      </c>
      <c r="Z508" s="56"/>
      <c r="AA508" s="57"/>
      <c r="AE508" s="64"/>
      <c r="BB508" s="356" t="s">
        <v>1</v>
      </c>
      <c r="BL508" s="64">
        <f>IFERROR(W508*I508/H508,"0")</f>
        <v>1068.1818181818182</v>
      </c>
      <c r="BM508" s="64">
        <f>IFERROR(X508*I508/H508,"0")</f>
        <v>1071.5999999999999</v>
      </c>
      <c r="BN508" s="64">
        <f>IFERROR(1/J508*(W508/H508),"0")</f>
        <v>1.821095571095571</v>
      </c>
      <c r="BO508" s="64">
        <f>IFERROR(1/J508*(X508/H508),"0")</f>
        <v>1.8269230769230771</v>
      </c>
    </row>
    <row r="509" spans="1:67" ht="16.5" hidden="1" customHeight="1" x14ac:dyDescent="0.25">
      <c r="A509" s="54" t="s">
        <v>707</v>
      </c>
      <c r="B509" s="54" t="s">
        <v>708</v>
      </c>
      <c r="C509" s="31">
        <v>4301020206</v>
      </c>
      <c r="D509" s="418">
        <v>4680115880054</v>
      </c>
      <c r="E509" s="413"/>
      <c r="F509" s="404">
        <v>0.6</v>
      </c>
      <c r="G509" s="32">
        <v>6</v>
      </c>
      <c r="H509" s="404">
        <v>3.6</v>
      </c>
      <c r="I509" s="404">
        <v>3.84</v>
      </c>
      <c r="J509" s="32">
        <v>120</v>
      </c>
      <c r="K509" s="32" t="s">
        <v>64</v>
      </c>
      <c r="L509" s="33" t="s">
        <v>109</v>
      </c>
      <c r="M509" s="33"/>
      <c r="N509" s="32">
        <v>55</v>
      </c>
      <c r="O509" s="8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12"/>
      <c r="Q509" s="412"/>
      <c r="R509" s="412"/>
      <c r="S509" s="413"/>
      <c r="T509" s="34"/>
      <c r="U509" s="34"/>
      <c r="V509" s="35" t="s">
        <v>66</v>
      </c>
      <c r="W509" s="405">
        <v>0</v>
      </c>
      <c r="X509" s="406">
        <f>IFERROR(IF(W509="",0,CEILING((W509/$H509),1)*$H509),"")</f>
        <v>0</v>
      </c>
      <c r="Y509" s="36" t="str">
        <f>IFERROR(IF(X509=0,"",ROUNDUP(X509/H509,0)*0.00937),"")</f>
        <v/>
      </c>
      <c r="Z509" s="56"/>
      <c r="AA509" s="57"/>
      <c r="AE509" s="64"/>
      <c r="BB509" s="357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x14ac:dyDescent="0.2">
      <c r="A510" s="430"/>
      <c r="B510" s="416"/>
      <c r="C510" s="416"/>
      <c r="D510" s="416"/>
      <c r="E510" s="416"/>
      <c r="F510" s="416"/>
      <c r="G510" s="416"/>
      <c r="H510" s="416"/>
      <c r="I510" s="416"/>
      <c r="J510" s="416"/>
      <c r="K510" s="416"/>
      <c r="L510" s="416"/>
      <c r="M510" s="416"/>
      <c r="N510" s="431"/>
      <c r="O510" s="449" t="s">
        <v>70</v>
      </c>
      <c r="P510" s="450"/>
      <c r="Q510" s="450"/>
      <c r="R510" s="450"/>
      <c r="S510" s="450"/>
      <c r="T510" s="450"/>
      <c r="U510" s="451"/>
      <c r="V510" s="37" t="s">
        <v>71</v>
      </c>
      <c r="W510" s="407">
        <f>IFERROR(W508/H508,"0")+IFERROR(W509/H509,"0")</f>
        <v>189.39393939393938</v>
      </c>
      <c r="X510" s="407">
        <f>IFERROR(X508/H508,"0")+IFERROR(X509/H509,"0")</f>
        <v>190</v>
      </c>
      <c r="Y510" s="407">
        <f>IFERROR(IF(Y508="",0,Y508),"0")+IFERROR(IF(Y509="",0,Y509),"0")</f>
        <v>2.2724000000000002</v>
      </c>
      <c r="Z510" s="408"/>
      <c r="AA510" s="408"/>
    </row>
    <row r="511" spans="1:67" x14ac:dyDescent="0.2">
      <c r="A511" s="416"/>
      <c r="B511" s="416"/>
      <c r="C511" s="416"/>
      <c r="D511" s="416"/>
      <c r="E511" s="416"/>
      <c r="F511" s="416"/>
      <c r="G511" s="416"/>
      <c r="H511" s="416"/>
      <c r="I511" s="416"/>
      <c r="J511" s="416"/>
      <c r="K511" s="416"/>
      <c r="L511" s="416"/>
      <c r="M511" s="416"/>
      <c r="N511" s="431"/>
      <c r="O511" s="449" t="s">
        <v>70</v>
      </c>
      <c r="P511" s="450"/>
      <c r="Q511" s="450"/>
      <c r="R511" s="450"/>
      <c r="S511" s="450"/>
      <c r="T511" s="450"/>
      <c r="U511" s="451"/>
      <c r="V511" s="37" t="s">
        <v>66</v>
      </c>
      <c r="W511" s="407">
        <f>IFERROR(SUM(W508:W509),"0")</f>
        <v>1000</v>
      </c>
      <c r="X511" s="407">
        <f>IFERROR(SUM(X508:X509),"0")</f>
        <v>1003.2</v>
      </c>
      <c r="Y511" s="37"/>
      <c r="Z511" s="408"/>
      <c r="AA511" s="408"/>
    </row>
    <row r="512" spans="1:67" ht="14.25" hidden="1" customHeight="1" x14ac:dyDescent="0.25">
      <c r="A512" s="420" t="s">
        <v>61</v>
      </c>
      <c r="B512" s="416"/>
      <c r="C512" s="416"/>
      <c r="D512" s="416"/>
      <c r="E512" s="416"/>
      <c r="F512" s="416"/>
      <c r="G512" s="416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  <c r="T512" s="416"/>
      <c r="U512" s="416"/>
      <c r="V512" s="416"/>
      <c r="W512" s="416"/>
      <c r="X512" s="416"/>
      <c r="Y512" s="416"/>
      <c r="Z512" s="398"/>
      <c r="AA512" s="398"/>
    </row>
    <row r="513" spans="1:67" ht="27" customHeight="1" x14ac:dyDescent="0.25">
      <c r="A513" s="54" t="s">
        <v>709</v>
      </c>
      <c r="B513" s="54" t="s">
        <v>710</v>
      </c>
      <c r="C513" s="31">
        <v>4301031252</v>
      </c>
      <c r="D513" s="418">
        <v>4680115883116</v>
      </c>
      <c r="E513" s="413"/>
      <c r="F513" s="404">
        <v>0.88</v>
      </c>
      <c r="G513" s="32">
        <v>6</v>
      </c>
      <c r="H513" s="404">
        <v>5.28</v>
      </c>
      <c r="I513" s="404">
        <v>5.64</v>
      </c>
      <c r="J513" s="32">
        <v>104</v>
      </c>
      <c r="K513" s="32" t="s">
        <v>108</v>
      </c>
      <c r="L513" s="33" t="s">
        <v>109</v>
      </c>
      <c r="M513" s="33"/>
      <c r="N513" s="32">
        <v>60</v>
      </c>
      <c r="O513" s="6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12"/>
      <c r="Q513" s="412"/>
      <c r="R513" s="412"/>
      <c r="S513" s="413"/>
      <c r="T513" s="34"/>
      <c r="U513" s="34"/>
      <c r="V513" s="35" t="s">
        <v>66</v>
      </c>
      <c r="W513" s="405">
        <v>700</v>
      </c>
      <c r="X513" s="406">
        <f t="shared" ref="X513:X518" si="94">IFERROR(IF(W513="",0,CEILING((W513/$H513),1)*$H513),"")</f>
        <v>702.24</v>
      </c>
      <c r="Y513" s="36">
        <f>IFERROR(IF(X513=0,"",ROUNDUP(X513/H513,0)*0.01196),"")</f>
        <v>1.5906800000000001</v>
      </c>
      <c r="Z513" s="56"/>
      <c r="AA513" s="57"/>
      <c r="AE513" s="64"/>
      <c r="BB513" s="358" t="s">
        <v>1</v>
      </c>
      <c r="BL513" s="64">
        <f t="shared" ref="BL513:BL518" si="95">IFERROR(W513*I513/H513,"0")</f>
        <v>747.72727272727275</v>
      </c>
      <c r="BM513" s="64">
        <f t="shared" ref="BM513:BM518" si="96">IFERROR(X513*I513/H513,"0")</f>
        <v>750.11999999999989</v>
      </c>
      <c r="BN513" s="64">
        <f t="shared" ref="BN513:BN518" si="97">IFERROR(1/J513*(W513/H513),"0")</f>
        <v>1.2747668997668997</v>
      </c>
      <c r="BO513" s="64">
        <f t="shared" ref="BO513:BO518" si="98">IFERROR(1/J513*(X513/H513),"0")</f>
        <v>1.278846153846154</v>
      </c>
    </row>
    <row r="514" spans="1:67" ht="27" hidden="1" customHeight="1" x14ac:dyDescent="0.25">
      <c r="A514" s="54" t="s">
        <v>711</v>
      </c>
      <c r="B514" s="54" t="s">
        <v>712</v>
      </c>
      <c r="C514" s="31">
        <v>4301031248</v>
      </c>
      <c r="D514" s="418">
        <v>4680115883093</v>
      </c>
      <c r="E514" s="413"/>
      <c r="F514" s="404">
        <v>0.88</v>
      </c>
      <c r="G514" s="32">
        <v>6</v>
      </c>
      <c r="H514" s="404">
        <v>5.28</v>
      </c>
      <c r="I514" s="404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5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12"/>
      <c r="Q514" s="412"/>
      <c r="R514" s="412"/>
      <c r="S514" s="413"/>
      <c r="T514" s="34"/>
      <c r="U514" s="34"/>
      <c r="V514" s="35" t="s">
        <v>66</v>
      </c>
      <c r="W514" s="405">
        <v>0</v>
      </c>
      <c r="X514" s="406">
        <f t="shared" si="94"/>
        <v>0</v>
      </c>
      <c r="Y514" s="36" t="str">
        <f>IFERROR(IF(X514=0,"",ROUNDUP(X514/H514,0)*0.01196),"")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4301031250</v>
      </c>
      <c r="D515" s="418">
        <v>4680115883109</v>
      </c>
      <c r="E515" s="413"/>
      <c r="F515" s="404">
        <v>0.88</v>
      </c>
      <c r="G515" s="32">
        <v>6</v>
      </c>
      <c r="H515" s="404">
        <v>5.28</v>
      </c>
      <c r="I515" s="404">
        <v>5.64</v>
      </c>
      <c r="J515" s="32">
        <v>104</v>
      </c>
      <c r="K515" s="32" t="s">
        <v>108</v>
      </c>
      <c r="L515" s="33" t="s">
        <v>65</v>
      </c>
      <c r="M515" s="33"/>
      <c r="N515" s="32">
        <v>60</v>
      </c>
      <c r="O515" s="7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12"/>
      <c r="Q515" s="412"/>
      <c r="R515" s="412"/>
      <c r="S515" s="413"/>
      <c r="T515" s="34"/>
      <c r="U515" s="34"/>
      <c r="V515" s="35" t="s">
        <v>66</v>
      </c>
      <c r="W515" s="405">
        <v>1000</v>
      </c>
      <c r="X515" s="406">
        <f t="shared" si="94"/>
        <v>1003.2</v>
      </c>
      <c r="Y515" s="36">
        <f>IFERROR(IF(X515=0,"",ROUNDUP(X515/H515,0)*0.01196),"")</f>
        <v>2.2724000000000002</v>
      </c>
      <c r="Z515" s="56"/>
      <c r="AA515" s="57"/>
      <c r="AE515" s="64"/>
      <c r="BB515" s="360" t="s">
        <v>1</v>
      </c>
      <c r="BL515" s="64">
        <f t="shared" si="95"/>
        <v>1068.1818181818182</v>
      </c>
      <c r="BM515" s="64">
        <f t="shared" si="96"/>
        <v>1071.5999999999999</v>
      </c>
      <c r="BN515" s="64">
        <f t="shared" si="97"/>
        <v>1.821095571095571</v>
      </c>
      <c r="BO515" s="64">
        <f t="shared" si="98"/>
        <v>1.8269230769230771</v>
      </c>
    </row>
    <row r="516" spans="1:67" ht="27" hidden="1" customHeight="1" x14ac:dyDescent="0.25">
      <c r="A516" s="54" t="s">
        <v>715</v>
      </c>
      <c r="B516" s="54" t="s">
        <v>716</v>
      </c>
      <c r="C516" s="31">
        <v>4301031249</v>
      </c>
      <c r="D516" s="418">
        <v>4680115882072</v>
      </c>
      <c r="E516" s="413"/>
      <c r="F516" s="404">
        <v>0.6</v>
      </c>
      <c r="G516" s="32">
        <v>6</v>
      </c>
      <c r="H516" s="404">
        <v>3.6</v>
      </c>
      <c r="I516" s="404">
        <v>3.84</v>
      </c>
      <c r="J516" s="32">
        <v>120</v>
      </c>
      <c r="K516" s="32" t="s">
        <v>64</v>
      </c>
      <c r="L516" s="33" t="s">
        <v>109</v>
      </c>
      <c r="M516" s="33"/>
      <c r="N516" s="32">
        <v>60</v>
      </c>
      <c r="O516" s="6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12"/>
      <c r="Q516" s="412"/>
      <c r="R516" s="412"/>
      <c r="S516" s="413"/>
      <c r="T516" s="34"/>
      <c r="U516" s="34"/>
      <c r="V516" s="35" t="s">
        <v>66</v>
      </c>
      <c r="W516" s="405">
        <v>0</v>
      </c>
      <c r="X516" s="406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717</v>
      </c>
      <c r="B517" s="54" t="s">
        <v>718</v>
      </c>
      <c r="C517" s="31">
        <v>4301031251</v>
      </c>
      <c r="D517" s="418">
        <v>4680115882102</v>
      </c>
      <c r="E517" s="413"/>
      <c r="F517" s="404">
        <v>0.6</v>
      </c>
      <c r="G517" s="32">
        <v>6</v>
      </c>
      <c r="H517" s="404">
        <v>3.6</v>
      </c>
      <c r="I517" s="404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56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12"/>
      <c r="Q517" s="412"/>
      <c r="R517" s="412"/>
      <c r="S517" s="413"/>
      <c r="T517" s="34"/>
      <c r="U517" s="34"/>
      <c r="V517" s="35" t="s">
        <v>66</v>
      </c>
      <c r="W517" s="405">
        <v>0</v>
      </c>
      <c r="X517" s="406">
        <f t="shared" si="94"/>
        <v>0</v>
      </c>
      <c r="Y517" s="36" t="str">
        <f>IFERROR(IF(X517=0,"",ROUNDUP(X517/H517,0)*0.00937),"")</f>
        <v/>
      </c>
      <c r="Z517" s="56"/>
      <c r="AA517" s="57"/>
      <c r="AE517" s="64"/>
      <c r="BB517" s="362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719</v>
      </c>
      <c r="B518" s="54" t="s">
        <v>720</v>
      </c>
      <c r="C518" s="31">
        <v>4301031253</v>
      </c>
      <c r="D518" s="418">
        <v>4680115882096</v>
      </c>
      <c r="E518" s="413"/>
      <c r="F518" s="404">
        <v>0.6</v>
      </c>
      <c r="G518" s="32">
        <v>6</v>
      </c>
      <c r="H518" s="404">
        <v>3.6</v>
      </c>
      <c r="I518" s="404">
        <v>3.81</v>
      </c>
      <c r="J518" s="32">
        <v>120</v>
      </c>
      <c r="K518" s="32" t="s">
        <v>64</v>
      </c>
      <c r="L518" s="33" t="s">
        <v>65</v>
      </c>
      <c r="M518" s="33"/>
      <c r="N518" s="32">
        <v>60</v>
      </c>
      <c r="O518" s="4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12"/>
      <c r="Q518" s="412"/>
      <c r="R518" s="412"/>
      <c r="S518" s="413"/>
      <c r="T518" s="34"/>
      <c r="U518" s="34"/>
      <c r="V518" s="35" t="s">
        <v>66</v>
      </c>
      <c r="W518" s="405">
        <v>0</v>
      </c>
      <c r="X518" s="406">
        <f t="shared" si="94"/>
        <v>0</v>
      </c>
      <c r="Y518" s="36" t="str">
        <f>IFERROR(IF(X518=0,"",ROUNDUP(X518/H518,0)*0.00937),"")</f>
        <v/>
      </c>
      <c r="Z518" s="56"/>
      <c r="AA518" s="57"/>
      <c r="AE518" s="64"/>
      <c r="BB518" s="363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x14ac:dyDescent="0.2">
      <c r="A519" s="430"/>
      <c r="B519" s="416"/>
      <c r="C519" s="416"/>
      <c r="D519" s="416"/>
      <c r="E519" s="416"/>
      <c r="F519" s="416"/>
      <c r="G519" s="416"/>
      <c r="H519" s="416"/>
      <c r="I519" s="416"/>
      <c r="J519" s="416"/>
      <c r="K519" s="416"/>
      <c r="L519" s="416"/>
      <c r="M519" s="416"/>
      <c r="N519" s="431"/>
      <c r="O519" s="449" t="s">
        <v>70</v>
      </c>
      <c r="P519" s="450"/>
      <c r="Q519" s="450"/>
      <c r="R519" s="450"/>
      <c r="S519" s="450"/>
      <c r="T519" s="450"/>
      <c r="U519" s="451"/>
      <c r="V519" s="37" t="s">
        <v>71</v>
      </c>
      <c r="W519" s="407">
        <f>IFERROR(W513/H513,"0")+IFERROR(W514/H514,"0")+IFERROR(W515/H515,"0")+IFERROR(W516/H516,"0")+IFERROR(W517/H517,"0")+IFERROR(W518/H518,"0")</f>
        <v>321.96969696969694</v>
      </c>
      <c r="X519" s="407">
        <f>IFERROR(X513/H513,"0")+IFERROR(X514/H514,"0")+IFERROR(X515/H515,"0")+IFERROR(X516/H516,"0")+IFERROR(X517/H517,"0")+IFERROR(X518/H518,"0")</f>
        <v>323</v>
      </c>
      <c r="Y519" s="407">
        <f>IFERROR(IF(Y513="",0,Y513),"0")+IFERROR(IF(Y514="",0,Y514),"0")+IFERROR(IF(Y515="",0,Y515),"0")+IFERROR(IF(Y516="",0,Y516),"0")+IFERROR(IF(Y517="",0,Y517),"0")+IFERROR(IF(Y518="",0,Y518),"0")</f>
        <v>3.8630800000000001</v>
      </c>
      <c r="Z519" s="408"/>
      <c r="AA519" s="408"/>
    </row>
    <row r="520" spans="1:67" x14ac:dyDescent="0.2">
      <c r="A520" s="416"/>
      <c r="B520" s="416"/>
      <c r="C520" s="416"/>
      <c r="D520" s="416"/>
      <c r="E520" s="416"/>
      <c r="F520" s="416"/>
      <c r="G520" s="416"/>
      <c r="H520" s="416"/>
      <c r="I520" s="416"/>
      <c r="J520" s="416"/>
      <c r="K520" s="416"/>
      <c r="L520" s="416"/>
      <c r="M520" s="416"/>
      <c r="N520" s="431"/>
      <c r="O520" s="449" t="s">
        <v>70</v>
      </c>
      <c r="P520" s="450"/>
      <c r="Q520" s="450"/>
      <c r="R520" s="450"/>
      <c r="S520" s="450"/>
      <c r="T520" s="450"/>
      <c r="U520" s="451"/>
      <c r="V520" s="37" t="s">
        <v>66</v>
      </c>
      <c r="W520" s="407">
        <f>IFERROR(SUM(W513:W518),"0")</f>
        <v>1700</v>
      </c>
      <c r="X520" s="407">
        <f>IFERROR(SUM(X513:X518),"0")</f>
        <v>1705.44</v>
      </c>
      <c r="Y520" s="37"/>
      <c r="Z520" s="408"/>
      <c r="AA520" s="408"/>
    </row>
    <row r="521" spans="1:67" ht="14.25" hidden="1" customHeight="1" x14ac:dyDescent="0.25">
      <c r="A521" s="420" t="s">
        <v>72</v>
      </c>
      <c r="B521" s="416"/>
      <c r="C521" s="416"/>
      <c r="D521" s="416"/>
      <c r="E521" s="416"/>
      <c r="F521" s="416"/>
      <c r="G521" s="416"/>
      <c r="H521" s="416"/>
      <c r="I521" s="416"/>
      <c r="J521" s="416"/>
      <c r="K521" s="416"/>
      <c r="L521" s="416"/>
      <c r="M521" s="416"/>
      <c r="N521" s="416"/>
      <c r="O521" s="416"/>
      <c r="P521" s="416"/>
      <c r="Q521" s="416"/>
      <c r="R521" s="416"/>
      <c r="S521" s="416"/>
      <c r="T521" s="416"/>
      <c r="U521" s="416"/>
      <c r="V521" s="416"/>
      <c r="W521" s="416"/>
      <c r="X521" s="416"/>
      <c r="Y521" s="416"/>
      <c r="Z521" s="398"/>
      <c r="AA521" s="398"/>
    </row>
    <row r="522" spans="1:67" ht="16.5" hidden="1" customHeight="1" x14ac:dyDescent="0.25">
      <c r="A522" s="54" t="s">
        <v>721</v>
      </c>
      <c r="B522" s="54" t="s">
        <v>722</v>
      </c>
      <c r="C522" s="31">
        <v>4301051230</v>
      </c>
      <c r="D522" s="418">
        <v>4607091383409</v>
      </c>
      <c r="E522" s="413"/>
      <c r="F522" s="404">
        <v>1.3</v>
      </c>
      <c r="G522" s="32">
        <v>6</v>
      </c>
      <c r="H522" s="404">
        <v>7.8</v>
      </c>
      <c r="I522" s="404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6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12"/>
      <c r="Q522" s="412"/>
      <c r="R522" s="412"/>
      <c r="S522" s="413"/>
      <c r="T522" s="34"/>
      <c r="U522" s="34"/>
      <c r="V522" s="35" t="s">
        <v>66</v>
      </c>
      <c r="W522" s="405">
        <v>0</v>
      </c>
      <c r="X522" s="40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723</v>
      </c>
      <c r="B523" s="54" t="s">
        <v>724</v>
      </c>
      <c r="C523" s="31">
        <v>4301051231</v>
      </c>
      <c r="D523" s="418">
        <v>4607091383416</v>
      </c>
      <c r="E523" s="413"/>
      <c r="F523" s="404">
        <v>1.3</v>
      </c>
      <c r="G523" s="32">
        <v>6</v>
      </c>
      <c r="H523" s="404">
        <v>7.8</v>
      </c>
      <c r="I523" s="404">
        <v>8.3460000000000001</v>
      </c>
      <c r="J523" s="32">
        <v>56</v>
      </c>
      <c r="K523" s="32" t="s">
        <v>108</v>
      </c>
      <c r="L523" s="33" t="s">
        <v>65</v>
      </c>
      <c r="M523" s="33"/>
      <c r="N523" s="32">
        <v>45</v>
      </c>
      <c r="O523" s="5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12"/>
      <c r="Q523" s="412"/>
      <c r="R523" s="412"/>
      <c r="S523" s="413"/>
      <c r="T523" s="34"/>
      <c r="U523" s="34"/>
      <c r="V523" s="35" t="s">
        <v>66</v>
      </c>
      <c r="W523" s="405">
        <v>0</v>
      </c>
      <c r="X523" s="40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725</v>
      </c>
      <c r="B524" s="54" t="s">
        <v>726</v>
      </c>
      <c r="C524" s="31">
        <v>4301051058</v>
      </c>
      <c r="D524" s="418">
        <v>4680115883536</v>
      </c>
      <c r="E524" s="413"/>
      <c r="F524" s="404">
        <v>0.3</v>
      </c>
      <c r="G524" s="32">
        <v>6</v>
      </c>
      <c r="H524" s="404">
        <v>1.8</v>
      </c>
      <c r="I524" s="404">
        <v>2.0659999999999998</v>
      </c>
      <c r="J524" s="32">
        <v>156</v>
      </c>
      <c r="K524" s="32" t="s">
        <v>64</v>
      </c>
      <c r="L524" s="33" t="s">
        <v>65</v>
      </c>
      <c r="M524" s="33"/>
      <c r="N524" s="32">
        <v>45</v>
      </c>
      <c r="O524" s="6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12"/>
      <c r="Q524" s="412"/>
      <c r="R524" s="412"/>
      <c r="S524" s="413"/>
      <c r="T524" s="34"/>
      <c r="U524" s="34"/>
      <c r="V524" s="35" t="s">
        <v>66</v>
      </c>
      <c r="W524" s="405">
        <v>0</v>
      </c>
      <c r="X524" s="406">
        <f>IFERROR(IF(W524="",0,CEILING((W524/$H524),1)*$H524),"")</f>
        <v>0</v>
      </c>
      <c r="Y524" s="36" t="str">
        <f>IFERROR(IF(X524=0,"",ROUNDUP(X524/H524,0)*0.00753),"")</f>
        <v/>
      </c>
      <c r="Z524" s="56"/>
      <c r="AA524" s="57"/>
      <c r="AE524" s="64"/>
      <c r="BB524" s="366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idden="1" x14ac:dyDescent="0.2">
      <c r="A525" s="430"/>
      <c r="B525" s="416"/>
      <c r="C525" s="416"/>
      <c r="D525" s="416"/>
      <c r="E525" s="416"/>
      <c r="F525" s="416"/>
      <c r="G525" s="416"/>
      <c r="H525" s="416"/>
      <c r="I525" s="416"/>
      <c r="J525" s="416"/>
      <c r="K525" s="416"/>
      <c r="L525" s="416"/>
      <c r="M525" s="416"/>
      <c r="N525" s="431"/>
      <c r="O525" s="449" t="s">
        <v>70</v>
      </c>
      <c r="P525" s="450"/>
      <c r="Q525" s="450"/>
      <c r="R525" s="450"/>
      <c r="S525" s="450"/>
      <c r="T525" s="450"/>
      <c r="U525" s="451"/>
      <c r="V525" s="37" t="s">
        <v>71</v>
      </c>
      <c r="W525" s="407">
        <f>IFERROR(W522/H522,"0")+IFERROR(W523/H523,"0")+IFERROR(W524/H524,"0")</f>
        <v>0</v>
      </c>
      <c r="X525" s="407">
        <f>IFERROR(X522/H522,"0")+IFERROR(X523/H523,"0")+IFERROR(X524/H524,"0")</f>
        <v>0</v>
      </c>
      <c r="Y525" s="407">
        <f>IFERROR(IF(Y522="",0,Y522),"0")+IFERROR(IF(Y523="",0,Y523),"0")+IFERROR(IF(Y524="",0,Y524),"0")</f>
        <v>0</v>
      </c>
      <c r="Z525" s="408"/>
      <c r="AA525" s="408"/>
    </row>
    <row r="526" spans="1:67" hidden="1" x14ac:dyDescent="0.2">
      <c r="A526" s="416"/>
      <c r="B526" s="416"/>
      <c r="C526" s="416"/>
      <c r="D526" s="416"/>
      <c r="E526" s="416"/>
      <c r="F526" s="416"/>
      <c r="G526" s="416"/>
      <c r="H526" s="416"/>
      <c r="I526" s="416"/>
      <c r="J526" s="416"/>
      <c r="K526" s="416"/>
      <c r="L526" s="416"/>
      <c r="M526" s="416"/>
      <c r="N526" s="431"/>
      <c r="O526" s="449" t="s">
        <v>70</v>
      </c>
      <c r="P526" s="450"/>
      <c r="Q526" s="450"/>
      <c r="R526" s="450"/>
      <c r="S526" s="450"/>
      <c r="T526" s="450"/>
      <c r="U526" s="451"/>
      <c r="V526" s="37" t="s">
        <v>66</v>
      </c>
      <c r="W526" s="407">
        <f>IFERROR(SUM(W522:W524),"0")</f>
        <v>0</v>
      </c>
      <c r="X526" s="407">
        <f>IFERROR(SUM(X522:X524),"0")</f>
        <v>0</v>
      </c>
      <c r="Y526" s="37"/>
      <c r="Z526" s="408"/>
      <c r="AA526" s="408"/>
    </row>
    <row r="527" spans="1:67" ht="14.25" hidden="1" customHeight="1" x14ac:dyDescent="0.25">
      <c r="A527" s="420" t="s">
        <v>217</v>
      </c>
      <c r="B527" s="416"/>
      <c r="C527" s="416"/>
      <c r="D527" s="416"/>
      <c r="E527" s="416"/>
      <c r="F527" s="416"/>
      <c r="G527" s="416"/>
      <c r="H527" s="416"/>
      <c r="I527" s="416"/>
      <c r="J527" s="416"/>
      <c r="K527" s="416"/>
      <c r="L527" s="416"/>
      <c r="M527" s="416"/>
      <c r="N527" s="416"/>
      <c r="O527" s="416"/>
      <c r="P527" s="416"/>
      <c r="Q527" s="416"/>
      <c r="R527" s="416"/>
      <c r="S527" s="416"/>
      <c r="T527" s="416"/>
      <c r="U527" s="416"/>
      <c r="V527" s="416"/>
      <c r="W527" s="416"/>
      <c r="X527" s="416"/>
      <c r="Y527" s="416"/>
      <c r="Z527" s="398"/>
      <c r="AA527" s="398"/>
    </row>
    <row r="528" spans="1:67" ht="16.5" hidden="1" customHeight="1" x14ac:dyDescent="0.25">
      <c r="A528" s="54" t="s">
        <v>727</v>
      </c>
      <c r="B528" s="54" t="s">
        <v>728</v>
      </c>
      <c r="C528" s="31">
        <v>4301060363</v>
      </c>
      <c r="D528" s="418">
        <v>4680115885035</v>
      </c>
      <c r="E528" s="413"/>
      <c r="F528" s="404">
        <v>1</v>
      </c>
      <c r="G528" s="32">
        <v>4</v>
      </c>
      <c r="H528" s="404">
        <v>4</v>
      </c>
      <c r="I528" s="404">
        <v>4.4160000000000004</v>
      </c>
      <c r="J528" s="32">
        <v>104</v>
      </c>
      <c r="K528" s="32" t="s">
        <v>108</v>
      </c>
      <c r="L528" s="33" t="s">
        <v>65</v>
      </c>
      <c r="M528" s="33"/>
      <c r="N528" s="32">
        <v>35</v>
      </c>
      <c r="O528" s="7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12"/>
      <c r="Q528" s="412"/>
      <c r="R528" s="412"/>
      <c r="S528" s="413"/>
      <c r="T528" s="34"/>
      <c r="U528" s="34"/>
      <c r="V528" s="35" t="s">
        <v>66</v>
      </c>
      <c r="W528" s="405">
        <v>0</v>
      </c>
      <c r="X528" s="406">
        <f>IFERROR(IF(W528="",0,CEILING((W528/$H528),1)*$H528),"")</f>
        <v>0</v>
      </c>
      <c r="Y528" s="36" t="str">
        <f>IFERROR(IF(X528=0,"",ROUNDUP(X528/H528,0)*0.01196),"")</f>
        <v/>
      </c>
      <c r="Z528" s="56"/>
      <c r="AA528" s="57"/>
      <c r="AE528" s="64"/>
      <c r="BB528" s="36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430"/>
      <c r="B529" s="416"/>
      <c r="C529" s="416"/>
      <c r="D529" s="416"/>
      <c r="E529" s="416"/>
      <c r="F529" s="416"/>
      <c r="G529" s="416"/>
      <c r="H529" s="416"/>
      <c r="I529" s="416"/>
      <c r="J529" s="416"/>
      <c r="K529" s="416"/>
      <c r="L529" s="416"/>
      <c r="M529" s="416"/>
      <c r="N529" s="431"/>
      <c r="O529" s="449" t="s">
        <v>70</v>
      </c>
      <c r="P529" s="450"/>
      <c r="Q529" s="450"/>
      <c r="R529" s="450"/>
      <c r="S529" s="450"/>
      <c r="T529" s="450"/>
      <c r="U529" s="451"/>
      <c r="V529" s="37" t="s">
        <v>71</v>
      </c>
      <c r="W529" s="407">
        <f>IFERROR(W528/H528,"0")</f>
        <v>0</v>
      </c>
      <c r="X529" s="407">
        <f>IFERROR(X528/H528,"0")</f>
        <v>0</v>
      </c>
      <c r="Y529" s="407">
        <f>IFERROR(IF(Y528="",0,Y528),"0")</f>
        <v>0</v>
      </c>
      <c r="Z529" s="408"/>
      <c r="AA529" s="408"/>
    </row>
    <row r="530" spans="1:67" hidden="1" x14ac:dyDescent="0.2">
      <c r="A530" s="416"/>
      <c r="B530" s="416"/>
      <c r="C530" s="416"/>
      <c r="D530" s="416"/>
      <c r="E530" s="416"/>
      <c r="F530" s="416"/>
      <c r="G530" s="416"/>
      <c r="H530" s="416"/>
      <c r="I530" s="416"/>
      <c r="J530" s="416"/>
      <c r="K530" s="416"/>
      <c r="L530" s="416"/>
      <c r="M530" s="416"/>
      <c r="N530" s="431"/>
      <c r="O530" s="449" t="s">
        <v>70</v>
      </c>
      <c r="P530" s="450"/>
      <c r="Q530" s="450"/>
      <c r="R530" s="450"/>
      <c r="S530" s="450"/>
      <c r="T530" s="450"/>
      <c r="U530" s="451"/>
      <c r="V530" s="37" t="s">
        <v>66</v>
      </c>
      <c r="W530" s="407">
        <f>IFERROR(SUM(W528:W528),"0")</f>
        <v>0</v>
      </c>
      <c r="X530" s="407">
        <f>IFERROR(SUM(X528:X528),"0")</f>
        <v>0</v>
      </c>
      <c r="Y530" s="37"/>
      <c r="Z530" s="408"/>
      <c r="AA530" s="408"/>
    </row>
    <row r="531" spans="1:67" ht="27.75" hidden="1" customHeight="1" x14ac:dyDescent="0.2">
      <c r="A531" s="462" t="s">
        <v>729</v>
      </c>
      <c r="B531" s="463"/>
      <c r="C531" s="463"/>
      <c r="D531" s="463"/>
      <c r="E531" s="463"/>
      <c r="F531" s="463"/>
      <c r="G531" s="463"/>
      <c r="H531" s="463"/>
      <c r="I531" s="463"/>
      <c r="J531" s="463"/>
      <c r="K531" s="463"/>
      <c r="L531" s="463"/>
      <c r="M531" s="463"/>
      <c r="N531" s="463"/>
      <c r="O531" s="463"/>
      <c r="P531" s="463"/>
      <c r="Q531" s="463"/>
      <c r="R531" s="463"/>
      <c r="S531" s="463"/>
      <c r="T531" s="463"/>
      <c r="U531" s="463"/>
      <c r="V531" s="463"/>
      <c r="W531" s="463"/>
      <c r="X531" s="463"/>
      <c r="Y531" s="463"/>
      <c r="Z531" s="48"/>
      <c r="AA531" s="48"/>
    </row>
    <row r="532" spans="1:67" ht="16.5" hidden="1" customHeight="1" x14ac:dyDescent="0.25">
      <c r="A532" s="415" t="s">
        <v>729</v>
      </c>
      <c r="B532" s="416"/>
      <c r="C532" s="416"/>
      <c r="D532" s="416"/>
      <c r="E532" s="416"/>
      <c r="F532" s="416"/>
      <c r="G532" s="416"/>
      <c r="H532" s="416"/>
      <c r="I532" s="416"/>
      <c r="J532" s="416"/>
      <c r="K532" s="416"/>
      <c r="L532" s="416"/>
      <c r="M532" s="416"/>
      <c r="N532" s="416"/>
      <c r="O532" s="416"/>
      <c r="P532" s="416"/>
      <c r="Q532" s="416"/>
      <c r="R532" s="416"/>
      <c r="S532" s="416"/>
      <c r="T532" s="416"/>
      <c r="U532" s="416"/>
      <c r="V532" s="416"/>
      <c r="W532" s="416"/>
      <c r="X532" s="416"/>
      <c r="Y532" s="416"/>
      <c r="Z532" s="399"/>
      <c r="AA532" s="399"/>
    </row>
    <row r="533" spans="1:67" ht="14.25" hidden="1" customHeight="1" x14ac:dyDescent="0.25">
      <c r="A533" s="420" t="s">
        <v>113</v>
      </c>
      <c r="B533" s="416"/>
      <c r="C533" s="416"/>
      <c r="D533" s="416"/>
      <c r="E533" s="416"/>
      <c r="F533" s="416"/>
      <c r="G533" s="416"/>
      <c r="H533" s="416"/>
      <c r="I533" s="416"/>
      <c r="J533" s="416"/>
      <c r="K533" s="416"/>
      <c r="L533" s="416"/>
      <c r="M533" s="416"/>
      <c r="N533" s="416"/>
      <c r="O533" s="416"/>
      <c r="P533" s="416"/>
      <c r="Q533" s="416"/>
      <c r="R533" s="416"/>
      <c r="S533" s="416"/>
      <c r="T533" s="416"/>
      <c r="U533" s="416"/>
      <c r="V533" s="416"/>
      <c r="W533" s="416"/>
      <c r="X533" s="416"/>
      <c r="Y533" s="416"/>
      <c r="Z533" s="398"/>
      <c r="AA533" s="398"/>
    </row>
    <row r="534" spans="1:67" ht="27" hidden="1" customHeight="1" x14ac:dyDescent="0.25">
      <c r="A534" s="54" t="s">
        <v>730</v>
      </c>
      <c r="B534" s="54" t="s">
        <v>731</v>
      </c>
      <c r="C534" s="31">
        <v>4301011763</v>
      </c>
      <c r="D534" s="418">
        <v>4640242181011</v>
      </c>
      <c r="E534" s="413"/>
      <c r="F534" s="404">
        <v>1.35</v>
      </c>
      <c r="G534" s="32">
        <v>8</v>
      </c>
      <c r="H534" s="404">
        <v>10.8</v>
      </c>
      <c r="I534" s="404">
        <v>11.28</v>
      </c>
      <c r="J534" s="32">
        <v>56</v>
      </c>
      <c r="K534" s="32" t="s">
        <v>108</v>
      </c>
      <c r="L534" s="33" t="s">
        <v>127</v>
      </c>
      <c r="M534" s="33"/>
      <c r="N534" s="32">
        <v>55</v>
      </c>
      <c r="O534" s="783" t="s">
        <v>732</v>
      </c>
      <c r="P534" s="412"/>
      <c r="Q534" s="412"/>
      <c r="R534" s="412"/>
      <c r="S534" s="413"/>
      <c r="T534" s="34"/>
      <c r="U534" s="34"/>
      <c r="V534" s="35" t="s">
        <v>66</v>
      </c>
      <c r="W534" s="405">
        <v>0</v>
      </c>
      <c r="X534" s="406">
        <f t="shared" ref="X534:X542" si="99">IFERROR(IF(W534="",0,CEILING((W534/$H534),1)*$H534),"")</f>
        <v>0</v>
      </c>
      <c r="Y534" s="36" t="str">
        <f t="shared" ref="Y534:Y539" si="100">IFERROR(IF(X534=0,"",ROUNDUP(X534/H534,0)*0.02175),"")</f>
        <v/>
      </c>
      <c r="Z534" s="56"/>
      <c r="AA534" s="57"/>
      <c r="AE534" s="64"/>
      <c r="BB534" s="368" t="s">
        <v>1</v>
      </c>
      <c r="BL534" s="64">
        <f t="shared" ref="BL534:BL542" si="101">IFERROR(W534*I534/H534,"0")</f>
        <v>0</v>
      </c>
      <c r="BM534" s="64">
        <f t="shared" ref="BM534:BM542" si="102">IFERROR(X534*I534/H534,"0")</f>
        <v>0</v>
      </c>
      <c r="BN534" s="64">
        <f t="shared" ref="BN534:BN542" si="103">IFERROR(1/J534*(W534/H534),"0")</f>
        <v>0</v>
      </c>
      <c r="BO534" s="64">
        <f t="shared" ref="BO534:BO542" si="104">IFERROR(1/J534*(X534/H534),"0")</f>
        <v>0</v>
      </c>
    </row>
    <row r="535" spans="1:67" ht="27" hidden="1" customHeight="1" x14ac:dyDescent="0.25">
      <c r="A535" s="54" t="s">
        <v>733</v>
      </c>
      <c r="B535" s="54" t="s">
        <v>734</v>
      </c>
      <c r="C535" s="31">
        <v>4301011951</v>
      </c>
      <c r="D535" s="418">
        <v>4640242180045</v>
      </c>
      <c r="E535" s="413"/>
      <c r="F535" s="404">
        <v>1.35</v>
      </c>
      <c r="G535" s="32">
        <v>8</v>
      </c>
      <c r="H535" s="404">
        <v>10.8</v>
      </c>
      <c r="I535" s="404">
        <v>11.28</v>
      </c>
      <c r="J535" s="32">
        <v>56</v>
      </c>
      <c r="K535" s="32" t="s">
        <v>108</v>
      </c>
      <c r="L535" s="33" t="s">
        <v>109</v>
      </c>
      <c r="M535" s="33"/>
      <c r="N535" s="32">
        <v>55</v>
      </c>
      <c r="O535" s="705" t="s">
        <v>735</v>
      </c>
      <c r="P535" s="412"/>
      <c r="Q535" s="412"/>
      <c r="R535" s="412"/>
      <c r="S535" s="413"/>
      <c r="T535" s="34"/>
      <c r="U535" s="34"/>
      <c r="V535" s="35" t="s">
        <v>66</v>
      </c>
      <c r="W535" s="405">
        <v>0</v>
      </c>
      <c r="X535" s="406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hidden="1" customHeight="1" x14ac:dyDescent="0.25">
      <c r="A536" s="54" t="s">
        <v>736</v>
      </c>
      <c r="B536" s="54" t="s">
        <v>737</v>
      </c>
      <c r="C536" s="31">
        <v>4301011585</v>
      </c>
      <c r="D536" s="418">
        <v>4640242180441</v>
      </c>
      <c r="E536" s="413"/>
      <c r="F536" s="404">
        <v>1.5</v>
      </c>
      <c r="G536" s="32">
        <v>8</v>
      </c>
      <c r="H536" s="404">
        <v>12</v>
      </c>
      <c r="I536" s="404">
        <v>12.48</v>
      </c>
      <c r="J536" s="32">
        <v>56</v>
      </c>
      <c r="K536" s="32" t="s">
        <v>108</v>
      </c>
      <c r="L536" s="33" t="s">
        <v>109</v>
      </c>
      <c r="M536" s="33"/>
      <c r="N536" s="32">
        <v>50</v>
      </c>
      <c r="O536" s="786" t="s">
        <v>738</v>
      </c>
      <c r="P536" s="412"/>
      <c r="Q536" s="412"/>
      <c r="R536" s="412"/>
      <c r="S536" s="413"/>
      <c r="T536" s="34"/>
      <c r="U536" s="34"/>
      <c r="V536" s="35" t="s">
        <v>66</v>
      </c>
      <c r="W536" s="405">
        <v>0</v>
      </c>
      <c r="X536" s="406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hidden="1" customHeight="1" x14ac:dyDescent="0.25">
      <c r="A537" s="54" t="s">
        <v>739</v>
      </c>
      <c r="B537" s="54" t="s">
        <v>740</v>
      </c>
      <c r="C537" s="31">
        <v>4301011950</v>
      </c>
      <c r="D537" s="418">
        <v>4640242180601</v>
      </c>
      <c r="E537" s="413"/>
      <c r="F537" s="404">
        <v>1.35</v>
      </c>
      <c r="G537" s="32">
        <v>8</v>
      </c>
      <c r="H537" s="404">
        <v>10.8</v>
      </c>
      <c r="I537" s="404">
        <v>11.28</v>
      </c>
      <c r="J537" s="32">
        <v>56</v>
      </c>
      <c r="K537" s="32" t="s">
        <v>108</v>
      </c>
      <c r="L537" s="33" t="s">
        <v>109</v>
      </c>
      <c r="M537" s="33"/>
      <c r="N537" s="32">
        <v>55</v>
      </c>
      <c r="O537" s="725" t="s">
        <v>741</v>
      </c>
      <c r="P537" s="412"/>
      <c r="Q537" s="412"/>
      <c r="R537" s="412"/>
      <c r="S537" s="413"/>
      <c r="T537" s="34"/>
      <c r="U537" s="34"/>
      <c r="V537" s="35" t="s">
        <v>66</v>
      </c>
      <c r="W537" s="405">
        <v>0</v>
      </c>
      <c r="X537" s="406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hidden="1" customHeight="1" x14ac:dyDescent="0.25">
      <c r="A538" s="54" t="s">
        <v>742</v>
      </c>
      <c r="B538" s="54" t="s">
        <v>743</v>
      </c>
      <c r="C538" s="31">
        <v>4301011584</v>
      </c>
      <c r="D538" s="418">
        <v>4640242180564</v>
      </c>
      <c r="E538" s="413"/>
      <c r="F538" s="404">
        <v>1.5</v>
      </c>
      <c r="G538" s="32">
        <v>8</v>
      </c>
      <c r="H538" s="404">
        <v>12</v>
      </c>
      <c r="I538" s="404">
        <v>12.48</v>
      </c>
      <c r="J538" s="32">
        <v>56</v>
      </c>
      <c r="K538" s="32" t="s">
        <v>108</v>
      </c>
      <c r="L538" s="33" t="s">
        <v>109</v>
      </c>
      <c r="M538" s="33"/>
      <c r="N538" s="32">
        <v>50</v>
      </c>
      <c r="O538" s="623" t="s">
        <v>744</v>
      </c>
      <c r="P538" s="412"/>
      <c r="Q538" s="412"/>
      <c r="R538" s="412"/>
      <c r="S538" s="413"/>
      <c r="T538" s="34"/>
      <c r="U538" s="34"/>
      <c r="V538" s="35" t="s">
        <v>66</v>
      </c>
      <c r="W538" s="405">
        <v>0</v>
      </c>
      <c r="X538" s="406">
        <f t="shared" si="99"/>
        <v>0</v>
      </c>
      <c r="Y538" s="36" t="str">
        <f t="shared" si="100"/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hidden="1" customHeight="1" x14ac:dyDescent="0.25">
      <c r="A539" s="54" t="s">
        <v>745</v>
      </c>
      <c r="B539" s="54" t="s">
        <v>746</v>
      </c>
      <c r="C539" s="31">
        <v>4301011762</v>
      </c>
      <c r="D539" s="418">
        <v>4640242180922</v>
      </c>
      <c r="E539" s="413"/>
      <c r="F539" s="404">
        <v>1.35</v>
      </c>
      <c r="G539" s="32">
        <v>8</v>
      </c>
      <c r="H539" s="404">
        <v>10.8</v>
      </c>
      <c r="I539" s="404">
        <v>11.28</v>
      </c>
      <c r="J539" s="32">
        <v>56</v>
      </c>
      <c r="K539" s="32" t="s">
        <v>108</v>
      </c>
      <c r="L539" s="33" t="s">
        <v>109</v>
      </c>
      <c r="M539" s="33"/>
      <c r="N539" s="32">
        <v>55</v>
      </c>
      <c r="O539" s="613" t="s">
        <v>747</v>
      </c>
      <c r="P539" s="412"/>
      <c r="Q539" s="412"/>
      <c r="R539" s="412"/>
      <c r="S539" s="413"/>
      <c r="T539" s="34"/>
      <c r="U539" s="34"/>
      <c r="V539" s="35" t="s">
        <v>66</v>
      </c>
      <c r="W539" s="405">
        <v>0</v>
      </c>
      <c r="X539" s="406">
        <f t="shared" si="99"/>
        <v>0</v>
      </c>
      <c r="Y539" s="36" t="str">
        <f t="shared" si="100"/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hidden="1" customHeight="1" x14ac:dyDescent="0.25">
      <c r="A540" s="54" t="s">
        <v>748</v>
      </c>
      <c r="B540" s="54" t="s">
        <v>749</v>
      </c>
      <c r="C540" s="31">
        <v>4301011764</v>
      </c>
      <c r="D540" s="418">
        <v>4640242181189</v>
      </c>
      <c r="E540" s="413"/>
      <c r="F540" s="404">
        <v>0.4</v>
      </c>
      <c r="G540" s="32">
        <v>10</v>
      </c>
      <c r="H540" s="404">
        <v>4</v>
      </c>
      <c r="I540" s="404">
        <v>4.24</v>
      </c>
      <c r="J540" s="32">
        <v>120</v>
      </c>
      <c r="K540" s="32" t="s">
        <v>64</v>
      </c>
      <c r="L540" s="33" t="s">
        <v>127</v>
      </c>
      <c r="M540" s="33"/>
      <c r="N540" s="32">
        <v>55</v>
      </c>
      <c r="O540" s="627" t="s">
        <v>750</v>
      </c>
      <c r="P540" s="412"/>
      <c r="Q540" s="412"/>
      <c r="R540" s="412"/>
      <c r="S540" s="413"/>
      <c r="T540" s="34"/>
      <c r="U540" s="34"/>
      <c r="V540" s="35" t="s">
        <v>66</v>
      </c>
      <c r="W540" s="405">
        <v>0</v>
      </c>
      <c r="X540" s="406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hidden="1" customHeight="1" x14ac:dyDescent="0.25">
      <c r="A541" s="54" t="s">
        <v>751</v>
      </c>
      <c r="B541" s="54" t="s">
        <v>752</v>
      </c>
      <c r="C541" s="31">
        <v>4301011551</v>
      </c>
      <c r="D541" s="418">
        <v>4640242180038</v>
      </c>
      <c r="E541" s="413"/>
      <c r="F541" s="404">
        <v>0.4</v>
      </c>
      <c r="G541" s="32">
        <v>10</v>
      </c>
      <c r="H541" s="404">
        <v>4</v>
      </c>
      <c r="I541" s="404">
        <v>4.24</v>
      </c>
      <c r="J541" s="32">
        <v>120</v>
      </c>
      <c r="K541" s="32" t="s">
        <v>64</v>
      </c>
      <c r="L541" s="33" t="s">
        <v>109</v>
      </c>
      <c r="M541" s="33"/>
      <c r="N541" s="32">
        <v>50</v>
      </c>
      <c r="O541" s="658" t="s">
        <v>753</v>
      </c>
      <c r="P541" s="412"/>
      <c r="Q541" s="412"/>
      <c r="R541" s="412"/>
      <c r="S541" s="413"/>
      <c r="T541" s="34"/>
      <c r="U541" s="34"/>
      <c r="V541" s="35" t="s">
        <v>66</v>
      </c>
      <c r="W541" s="405">
        <v>0</v>
      </c>
      <c r="X541" s="406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ht="27" hidden="1" customHeight="1" x14ac:dyDescent="0.25">
      <c r="A542" s="54" t="s">
        <v>754</v>
      </c>
      <c r="B542" s="54" t="s">
        <v>755</v>
      </c>
      <c r="C542" s="31">
        <v>4301011765</v>
      </c>
      <c r="D542" s="418">
        <v>4640242181172</v>
      </c>
      <c r="E542" s="413"/>
      <c r="F542" s="404">
        <v>0.4</v>
      </c>
      <c r="G542" s="32">
        <v>10</v>
      </c>
      <c r="H542" s="404">
        <v>4</v>
      </c>
      <c r="I542" s="404">
        <v>4.24</v>
      </c>
      <c r="J542" s="32">
        <v>120</v>
      </c>
      <c r="K542" s="32" t="s">
        <v>64</v>
      </c>
      <c r="L542" s="33" t="s">
        <v>109</v>
      </c>
      <c r="M542" s="33"/>
      <c r="N542" s="32">
        <v>55</v>
      </c>
      <c r="O542" s="561" t="s">
        <v>756</v>
      </c>
      <c r="P542" s="412"/>
      <c r="Q542" s="412"/>
      <c r="R542" s="412"/>
      <c r="S542" s="413"/>
      <c r="T542" s="34"/>
      <c r="U542" s="34"/>
      <c r="V542" s="35" t="s">
        <v>66</v>
      </c>
      <c r="W542" s="405">
        <v>0</v>
      </c>
      <c r="X542" s="406">
        <f t="shared" si="99"/>
        <v>0</v>
      </c>
      <c r="Y542" s="36" t="str">
        <f>IFERROR(IF(X542=0,"",ROUNDUP(X542/H542,0)*0.00937),"")</f>
        <v/>
      </c>
      <c r="Z542" s="56"/>
      <c r="AA542" s="57"/>
      <c r="AE542" s="64"/>
      <c r="BB542" s="376" t="s">
        <v>1</v>
      </c>
      <c r="BL542" s="64">
        <f t="shared" si="101"/>
        <v>0</v>
      </c>
      <c r="BM542" s="64">
        <f t="shared" si="102"/>
        <v>0</v>
      </c>
      <c r="BN542" s="64">
        <f t="shared" si="103"/>
        <v>0</v>
      </c>
      <c r="BO542" s="64">
        <f t="shared" si="104"/>
        <v>0</v>
      </c>
    </row>
    <row r="543" spans="1:67" hidden="1" x14ac:dyDescent="0.2">
      <c r="A543" s="430"/>
      <c r="B543" s="416"/>
      <c r="C543" s="416"/>
      <c r="D543" s="416"/>
      <c r="E543" s="416"/>
      <c r="F543" s="416"/>
      <c r="G543" s="416"/>
      <c r="H543" s="416"/>
      <c r="I543" s="416"/>
      <c r="J543" s="416"/>
      <c r="K543" s="416"/>
      <c r="L543" s="416"/>
      <c r="M543" s="416"/>
      <c r="N543" s="431"/>
      <c r="O543" s="449" t="s">
        <v>70</v>
      </c>
      <c r="P543" s="450"/>
      <c r="Q543" s="450"/>
      <c r="R543" s="450"/>
      <c r="S543" s="450"/>
      <c r="T543" s="450"/>
      <c r="U543" s="451"/>
      <c r="V543" s="37" t="s">
        <v>71</v>
      </c>
      <c r="W543" s="407">
        <f>IFERROR(W534/H534,"0")+IFERROR(W535/H535,"0")+IFERROR(W536/H536,"0")+IFERROR(W537/H537,"0")+IFERROR(W538/H538,"0")+IFERROR(W539/H539,"0")+IFERROR(W540/H540,"0")+IFERROR(W541/H541,"0")+IFERROR(W542/H542,"0")</f>
        <v>0</v>
      </c>
      <c r="X543" s="407">
        <f>IFERROR(X534/H534,"0")+IFERROR(X535/H535,"0")+IFERROR(X536/H536,"0")+IFERROR(X537/H537,"0")+IFERROR(X538/H538,"0")+IFERROR(X539/H539,"0")+IFERROR(X540/H540,"0")+IFERROR(X541/H541,"0")+IFERROR(X542/H542,"0")</f>
        <v>0</v>
      </c>
      <c r="Y543" s="407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0</v>
      </c>
      <c r="Z543" s="408"/>
      <c r="AA543" s="408"/>
    </row>
    <row r="544" spans="1:67" hidden="1" x14ac:dyDescent="0.2">
      <c r="A544" s="416"/>
      <c r="B544" s="416"/>
      <c r="C544" s="416"/>
      <c r="D544" s="416"/>
      <c r="E544" s="416"/>
      <c r="F544" s="416"/>
      <c r="G544" s="416"/>
      <c r="H544" s="416"/>
      <c r="I544" s="416"/>
      <c r="J544" s="416"/>
      <c r="K544" s="416"/>
      <c r="L544" s="416"/>
      <c r="M544" s="416"/>
      <c r="N544" s="431"/>
      <c r="O544" s="449" t="s">
        <v>70</v>
      </c>
      <c r="P544" s="450"/>
      <c r="Q544" s="450"/>
      <c r="R544" s="450"/>
      <c r="S544" s="450"/>
      <c r="T544" s="450"/>
      <c r="U544" s="451"/>
      <c r="V544" s="37" t="s">
        <v>66</v>
      </c>
      <c r="W544" s="407">
        <f>IFERROR(SUM(W534:W542),"0")</f>
        <v>0</v>
      </c>
      <c r="X544" s="407">
        <f>IFERROR(SUM(X534:X542),"0")</f>
        <v>0</v>
      </c>
      <c r="Y544" s="37"/>
      <c r="Z544" s="408"/>
      <c r="AA544" s="408"/>
    </row>
    <row r="545" spans="1:67" ht="14.25" hidden="1" customHeight="1" x14ac:dyDescent="0.25">
      <c r="A545" s="420" t="s">
        <v>105</v>
      </c>
      <c r="B545" s="416"/>
      <c r="C545" s="416"/>
      <c r="D545" s="416"/>
      <c r="E545" s="416"/>
      <c r="F545" s="416"/>
      <c r="G545" s="416"/>
      <c r="H545" s="416"/>
      <c r="I545" s="416"/>
      <c r="J545" s="416"/>
      <c r="K545" s="416"/>
      <c r="L545" s="416"/>
      <c r="M545" s="416"/>
      <c r="N545" s="416"/>
      <c r="O545" s="416"/>
      <c r="P545" s="416"/>
      <c r="Q545" s="416"/>
      <c r="R545" s="416"/>
      <c r="S545" s="416"/>
      <c r="T545" s="416"/>
      <c r="U545" s="416"/>
      <c r="V545" s="416"/>
      <c r="W545" s="416"/>
      <c r="X545" s="416"/>
      <c r="Y545" s="416"/>
      <c r="Z545" s="398"/>
      <c r="AA545" s="398"/>
    </row>
    <row r="546" spans="1:67" ht="27" hidden="1" customHeight="1" x14ac:dyDescent="0.25">
      <c r="A546" s="54" t="s">
        <v>757</v>
      </c>
      <c r="B546" s="54" t="s">
        <v>758</v>
      </c>
      <c r="C546" s="31">
        <v>4301020260</v>
      </c>
      <c r="D546" s="418">
        <v>4640242180526</v>
      </c>
      <c r="E546" s="413"/>
      <c r="F546" s="404">
        <v>1.8</v>
      </c>
      <c r="G546" s="32">
        <v>6</v>
      </c>
      <c r="H546" s="404">
        <v>10.8</v>
      </c>
      <c r="I546" s="404">
        <v>11.28</v>
      </c>
      <c r="J546" s="32">
        <v>56</v>
      </c>
      <c r="K546" s="32" t="s">
        <v>108</v>
      </c>
      <c r="L546" s="33" t="s">
        <v>109</v>
      </c>
      <c r="M546" s="33"/>
      <c r="N546" s="32">
        <v>50</v>
      </c>
      <c r="O546" s="762" t="s">
        <v>759</v>
      </c>
      <c r="P546" s="412"/>
      <c r="Q546" s="412"/>
      <c r="R546" s="412"/>
      <c r="S546" s="413"/>
      <c r="T546" s="34"/>
      <c r="U546" s="34"/>
      <c r="V546" s="35" t="s">
        <v>66</v>
      </c>
      <c r="W546" s="405">
        <v>0</v>
      </c>
      <c r="X546" s="40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16.5" hidden="1" customHeight="1" x14ac:dyDescent="0.25">
      <c r="A547" s="54" t="s">
        <v>760</v>
      </c>
      <c r="B547" s="54" t="s">
        <v>761</v>
      </c>
      <c r="C547" s="31">
        <v>4301020269</v>
      </c>
      <c r="D547" s="418">
        <v>4640242180519</v>
      </c>
      <c r="E547" s="413"/>
      <c r="F547" s="404">
        <v>1.35</v>
      </c>
      <c r="G547" s="32">
        <v>8</v>
      </c>
      <c r="H547" s="404">
        <v>10.8</v>
      </c>
      <c r="I547" s="404">
        <v>11.28</v>
      </c>
      <c r="J547" s="32">
        <v>56</v>
      </c>
      <c r="K547" s="32" t="s">
        <v>108</v>
      </c>
      <c r="L547" s="33" t="s">
        <v>127</v>
      </c>
      <c r="M547" s="33"/>
      <c r="N547" s="32">
        <v>50</v>
      </c>
      <c r="O547" s="782" t="s">
        <v>762</v>
      </c>
      <c r="P547" s="412"/>
      <c r="Q547" s="412"/>
      <c r="R547" s="412"/>
      <c r="S547" s="413"/>
      <c r="T547" s="34"/>
      <c r="U547" s="34"/>
      <c r="V547" s="35" t="s">
        <v>66</v>
      </c>
      <c r="W547" s="405">
        <v>0</v>
      </c>
      <c r="X547" s="40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763</v>
      </c>
      <c r="B548" s="54" t="s">
        <v>764</v>
      </c>
      <c r="C548" s="31">
        <v>4301020309</v>
      </c>
      <c r="D548" s="418">
        <v>4640242180090</v>
      </c>
      <c r="E548" s="413"/>
      <c r="F548" s="404">
        <v>1.35</v>
      </c>
      <c r="G548" s="32">
        <v>8</v>
      </c>
      <c r="H548" s="404">
        <v>10.8</v>
      </c>
      <c r="I548" s="404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25" t="s">
        <v>765</v>
      </c>
      <c r="P548" s="412"/>
      <c r="Q548" s="412"/>
      <c r="R548" s="412"/>
      <c r="S548" s="413"/>
      <c r="T548" s="34"/>
      <c r="U548" s="34"/>
      <c r="V548" s="35" t="s">
        <v>66</v>
      </c>
      <c r="W548" s="405">
        <v>0</v>
      </c>
      <c r="X548" s="40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766</v>
      </c>
      <c r="B549" s="54" t="s">
        <v>767</v>
      </c>
      <c r="C549" s="31">
        <v>4301020314</v>
      </c>
      <c r="D549" s="418">
        <v>4640242180090</v>
      </c>
      <c r="E549" s="413"/>
      <c r="F549" s="404">
        <v>1.35</v>
      </c>
      <c r="G549" s="32">
        <v>8</v>
      </c>
      <c r="H549" s="404">
        <v>10.8</v>
      </c>
      <c r="I549" s="404">
        <v>11.28</v>
      </c>
      <c r="J549" s="32">
        <v>56</v>
      </c>
      <c r="K549" s="32" t="s">
        <v>108</v>
      </c>
      <c r="L549" s="33" t="s">
        <v>109</v>
      </c>
      <c r="M549" s="33"/>
      <c r="N549" s="32">
        <v>50</v>
      </c>
      <c r="O549" s="784" t="s">
        <v>768</v>
      </c>
      <c r="P549" s="412"/>
      <c r="Q549" s="412"/>
      <c r="R549" s="412"/>
      <c r="S549" s="413"/>
      <c r="T549" s="34"/>
      <c r="U549" s="34"/>
      <c r="V549" s="35" t="s">
        <v>66</v>
      </c>
      <c r="W549" s="405">
        <v>0</v>
      </c>
      <c r="X549" s="40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769</v>
      </c>
      <c r="B550" s="54" t="s">
        <v>770</v>
      </c>
      <c r="C550" s="31">
        <v>4301020295</v>
      </c>
      <c r="D550" s="418">
        <v>4640242181363</v>
      </c>
      <c r="E550" s="413"/>
      <c r="F550" s="404">
        <v>0.4</v>
      </c>
      <c r="G550" s="32">
        <v>10</v>
      </c>
      <c r="H550" s="404">
        <v>4</v>
      </c>
      <c r="I550" s="404">
        <v>4.24</v>
      </c>
      <c r="J550" s="32">
        <v>120</v>
      </c>
      <c r="K550" s="32" t="s">
        <v>64</v>
      </c>
      <c r="L550" s="33" t="s">
        <v>109</v>
      </c>
      <c r="M550" s="33"/>
      <c r="N550" s="32">
        <v>50</v>
      </c>
      <c r="O550" s="823" t="s">
        <v>771</v>
      </c>
      <c r="P550" s="412"/>
      <c r="Q550" s="412"/>
      <c r="R550" s="412"/>
      <c r="S550" s="413"/>
      <c r="T550" s="34"/>
      <c r="U550" s="34"/>
      <c r="V550" s="35" t="s">
        <v>66</v>
      </c>
      <c r="W550" s="405">
        <v>0</v>
      </c>
      <c r="X550" s="406">
        <f>IFERROR(IF(W550="",0,CEILING((W550/$H550),1)*$H550),"")</f>
        <v>0</v>
      </c>
      <c r="Y550" s="36" t="str">
        <f>IFERROR(IF(X550=0,"",ROUNDUP(X550/H550,0)*0.00937),"")</f>
        <v/>
      </c>
      <c r="Z550" s="56"/>
      <c r="AA550" s="57"/>
      <c r="AE550" s="64"/>
      <c r="BB550" s="381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idden="1" x14ac:dyDescent="0.2">
      <c r="A551" s="430"/>
      <c r="B551" s="416"/>
      <c r="C551" s="416"/>
      <c r="D551" s="416"/>
      <c r="E551" s="416"/>
      <c r="F551" s="416"/>
      <c r="G551" s="416"/>
      <c r="H551" s="416"/>
      <c r="I551" s="416"/>
      <c r="J551" s="416"/>
      <c r="K551" s="416"/>
      <c r="L551" s="416"/>
      <c r="M551" s="416"/>
      <c r="N551" s="431"/>
      <c r="O551" s="449" t="s">
        <v>70</v>
      </c>
      <c r="P551" s="450"/>
      <c r="Q551" s="450"/>
      <c r="R551" s="450"/>
      <c r="S551" s="450"/>
      <c r="T551" s="450"/>
      <c r="U551" s="451"/>
      <c r="V551" s="37" t="s">
        <v>71</v>
      </c>
      <c r="W551" s="407">
        <f>IFERROR(W546/H546,"0")+IFERROR(W547/H547,"0")+IFERROR(W548/H548,"0")+IFERROR(W549/H549,"0")+IFERROR(W550/H550,"0")</f>
        <v>0</v>
      </c>
      <c r="X551" s="407">
        <f>IFERROR(X546/H546,"0")+IFERROR(X547/H547,"0")+IFERROR(X548/H548,"0")+IFERROR(X549/H549,"0")+IFERROR(X550/H550,"0")</f>
        <v>0</v>
      </c>
      <c r="Y551" s="407">
        <f>IFERROR(IF(Y546="",0,Y546),"0")+IFERROR(IF(Y547="",0,Y547),"0")+IFERROR(IF(Y548="",0,Y548),"0")+IFERROR(IF(Y549="",0,Y549),"0")+IFERROR(IF(Y550="",0,Y550),"0")</f>
        <v>0</v>
      </c>
      <c r="Z551" s="408"/>
      <c r="AA551" s="408"/>
    </row>
    <row r="552" spans="1:67" hidden="1" x14ac:dyDescent="0.2">
      <c r="A552" s="416"/>
      <c r="B552" s="416"/>
      <c r="C552" s="416"/>
      <c r="D552" s="416"/>
      <c r="E552" s="416"/>
      <c r="F552" s="416"/>
      <c r="G552" s="416"/>
      <c r="H552" s="416"/>
      <c r="I552" s="416"/>
      <c r="J552" s="416"/>
      <c r="K552" s="416"/>
      <c r="L552" s="416"/>
      <c r="M552" s="416"/>
      <c r="N552" s="431"/>
      <c r="O552" s="449" t="s">
        <v>70</v>
      </c>
      <c r="P552" s="450"/>
      <c r="Q552" s="450"/>
      <c r="R552" s="450"/>
      <c r="S552" s="450"/>
      <c r="T552" s="450"/>
      <c r="U552" s="451"/>
      <c r="V552" s="37" t="s">
        <v>66</v>
      </c>
      <c r="W552" s="407">
        <f>IFERROR(SUM(W546:W550),"0")</f>
        <v>0</v>
      </c>
      <c r="X552" s="407">
        <f>IFERROR(SUM(X546:X550),"0")</f>
        <v>0</v>
      </c>
      <c r="Y552" s="37"/>
      <c r="Z552" s="408"/>
      <c r="AA552" s="408"/>
    </row>
    <row r="553" spans="1:67" ht="14.25" hidden="1" customHeight="1" x14ac:dyDescent="0.25">
      <c r="A553" s="420" t="s">
        <v>61</v>
      </c>
      <c r="B553" s="416"/>
      <c r="C553" s="416"/>
      <c r="D553" s="416"/>
      <c r="E553" s="416"/>
      <c r="F553" s="416"/>
      <c r="G553" s="416"/>
      <c r="H553" s="416"/>
      <c r="I553" s="416"/>
      <c r="J553" s="416"/>
      <c r="K553" s="416"/>
      <c r="L553" s="416"/>
      <c r="M553" s="416"/>
      <c r="N553" s="416"/>
      <c r="O553" s="416"/>
      <c r="P553" s="416"/>
      <c r="Q553" s="416"/>
      <c r="R553" s="416"/>
      <c r="S553" s="416"/>
      <c r="T553" s="416"/>
      <c r="U553" s="416"/>
      <c r="V553" s="416"/>
      <c r="W553" s="416"/>
      <c r="X553" s="416"/>
      <c r="Y553" s="416"/>
      <c r="Z553" s="398"/>
      <c r="AA553" s="398"/>
    </row>
    <row r="554" spans="1:67" ht="27" hidden="1" customHeight="1" x14ac:dyDescent="0.25">
      <c r="A554" s="54" t="s">
        <v>772</v>
      </c>
      <c r="B554" s="54" t="s">
        <v>773</v>
      </c>
      <c r="C554" s="31">
        <v>4301031280</v>
      </c>
      <c r="D554" s="418">
        <v>4640242180816</v>
      </c>
      <c r="E554" s="413"/>
      <c r="F554" s="404">
        <v>0.7</v>
      </c>
      <c r="G554" s="32">
        <v>6</v>
      </c>
      <c r="H554" s="404">
        <v>4.2</v>
      </c>
      <c r="I554" s="404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57" t="s">
        <v>774</v>
      </c>
      <c r="P554" s="412"/>
      <c r="Q554" s="412"/>
      <c r="R554" s="412"/>
      <c r="S554" s="413"/>
      <c r="T554" s="34"/>
      <c r="U554" s="34"/>
      <c r="V554" s="35" t="s">
        <v>66</v>
      </c>
      <c r="W554" s="405">
        <v>0</v>
      </c>
      <c r="X554" s="406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775</v>
      </c>
      <c r="B555" s="54" t="s">
        <v>776</v>
      </c>
      <c r="C555" s="31">
        <v>4301031244</v>
      </c>
      <c r="D555" s="418">
        <v>4640242180595</v>
      </c>
      <c r="E555" s="413"/>
      <c r="F555" s="404">
        <v>0.7</v>
      </c>
      <c r="G555" s="32">
        <v>6</v>
      </c>
      <c r="H555" s="404">
        <v>4.2</v>
      </c>
      <c r="I555" s="404">
        <v>4.46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435" t="s">
        <v>777</v>
      </c>
      <c r="P555" s="412"/>
      <c r="Q555" s="412"/>
      <c r="R555" s="412"/>
      <c r="S555" s="413"/>
      <c r="T555" s="34"/>
      <c r="U555" s="34"/>
      <c r="V555" s="35" t="s">
        <v>66</v>
      </c>
      <c r="W555" s="405">
        <v>0</v>
      </c>
      <c r="X555" s="406">
        <f>IFERROR(IF(W555="",0,CEILING((W555/$H555),1)*$H555),"")</f>
        <v>0</v>
      </c>
      <c r="Y555" s="36" t="str">
        <f>IFERROR(IF(X555=0,"",ROUNDUP(X555/H555,0)*0.00753),"")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hidden="1" customHeight="1" x14ac:dyDescent="0.25">
      <c r="A556" s="54" t="s">
        <v>778</v>
      </c>
      <c r="B556" s="54" t="s">
        <v>779</v>
      </c>
      <c r="C556" s="31">
        <v>4301031321</v>
      </c>
      <c r="D556" s="418">
        <v>4640242180076</v>
      </c>
      <c r="E556" s="413"/>
      <c r="F556" s="404">
        <v>0.7</v>
      </c>
      <c r="G556" s="32">
        <v>6</v>
      </c>
      <c r="H556" s="404">
        <v>4.2</v>
      </c>
      <c r="I556" s="404">
        <v>4.4000000000000004</v>
      </c>
      <c r="J556" s="32">
        <v>156</v>
      </c>
      <c r="K556" s="32" t="s">
        <v>64</v>
      </c>
      <c r="L556" s="33" t="s">
        <v>65</v>
      </c>
      <c r="M556" s="33"/>
      <c r="N556" s="32">
        <v>40</v>
      </c>
      <c r="O556" s="605" t="s">
        <v>780</v>
      </c>
      <c r="P556" s="412"/>
      <c r="Q556" s="412"/>
      <c r="R556" s="412"/>
      <c r="S556" s="413"/>
      <c r="T556" s="34"/>
      <c r="U556" s="34"/>
      <c r="V556" s="35" t="s">
        <v>66</v>
      </c>
      <c r="W556" s="405">
        <v>0</v>
      </c>
      <c r="X556" s="406">
        <f>IFERROR(IF(W556="",0,CEILING((W556/$H556),1)*$H556),"")</f>
        <v>0</v>
      </c>
      <c r="Y556" s="36" t="str">
        <f>IFERROR(IF(X556=0,"",ROUNDUP(X556/H556,0)*0.00753),"")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hidden="1" customHeight="1" x14ac:dyDescent="0.25">
      <c r="A557" s="54" t="s">
        <v>781</v>
      </c>
      <c r="B557" s="54" t="s">
        <v>782</v>
      </c>
      <c r="C557" s="31">
        <v>4301031203</v>
      </c>
      <c r="D557" s="418">
        <v>4640242180908</v>
      </c>
      <c r="E557" s="413"/>
      <c r="F557" s="404">
        <v>0.28000000000000003</v>
      </c>
      <c r="G557" s="32">
        <v>6</v>
      </c>
      <c r="H557" s="404">
        <v>1.68</v>
      </c>
      <c r="I557" s="404">
        <v>1.81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811" t="s">
        <v>783</v>
      </c>
      <c r="P557" s="412"/>
      <c r="Q557" s="412"/>
      <c r="R557" s="412"/>
      <c r="S557" s="413"/>
      <c r="T557" s="34"/>
      <c r="U557" s="34"/>
      <c r="V557" s="35" t="s">
        <v>66</v>
      </c>
      <c r="W557" s="405">
        <v>0</v>
      </c>
      <c r="X557" s="406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ht="27" hidden="1" customHeight="1" x14ac:dyDescent="0.25">
      <c r="A558" s="54" t="s">
        <v>784</v>
      </c>
      <c r="B558" s="54" t="s">
        <v>785</v>
      </c>
      <c r="C558" s="31">
        <v>4301031200</v>
      </c>
      <c r="D558" s="418">
        <v>4640242180489</v>
      </c>
      <c r="E558" s="413"/>
      <c r="F558" s="404">
        <v>0.28000000000000003</v>
      </c>
      <c r="G558" s="32">
        <v>6</v>
      </c>
      <c r="H558" s="404">
        <v>1.68</v>
      </c>
      <c r="I558" s="404">
        <v>1.84</v>
      </c>
      <c r="J558" s="32">
        <v>234</v>
      </c>
      <c r="K558" s="32" t="s">
        <v>69</v>
      </c>
      <c r="L558" s="33" t="s">
        <v>65</v>
      </c>
      <c r="M558" s="33"/>
      <c r="N558" s="32">
        <v>40</v>
      </c>
      <c r="O558" s="628" t="s">
        <v>786</v>
      </c>
      <c r="P558" s="412"/>
      <c r="Q558" s="412"/>
      <c r="R558" s="412"/>
      <c r="S558" s="413"/>
      <c r="T558" s="34"/>
      <c r="U558" s="34"/>
      <c r="V558" s="35" t="s">
        <v>66</v>
      </c>
      <c r="W558" s="405">
        <v>0</v>
      </c>
      <c r="X558" s="406">
        <f>IFERROR(IF(W558="",0,CEILING((W558/$H558),1)*$H558),"")</f>
        <v>0</v>
      </c>
      <c r="Y558" s="36" t="str">
        <f>IFERROR(IF(X558=0,"",ROUNDUP(X558/H558,0)*0.00502),"")</f>
        <v/>
      </c>
      <c r="Z558" s="56"/>
      <c r="AA558" s="57"/>
      <c r="AE558" s="64"/>
      <c r="BB558" s="386" t="s">
        <v>1</v>
      </c>
      <c r="BL558" s="64">
        <f>IFERROR(W558*I558/H558,"0")</f>
        <v>0</v>
      </c>
      <c r="BM558" s="64">
        <f>IFERROR(X558*I558/H558,"0")</f>
        <v>0</v>
      </c>
      <c r="BN558" s="64">
        <f>IFERROR(1/J558*(W558/H558),"0")</f>
        <v>0</v>
      </c>
      <c r="BO558" s="64">
        <f>IFERROR(1/J558*(X558/H558),"0")</f>
        <v>0</v>
      </c>
    </row>
    <row r="559" spans="1:67" hidden="1" x14ac:dyDescent="0.2">
      <c r="A559" s="430"/>
      <c r="B559" s="416"/>
      <c r="C559" s="416"/>
      <c r="D559" s="416"/>
      <c r="E559" s="416"/>
      <c r="F559" s="416"/>
      <c r="G559" s="416"/>
      <c r="H559" s="416"/>
      <c r="I559" s="416"/>
      <c r="J559" s="416"/>
      <c r="K559" s="416"/>
      <c r="L559" s="416"/>
      <c r="M559" s="416"/>
      <c r="N559" s="431"/>
      <c r="O559" s="449" t="s">
        <v>70</v>
      </c>
      <c r="P559" s="450"/>
      <c r="Q559" s="450"/>
      <c r="R559" s="450"/>
      <c r="S559" s="450"/>
      <c r="T559" s="450"/>
      <c r="U559" s="451"/>
      <c r="V559" s="37" t="s">
        <v>71</v>
      </c>
      <c r="W559" s="407">
        <f>IFERROR(W554/H554,"0")+IFERROR(W555/H555,"0")+IFERROR(W556/H556,"0")+IFERROR(W557/H557,"0")+IFERROR(W558/H558,"0")</f>
        <v>0</v>
      </c>
      <c r="X559" s="407">
        <f>IFERROR(X554/H554,"0")+IFERROR(X555/H555,"0")+IFERROR(X556/H556,"0")+IFERROR(X557/H557,"0")+IFERROR(X558/H558,"0")</f>
        <v>0</v>
      </c>
      <c r="Y559" s="407">
        <f>IFERROR(IF(Y554="",0,Y554),"0")+IFERROR(IF(Y555="",0,Y555),"0")+IFERROR(IF(Y556="",0,Y556),"0")+IFERROR(IF(Y557="",0,Y557),"0")+IFERROR(IF(Y558="",0,Y558),"0")</f>
        <v>0</v>
      </c>
      <c r="Z559" s="408"/>
      <c r="AA559" s="408"/>
    </row>
    <row r="560" spans="1:67" hidden="1" x14ac:dyDescent="0.2">
      <c r="A560" s="416"/>
      <c r="B560" s="416"/>
      <c r="C560" s="416"/>
      <c r="D560" s="416"/>
      <c r="E560" s="416"/>
      <c r="F560" s="416"/>
      <c r="G560" s="416"/>
      <c r="H560" s="416"/>
      <c r="I560" s="416"/>
      <c r="J560" s="416"/>
      <c r="K560" s="416"/>
      <c r="L560" s="416"/>
      <c r="M560" s="416"/>
      <c r="N560" s="431"/>
      <c r="O560" s="449" t="s">
        <v>70</v>
      </c>
      <c r="P560" s="450"/>
      <c r="Q560" s="450"/>
      <c r="R560" s="450"/>
      <c r="S560" s="450"/>
      <c r="T560" s="450"/>
      <c r="U560" s="451"/>
      <c r="V560" s="37" t="s">
        <v>66</v>
      </c>
      <c r="W560" s="407">
        <f>IFERROR(SUM(W554:W558),"0")</f>
        <v>0</v>
      </c>
      <c r="X560" s="407">
        <f>IFERROR(SUM(X554:X558),"0")</f>
        <v>0</v>
      </c>
      <c r="Y560" s="37"/>
      <c r="Z560" s="408"/>
      <c r="AA560" s="408"/>
    </row>
    <row r="561" spans="1:67" ht="14.25" hidden="1" customHeight="1" x14ac:dyDescent="0.25">
      <c r="A561" s="420" t="s">
        <v>72</v>
      </c>
      <c r="B561" s="416"/>
      <c r="C561" s="416"/>
      <c r="D561" s="416"/>
      <c r="E561" s="416"/>
      <c r="F561" s="416"/>
      <c r="G561" s="416"/>
      <c r="H561" s="416"/>
      <c r="I561" s="416"/>
      <c r="J561" s="416"/>
      <c r="K561" s="416"/>
      <c r="L561" s="416"/>
      <c r="M561" s="416"/>
      <c r="N561" s="416"/>
      <c r="O561" s="416"/>
      <c r="P561" s="416"/>
      <c r="Q561" s="416"/>
      <c r="R561" s="416"/>
      <c r="S561" s="416"/>
      <c r="T561" s="416"/>
      <c r="U561" s="416"/>
      <c r="V561" s="416"/>
      <c r="W561" s="416"/>
      <c r="X561" s="416"/>
      <c r="Y561" s="416"/>
      <c r="Z561" s="398"/>
      <c r="AA561" s="398"/>
    </row>
    <row r="562" spans="1:67" ht="27" customHeight="1" x14ac:dyDescent="0.25">
      <c r="A562" s="54" t="s">
        <v>787</v>
      </c>
      <c r="B562" s="54" t="s">
        <v>788</v>
      </c>
      <c r="C562" s="31">
        <v>4301051746</v>
      </c>
      <c r="D562" s="418">
        <v>4640242180533</v>
      </c>
      <c r="E562" s="413"/>
      <c r="F562" s="404">
        <v>1.3</v>
      </c>
      <c r="G562" s="32">
        <v>6</v>
      </c>
      <c r="H562" s="404">
        <v>7.8</v>
      </c>
      <c r="I562" s="404">
        <v>8.3640000000000008</v>
      </c>
      <c r="J562" s="32">
        <v>56</v>
      </c>
      <c r="K562" s="32" t="s">
        <v>108</v>
      </c>
      <c r="L562" s="33" t="s">
        <v>127</v>
      </c>
      <c r="M562" s="33"/>
      <c r="N562" s="32">
        <v>40</v>
      </c>
      <c r="O562" s="696" t="s">
        <v>789</v>
      </c>
      <c r="P562" s="412"/>
      <c r="Q562" s="412"/>
      <c r="R562" s="412"/>
      <c r="S562" s="413"/>
      <c r="T562" s="34"/>
      <c r="U562" s="34"/>
      <c r="V562" s="35" t="s">
        <v>66</v>
      </c>
      <c r="W562" s="405">
        <v>300</v>
      </c>
      <c r="X562" s="406">
        <f>IFERROR(IF(W562="",0,CEILING((W562/$H562),1)*$H562),"")</f>
        <v>304.2</v>
      </c>
      <c r="Y562" s="36">
        <f>IFERROR(IF(X562=0,"",ROUNDUP(X562/H562,0)*0.02175),"")</f>
        <v>0.84824999999999995</v>
      </c>
      <c r="Z562" s="56"/>
      <c r="AA562" s="57"/>
      <c r="AE562" s="64"/>
      <c r="BB562" s="387" t="s">
        <v>1</v>
      </c>
      <c r="BL562" s="64">
        <f>IFERROR(W562*I562/H562,"0")</f>
        <v>321.69230769230774</v>
      </c>
      <c r="BM562" s="64">
        <f>IFERROR(X562*I562/H562,"0")</f>
        <v>326.19600000000003</v>
      </c>
      <c r="BN562" s="64">
        <f>IFERROR(1/J562*(W562/H562),"0")</f>
        <v>0.6868131868131867</v>
      </c>
      <c r="BO562" s="64">
        <f>IFERROR(1/J562*(X562/H562),"0")</f>
        <v>0.6964285714285714</v>
      </c>
    </row>
    <row r="563" spans="1:67" ht="27" hidden="1" customHeight="1" x14ac:dyDescent="0.25">
      <c r="A563" s="54" t="s">
        <v>790</v>
      </c>
      <c r="B563" s="54" t="s">
        <v>791</v>
      </c>
      <c r="C563" s="31">
        <v>4301051780</v>
      </c>
      <c r="D563" s="418">
        <v>4640242180106</v>
      </c>
      <c r="E563" s="413"/>
      <c r="F563" s="404">
        <v>1.3</v>
      </c>
      <c r="G563" s="32">
        <v>6</v>
      </c>
      <c r="H563" s="404">
        <v>7.8</v>
      </c>
      <c r="I563" s="404">
        <v>8.2799999999999994</v>
      </c>
      <c r="J563" s="32">
        <v>56</v>
      </c>
      <c r="K563" s="32" t="s">
        <v>108</v>
      </c>
      <c r="L563" s="33" t="s">
        <v>65</v>
      </c>
      <c r="M563" s="33"/>
      <c r="N563" s="32">
        <v>45</v>
      </c>
      <c r="O563" s="566" t="s">
        <v>792</v>
      </c>
      <c r="P563" s="412"/>
      <c r="Q563" s="412"/>
      <c r="R563" s="412"/>
      <c r="S563" s="413"/>
      <c r="T563" s="34"/>
      <c r="U563" s="34"/>
      <c r="V563" s="35" t="s">
        <v>66</v>
      </c>
      <c r="W563" s="405">
        <v>0</v>
      </c>
      <c r="X563" s="406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hidden="1" customHeight="1" x14ac:dyDescent="0.25">
      <c r="A564" s="54" t="s">
        <v>793</v>
      </c>
      <c r="B564" s="54" t="s">
        <v>794</v>
      </c>
      <c r="C564" s="31">
        <v>4301051510</v>
      </c>
      <c r="D564" s="418">
        <v>4640242180540</v>
      </c>
      <c r="E564" s="413"/>
      <c r="F564" s="404">
        <v>1.3</v>
      </c>
      <c r="G564" s="32">
        <v>6</v>
      </c>
      <c r="H564" s="404">
        <v>7.8</v>
      </c>
      <c r="I564" s="404">
        <v>8.3640000000000008</v>
      </c>
      <c r="J564" s="32">
        <v>56</v>
      </c>
      <c r="K564" s="32" t="s">
        <v>108</v>
      </c>
      <c r="L564" s="33" t="s">
        <v>65</v>
      </c>
      <c r="M564" s="33"/>
      <c r="N564" s="32">
        <v>30</v>
      </c>
      <c r="O564" s="629" t="s">
        <v>795</v>
      </c>
      <c r="P564" s="412"/>
      <c r="Q564" s="412"/>
      <c r="R564" s="412"/>
      <c r="S564" s="413"/>
      <c r="T564" s="34"/>
      <c r="U564" s="34"/>
      <c r="V564" s="35" t="s">
        <v>66</v>
      </c>
      <c r="W564" s="405">
        <v>0</v>
      </c>
      <c r="X564" s="406">
        <f>IFERROR(IF(W564="",0,CEILING((W564/$H564),1)*$H564),"")</f>
        <v>0</v>
      </c>
      <c r="Y564" s="36" t="str">
        <f>IFERROR(IF(X564=0,"",ROUNDUP(X564/H564,0)*0.02175),"")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hidden="1" customHeight="1" x14ac:dyDescent="0.25">
      <c r="A565" s="54" t="s">
        <v>796</v>
      </c>
      <c r="B565" s="54" t="s">
        <v>797</v>
      </c>
      <c r="C565" s="31">
        <v>4301051390</v>
      </c>
      <c r="D565" s="418">
        <v>4640242181233</v>
      </c>
      <c r="E565" s="413"/>
      <c r="F565" s="404">
        <v>0.3</v>
      </c>
      <c r="G565" s="32">
        <v>6</v>
      </c>
      <c r="H565" s="404">
        <v>1.8</v>
      </c>
      <c r="I565" s="404">
        <v>1.984</v>
      </c>
      <c r="J565" s="32">
        <v>234</v>
      </c>
      <c r="K565" s="32" t="s">
        <v>69</v>
      </c>
      <c r="L565" s="33" t="s">
        <v>65</v>
      </c>
      <c r="M565" s="33"/>
      <c r="N565" s="32">
        <v>40</v>
      </c>
      <c r="O565" s="500" t="s">
        <v>798</v>
      </c>
      <c r="P565" s="412"/>
      <c r="Q565" s="412"/>
      <c r="R565" s="412"/>
      <c r="S565" s="413"/>
      <c r="T565" s="34"/>
      <c r="U565" s="34"/>
      <c r="V565" s="35" t="s">
        <v>66</v>
      </c>
      <c r="W565" s="405">
        <v>0</v>
      </c>
      <c r="X565" s="406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ht="27" hidden="1" customHeight="1" x14ac:dyDescent="0.25">
      <c r="A566" s="54" t="s">
        <v>799</v>
      </c>
      <c r="B566" s="54" t="s">
        <v>800</v>
      </c>
      <c r="C566" s="31">
        <v>4301051448</v>
      </c>
      <c r="D566" s="418">
        <v>4640242181226</v>
      </c>
      <c r="E566" s="413"/>
      <c r="F566" s="404">
        <v>0.3</v>
      </c>
      <c r="G566" s="32">
        <v>6</v>
      </c>
      <c r="H566" s="404">
        <v>1.8</v>
      </c>
      <c r="I566" s="404">
        <v>1.972</v>
      </c>
      <c r="J566" s="32">
        <v>234</v>
      </c>
      <c r="K566" s="32" t="s">
        <v>69</v>
      </c>
      <c r="L566" s="33" t="s">
        <v>65</v>
      </c>
      <c r="M566" s="33"/>
      <c r="N566" s="32">
        <v>30</v>
      </c>
      <c r="O566" s="638" t="s">
        <v>801</v>
      </c>
      <c r="P566" s="412"/>
      <c r="Q566" s="412"/>
      <c r="R566" s="412"/>
      <c r="S566" s="413"/>
      <c r="T566" s="34"/>
      <c r="U566" s="34"/>
      <c r="V566" s="35" t="s">
        <v>66</v>
      </c>
      <c r="W566" s="405">
        <v>0</v>
      </c>
      <c r="X566" s="406">
        <f>IFERROR(IF(W566="",0,CEILING((W566/$H566),1)*$H566),"")</f>
        <v>0</v>
      </c>
      <c r="Y566" s="36" t="str">
        <f>IFERROR(IF(X566=0,"",ROUNDUP(X566/H566,0)*0.00502),"")</f>
        <v/>
      </c>
      <c r="Z566" s="56"/>
      <c r="AA566" s="57"/>
      <c r="AE566" s="64"/>
      <c r="BB566" s="391" t="s">
        <v>1</v>
      </c>
      <c r="BL566" s="64">
        <f>IFERROR(W566*I566/H566,"0")</f>
        <v>0</v>
      </c>
      <c r="BM566" s="64">
        <f>IFERROR(X566*I566/H566,"0")</f>
        <v>0</v>
      </c>
      <c r="BN566" s="64">
        <f>IFERROR(1/J566*(W566/H566),"0")</f>
        <v>0</v>
      </c>
      <c r="BO566" s="64">
        <f>IFERROR(1/J566*(X566/H566),"0")</f>
        <v>0</v>
      </c>
    </row>
    <row r="567" spans="1:67" x14ac:dyDescent="0.2">
      <c r="A567" s="430"/>
      <c r="B567" s="416"/>
      <c r="C567" s="416"/>
      <c r="D567" s="416"/>
      <c r="E567" s="416"/>
      <c r="F567" s="416"/>
      <c r="G567" s="416"/>
      <c r="H567" s="416"/>
      <c r="I567" s="416"/>
      <c r="J567" s="416"/>
      <c r="K567" s="416"/>
      <c r="L567" s="416"/>
      <c r="M567" s="416"/>
      <c r="N567" s="431"/>
      <c r="O567" s="449" t="s">
        <v>70</v>
      </c>
      <c r="P567" s="450"/>
      <c r="Q567" s="450"/>
      <c r="R567" s="450"/>
      <c r="S567" s="450"/>
      <c r="T567" s="450"/>
      <c r="U567" s="451"/>
      <c r="V567" s="37" t="s">
        <v>71</v>
      </c>
      <c r="W567" s="407">
        <f>IFERROR(W562/H562,"0")+IFERROR(W563/H563,"0")+IFERROR(W564/H564,"0")+IFERROR(W565/H565,"0")+IFERROR(W566/H566,"0")</f>
        <v>38.46153846153846</v>
      </c>
      <c r="X567" s="407">
        <f>IFERROR(X562/H562,"0")+IFERROR(X563/H563,"0")+IFERROR(X564/H564,"0")+IFERROR(X565/H565,"0")+IFERROR(X566/H566,"0")</f>
        <v>39</v>
      </c>
      <c r="Y567" s="407">
        <f>IFERROR(IF(Y562="",0,Y562),"0")+IFERROR(IF(Y563="",0,Y563),"0")+IFERROR(IF(Y564="",0,Y564),"0")+IFERROR(IF(Y565="",0,Y565),"0")+IFERROR(IF(Y566="",0,Y566),"0")</f>
        <v>0.84824999999999995</v>
      </c>
      <c r="Z567" s="408"/>
      <c r="AA567" s="408"/>
    </row>
    <row r="568" spans="1:67" x14ac:dyDescent="0.2">
      <c r="A568" s="416"/>
      <c r="B568" s="416"/>
      <c r="C568" s="416"/>
      <c r="D568" s="416"/>
      <c r="E568" s="416"/>
      <c r="F568" s="416"/>
      <c r="G568" s="416"/>
      <c r="H568" s="416"/>
      <c r="I568" s="416"/>
      <c r="J568" s="416"/>
      <c r="K568" s="416"/>
      <c r="L568" s="416"/>
      <c r="M568" s="416"/>
      <c r="N568" s="431"/>
      <c r="O568" s="449" t="s">
        <v>70</v>
      </c>
      <c r="P568" s="450"/>
      <c r="Q568" s="450"/>
      <c r="R568" s="450"/>
      <c r="S568" s="450"/>
      <c r="T568" s="450"/>
      <c r="U568" s="451"/>
      <c r="V568" s="37" t="s">
        <v>66</v>
      </c>
      <c r="W568" s="407">
        <f>IFERROR(SUM(W562:W566),"0")</f>
        <v>300</v>
      </c>
      <c r="X568" s="407">
        <f>IFERROR(SUM(X562:X566),"0")</f>
        <v>304.2</v>
      </c>
      <c r="Y568" s="37"/>
      <c r="Z568" s="408"/>
      <c r="AA568" s="408"/>
    </row>
    <row r="569" spans="1:67" ht="14.25" hidden="1" customHeight="1" x14ac:dyDescent="0.25">
      <c r="A569" s="420" t="s">
        <v>217</v>
      </c>
      <c r="B569" s="416"/>
      <c r="C569" s="416"/>
      <c r="D569" s="416"/>
      <c r="E569" s="416"/>
      <c r="F569" s="416"/>
      <c r="G569" s="416"/>
      <c r="H569" s="416"/>
      <c r="I569" s="416"/>
      <c r="J569" s="416"/>
      <c r="K569" s="416"/>
      <c r="L569" s="416"/>
      <c r="M569" s="416"/>
      <c r="N569" s="416"/>
      <c r="O569" s="416"/>
      <c r="P569" s="416"/>
      <c r="Q569" s="416"/>
      <c r="R569" s="416"/>
      <c r="S569" s="416"/>
      <c r="T569" s="416"/>
      <c r="U569" s="416"/>
      <c r="V569" s="416"/>
      <c r="W569" s="416"/>
      <c r="X569" s="416"/>
      <c r="Y569" s="416"/>
      <c r="Z569" s="398"/>
      <c r="AA569" s="398"/>
    </row>
    <row r="570" spans="1:67" ht="27" hidden="1" customHeight="1" x14ac:dyDescent="0.25">
      <c r="A570" s="54" t="s">
        <v>802</v>
      </c>
      <c r="B570" s="54" t="s">
        <v>803</v>
      </c>
      <c r="C570" s="31">
        <v>4301060354</v>
      </c>
      <c r="D570" s="418">
        <v>4640242180120</v>
      </c>
      <c r="E570" s="413"/>
      <c r="F570" s="404">
        <v>1.3</v>
      </c>
      <c r="G570" s="32">
        <v>6</v>
      </c>
      <c r="H570" s="404">
        <v>7.8</v>
      </c>
      <c r="I570" s="404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486" t="s">
        <v>804</v>
      </c>
      <c r="P570" s="412"/>
      <c r="Q570" s="412"/>
      <c r="R570" s="412"/>
      <c r="S570" s="413"/>
      <c r="T570" s="34"/>
      <c r="U570" s="34"/>
      <c r="V570" s="35" t="s">
        <v>66</v>
      </c>
      <c r="W570" s="405">
        <v>0</v>
      </c>
      <c r="X570" s="406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hidden="1" customHeight="1" x14ac:dyDescent="0.25">
      <c r="A571" s="54" t="s">
        <v>802</v>
      </c>
      <c r="B571" s="54" t="s">
        <v>805</v>
      </c>
      <c r="C571" s="31">
        <v>4301060408</v>
      </c>
      <c r="D571" s="418">
        <v>4640242180120</v>
      </c>
      <c r="E571" s="413"/>
      <c r="F571" s="404">
        <v>1.3</v>
      </c>
      <c r="G571" s="32">
        <v>6</v>
      </c>
      <c r="H571" s="404">
        <v>7.8</v>
      </c>
      <c r="I571" s="404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485" t="s">
        <v>806</v>
      </c>
      <c r="P571" s="412"/>
      <c r="Q571" s="412"/>
      <c r="R571" s="412"/>
      <c r="S571" s="413"/>
      <c r="T571" s="34"/>
      <c r="U571" s="34"/>
      <c r="V571" s="35" t="s">
        <v>66</v>
      </c>
      <c r="W571" s="405">
        <v>0</v>
      </c>
      <c r="X571" s="406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hidden="1" customHeight="1" x14ac:dyDescent="0.25">
      <c r="A572" s="54" t="s">
        <v>807</v>
      </c>
      <c r="B572" s="54" t="s">
        <v>808</v>
      </c>
      <c r="C572" s="31">
        <v>4301060355</v>
      </c>
      <c r="D572" s="418">
        <v>4640242180137</v>
      </c>
      <c r="E572" s="413"/>
      <c r="F572" s="404">
        <v>1.3</v>
      </c>
      <c r="G572" s="32">
        <v>6</v>
      </c>
      <c r="H572" s="404">
        <v>7.8</v>
      </c>
      <c r="I572" s="404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554" t="s">
        <v>809</v>
      </c>
      <c r="P572" s="412"/>
      <c r="Q572" s="412"/>
      <c r="R572" s="412"/>
      <c r="S572" s="413"/>
      <c r="T572" s="34"/>
      <c r="U572" s="34"/>
      <c r="V572" s="35" t="s">
        <v>66</v>
      </c>
      <c r="W572" s="405">
        <v>0</v>
      </c>
      <c r="X572" s="406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ht="27" hidden="1" customHeight="1" x14ac:dyDescent="0.25">
      <c r="A573" s="54" t="s">
        <v>807</v>
      </c>
      <c r="B573" s="54" t="s">
        <v>810</v>
      </c>
      <c r="C573" s="31">
        <v>4301060407</v>
      </c>
      <c r="D573" s="418">
        <v>4640242180137</v>
      </c>
      <c r="E573" s="413"/>
      <c r="F573" s="404">
        <v>1.3</v>
      </c>
      <c r="G573" s="32">
        <v>6</v>
      </c>
      <c r="H573" s="404">
        <v>7.8</v>
      </c>
      <c r="I573" s="404">
        <v>8.2799999999999994</v>
      </c>
      <c r="J573" s="32">
        <v>56</v>
      </c>
      <c r="K573" s="32" t="s">
        <v>108</v>
      </c>
      <c r="L573" s="33" t="s">
        <v>65</v>
      </c>
      <c r="M573" s="33"/>
      <c r="N573" s="32">
        <v>40</v>
      </c>
      <c r="O573" s="493" t="s">
        <v>811</v>
      </c>
      <c r="P573" s="412"/>
      <c r="Q573" s="412"/>
      <c r="R573" s="412"/>
      <c r="S573" s="413"/>
      <c r="T573" s="34"/>
      <c r="U573" s="34"/>
      <c r="V573" s="35" t="s">
        <v>66</v>
      </c>
      <c r="W573" s="405">
        <v>0</v>
      </c>
      <c r="X573" s="406">
        <f>IFERROR(IF(W573="",0,CEILING((W573/$H573),1)*$H573),"")</f>
        <v>0</v>
      </c>
      <c r="Y573" s="36" t="str">
        <f>IFERROR(IF(X573=0,"",ROUNDUP(X573/H573,0)*0.02175),"")</f>
        <v/>
      </c>
      <c r="Z573" s="56"/>
      <c r="AA573" s="57"/>
      <c r="AE573" s="64"/>
      <c r="BB573" s="395" t="s">
        <v>1</v>
      </c>
      <c r="BL573" s="64">
        <f>IFERROR(W573*I573/H573,"0")</f>
        <v>0</v>
      </c>
      <c r="BM573" s="64">
        <f>IFERROR(X573*I573/H573,"0")</f>
        <v>0</v>
      </c>
      <c r="BN573" s="64">
        <f>IFERROR(1/J573*(W573/H573),"0")</f>
        <v>0</v>
      </c>
      <c r="BO573" s="64">
        <f>IFERROR(1/J573*(X573/H573),"0")</f>
        <v>0</v>
      </c>
    </row>
    <row r="574" spans="1:67" hidden="1" x14ac:dyDescent="0.2">
      <c r="A574" s="430"/>
      <c r="B574" s="416"/>
      <c r="C574" s="416"/>
      <c r="D574" s="416"/>
      <c r="E574" s="416"/>
      <c r="F574" s="416"/>
      <c r="G574" s="416"/>
      <c r="H574" s="416"/>
      <c r="I574" s="416"/>
      <c r="J574" s="416"/>
      <c r="K574" s="416"/>
      <c r="L574" s="416"/>
      <c r="M574" s="416"/>
      <c r="N574" s="431"/>
      <c r="O574" s="449" t="s">
        <v>70</v>
      </c>
      <c r="P574" s="450"/>
      <c r="Q574" s="450"/>
      <c r="R574" s="450"/>
      <c r="S574" s="450"/>
      <c r="T574" s="450"/>
      <c r="U574" s="451"/>
      <c r="V574" s="37" t="s">
        <v>71</v>
      </c>
      <c r="W574" s="407">
        <f>IFERROR(W570/H570,"0")+IFERROR(W571/H571,"0")+IFERROR(W572/H572,"0")+IFERROR(W573/H573,"0")</f>
        <v>0</v>
      </c>
      <c r="X574" s="407">
        <f>IFERROR(X570/H570,"0")+IFERROR(X571/H571,"0")+IFERROR(X572/H572,"0")+IFERROR(X573/H573,"0")</f>
        <v>0</v>
      </c>
      <c r="Y574" s="407">
        <f>IFERROR(IF(Y570="",0,Y570),"0")+IFERROR(IF(Y571="",0,Y571),"0")+IFERROR(IF(Y572="",0,Y572),"0")+IFERROR(IF(Y573="",0,Y573),"0")</f>
        <v>0</v>
      </c>
      <c r="Z574" s="408"/>
      <c r="AA574" s="408"/>
    </row>
    <row r="575" spans="1:67" hidden="1" x14ac:dyDescent="0.2">
      <c r="A575" s="416"/>
      <c r="B575" s="416"/>
      <c r="C575" s="416"/>
      <c r="D575" s="416"/>
      <c r="E575" s="416"/>
      <c r="F575" s="416"/>
      <c r="G575" s="416"/>
      <c r="H575" s="416"/>
      <c r="I575" s="416"/>
      <c r="J575" s="416"/>
      <c r="K575" s="416"/>
      <c r="L575" s="416"/>
      <c r="M575" s="416"/>
      <c r="N575" s="431"/>
      <c r="O575" s="449" t="s">
        <v>70</v>
      </c>
      <c r="P575" s="450"/>
      <c r="Q575" s="450"/>
      <c r="R575" s="450"/>
      <c r="S575" s="450"/>
      <c r="T575" s="450"/>
      <c r="U575" s="451"/>
      <c r="V575" s="37" t="s">
        <v>66</v>
      </c>
      <c r="W575" s="407">
        <f>IFERROR(SUM(W570:W573),"0")</f>
        <v>0</v>
      </c>
      <c r="X575" s="407">
        <f>IFERROR(SUM(X570:X573),"0")</f>
        <v>0</v>
      </c>
      <c r="Y575" s="37"/>
      <c r="Z575" s="408"/>
      <c r="AA575" s="408"/>
    </row>
    <row r="576" spans="1:67" ht="15" customHeight="1" x14ac:dyDescent="0.2">
      <c r="A576" s="626"/>
      <c r="B576" s="416"/>
      <c r="C576" s="416"/>
      <c r="D576" s="416"/>
      <c r="E576" s="416"/>
      <c r="F576" s="416"/>
      <c r="G576" s="416"/>
      <c r="H576" s="416"/>
      <c r="I576" s="416"/>
      <c r="J576" s="416"/>
      <c r="K576" s="416"/>
      <c r="L576" s="416"/>
      <c r="M576" s="416"/>
      <c r="N576" s="453"/>
      <c r="O576" s="476" t="s">
        <v>812</v>
      </c>
      <c r="P576" s="477"/>
      <c r="Q576" s="477"/>
      <c r="R576" s="477"/>
      <c r="S576" s="477"/>
      <c r="T576" s="477"/>
      <c r="U576" s="478"/>
      <c r="V576" s="37" t="s">
        <v>66</v>
      </c>
      <c r="W576" s="407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15140</v>
      </c>
      <c r="X576" s="407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15230.100000000002</v>
      </c>
      <c r="Y576" s="37"/>
      <c r="Z576" s="408"/>
      <c r="AA576" s="408"/>
    </row>
    <row r="577" spans="1:30" x14ac:dyDescent="0.2">
      <c r="A577" s="416"/>
      <c r="B577" s="416"/>
      <c r="C577" s="416"/>
      <c r="D577" s="416"/>
      <c r="E577" s="416"/>
      <c r="F577" s="416"/>
      <c r="G577" s="416"/>
      <c r="H577" s="416"/>
      <c r="I577" s="416"/>
      <c r="J577" s="416"/>
      <c r="K577" s="416"/>
      <c r="L577" s="416"/>
      <c r="M577" s="416"/>
      <c r="N577" s="453"/>
      <c r="O577" s="476" t="s">
        <v>813</v>
      </c>
      <c r="P577" s="477"/>
      <c r="Q577" s="477"/>
      <c r="R577" s="477"/>
      <c r="S577" s="477"/>
      <c r="T577" s="477"/>
      <c r="U577" s="478"/>
      <c r="V577" s="37" t="s">
        <v>66</v>
      </c>
      <c r="W577" s="407">
        <f>IFERROR(SUM(BL22:BL573),"0")</f>
        <v>16170.011031949032</v>
      </c>
      <c r="X577" s="407">
        <f>IFERROR(SUM(BM22:BM573),"0")</f>
        <v>16266.03</v>
      </c>
      <c r="Y577" s="37"/>
      <c r="Z577" s="408"/>
      <c r="AA577" s="408"/>
    </row>
    <row r="578" spans="1:30" x14ac:dyDescent="0.2">
      <c r="A578" s="416"/>
      <c r="B578" s="416"/>
      <c r="C578" s="416"/>
      <c r="D578" s="416"/>
      <c r="E578" s="416"/>
      <c r="F578" s="416"/>
      <c r="G578" s="416"/>
      <c r="H578" s="416"/>
      <c r="I578" s="416"/>
      <c r="J578" s="416"/>
      <c r="K578" s="416"/>
      <c r="L578" s="416"/>
      <c r="M578" s="416"/>
      <c r="N578" s="453"/>
      <c r="O578" s="476" t="s">
        <v>814</v>
      </c>
      <c r="P578" s="477"/>
      <c r="Q578" s="477"/>
      <c r="R578" s="477"/>
      <c r="S578" s="477"/>
      <c r="T578" s="477"/>
      <c r="U578" s="478"/>
      <c r="V578" s="37" t="s">
        <v>815</v>
      </c>
      <c r="W578" s="38">
        <f>ROUNDUP(SUM(BN22:BN573),0)</f>
        <v>31</v>
      </c>
      <c r="X578" s="38">
        <f>ROUNDUP(SUM(BO22:BO573),0)</f>
        <v>31</v>
      </c>
      <c r="Y578" s="37"/>
      <c r="Z578" s="408"/>
      <c r="AA578" s="408"/>
    </row>
    <row r="579" spans="1:30" x14ac:dyDescent="0.2">
      <c r="A579" s="416"/>
      <c r="B579" s="416"/>
      <c r="C579" s="416"/>
      <c r="D579" s="416"/>
      <c r="E579" s="416"/>
      <c r="F579" s="416"/>
      <c r="G579" s="416"/>
      <c r="H579" s="416"/>
      <c r="I579" s="416"/>
      <c r="J579" s="416"/>
      <c r="K579" s="416"/>
      <c r="L579" s="416"/>
      <c r="M579" s="416"/>
      <c r="N579" s="453"/>
      <c r="O579" s="476" t="s">
        <v>816</v>
      </c>
      <c r="P579" s="477"/>
      <c r="Q579" s="477"/>
      <c r="R579" s="477"/>
      <c r="S579" s="477"/>
      <c r="T579" s="477"/>
      <c r="U579" s="478"/>
      <c r="V579" s="37" t="s">
        <v>66</v>
      </c>
      <c r="W579" s="407">
        <f>GrossWeightTotal+PalletQtyTotal*25</f>
        <v>16945.011031949034</v>
      </c>
      <c r="X579" s="407">
        <f>GrossWeightTotalR+PalletQtyTotalR*25</f>
        <v>17041.03</v>
      </c>
      <c r="Y579" s="37"/>
      <c r="Z579" s="408"/>
      <c r="AA579" s="408"/>
    </row>
    <row r="580" spans="1:30" x14ac:dyDescent="0.2">
      <c r="A580" s="416"/>
      <c r="B580" s="416"/>
      <c r="C580" s="416"/>
      <c r="D580" s="416"/>
      <c r="E580" s="416"/>
      <c r="F580" s="416"/>
      <c r="G580" s="416"/>
      <c r="H580" s="416"/>
      <c r="I580" s="416"/>
      <c r="J580" s="416"/>
      <c r="K580" s="416"/>
      <c r="L580" s="416"/>
      <c r="M580" s="416"/>
      <c r="N580" s="453"/>
      <c r="O580" s="476" t="s">
        <v>817</v>
      </c>
      <c r="P580" s="477"/>
      <c r="Q580" s="477"/>
      <c r="R580" s="477"/>
      <c r="S580" s="477"/>
      <c r="T580" s="477"/>
      <c r="U580" s="478"/>
      <c r="V580" s="37" t="s">
        <v>815</v>
      </c>
      <c r="W580" s="407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2802.704053794926</v>
      </c>
      <c r="X580" s="407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2819</v>
      </c>
      <c r="Y580" s="37"/>
      <c r="Z580" s="408"/>
      <c r="AA580" s="408"/>
    </row>
    <row r="581" spans="1:30" ht="14.25" hidden="1" customHeight="1" x14ac:dyDescent="0.2">
      <c r="A581" s="416"/>
      <c r="B581" s="416"/>
      <c r="C581" s="416"/>
      <c r="D581" s="416"/>
      <c r="E581" s="416"/>
      <c r="F581" s="416"/>
      <c r="G581" s="416"/>
      <c r="H581" s="416"/>
      <c r="I581" s="416"/>
      <c r="J581" s="416"/>
      <c r="K581" s="416"/>
      <c r="L581" s="416"/>
      <c r="M581" s="416"/>
      <c r="N581" s="453"/>
      <c r="O581" s="476" t="s">
        <v>818</v>
      </c>
      <c r="P581" s="477"/>
      <c r="Q581" s="477"/>
      <c r="R581" s="477"/>
      <c r="S581" s="477"/>
      <c r="T581" s="477"/>
      <c r="U581" s="478"/>
      <c r="V581" s="39" t="s">
        <v>819</v>
      </c>
      <c r="W581" s="37"/>
      <c r="X581" s="37"/>
      <c r="Y581" s="37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36.402369999999998</v>
      </c>
      <c r="Z581" s="408"/>
      <c r="AA581" s="408"/>
    </row>
    <row r="582" spans="1:30" ht="13.5" customHeight="1" thickBot="1" x14ac:dyDescent="0.25"/>
    <row r="583" spans="1:30" ht="27" customHeight="1" thickTop="1" thickBot="1" x14ac:dyDescent="0.25">
      <c r="A583" s="40" t="s">
        <v>820</v>
      </c>
      <c r="B583" s="396" t="s">
        <v>60</v>
      </c>
      <c r="C583" s="474" t="s">
        <v>103</v>
      </c>
      <c r="D583" s="689"/>
      <c r="E583" s="689"/>
      <c r="F583" s="568"/>
      <c r="G583" s="474" t="s">
        <v>239</v>
      </c>
      <c r="H583" s="689"/>
      <c r="I583" s="689"/>
      <c r="J583" s="689"/>
      <c r="K583" s="689"/>
      <c r="L583" s="689"/>
      <c r="M583" s="689"/>
      <c r="N583" s="689"/>
      <c r="O583" s="568"/>
      <c r="P583" s="474" t="s">
        <v>489</v>
      </c>
      <c r="Q583" s="568"/>
      <c r="R583" s="474" t="s">
        <v>558</v>
      </c>
      <c r="S583" s="689"/>
      <c r="T583" s="689"/>
      <c r="U583" s="568"/>
      <c r="V583" s="396" t="s">
        <v>678</v>
      </c>
      <c r="W583" s="396" t="s">
        <v>729</v>
      </c>
      <c r="AA583" s="52"/>
      <c r="AD583" s="397"/>
    </row>
    <row r="584" spans="1:30" ht="14.25" customHeight="1" thickTop="1" x14ac:dyDescent="0.2">
      <c r="A584" s="483" t="s">
        <v>821</v>
      </c>
      <c r="B584" s="474" t="s">
        <v>60</v>
      </c>
      <c r="C584" s="474" t="s">
        <v>104</v>
      </c>
      <c r="D584" s="474" t="s">
        <v>112</v>
      </c>
      <c r="E584" s="474" t="s">
        <v>103</v>
      </c>
      <c r="F584" s="474" t="s">
        <v>229</v>
      </c>
      <c r="G584" s="474" t="s">
        <v>240</v>
      </c>
      <c r="H584" s="474" t="s">
        <v>254</v>
      </c>
      <c r="I584" s="474" t="s">
        <v>273</v>
      </c>
      <c r="J584" s="474" t="s">
        <v>351</v>
      </c>
      <c r="K584" s="474" t="s">
        <v>370</v>
      </c>
      <c r="L584" s="474" t="s">
        <v>383</v>
      </c>
      <c r="M584" s="397"/>
      <c r="N584" s="474" t="s">
        <v>459</v>
      </c>
      <c r="O584" s="474" t="s">
        <v>476</v>
      </c>
      <c r="P584" s="474" t="s">
        <v>490</v>
      </c>
      <c r="Q584" s="474" t="s">
        <v>532</v>
      </c>
      <c r="R584" s="474" t="s">
        <v>559</v>
      </c>
      <c r="S584" s="474" t="s">
        <v>628</v>
      </c>
      <c r="T584" s="474" t="s">
        <v>661</v>
      </c>
      <c r="U584" s="474" t="s">
        <v>668</v>
      </c>
      <c r="V584" s="474" t="s">
        <v>678</v>
      </c>
      <c r="W584" s="474" t="s">
        <v>729</v>
      </c>
      <c r="AA584" s="52"/>
      <c r="AD584" s="397"/>
    </row>
    <row r="585" spans="1:30" ht="13.5" customHeight="1" thickBot="1" x14ac:dyDescent="0.25">
      <c r="A585" s="484"/>
      <c r="B585" s="475"/>
      <c r="C585" s="475"/>
      <c r="D585" s="475"/>
      <c r="E585" s="475"/>
      <c r="F585" s="475"/>
      <c r="G585" s="475"/>
      <c r="H585" s="475"/>
      <c r="I585" s="475"/>
      <c r="J585" s="475"/>
      <c r="K585" s="475"/>
      <c r="L585" s="475"/>
      <c r="M585" s="397"/>
      <c r="N585" s="475"/>
      <c r="O585" s="475"/>
      <c r="P585" s="475"/>
      <c r="Q585" s="475"/>
      <c r="R585" s="475"/>
      <c r="S585" s="475"/>
      <c r="T585" s="475"/>
      <c r="U585" s="475"/>
      <c r="V585" s="475"/>
      <c r="W585" s="475"/>
      <c r="AA585" s="52"/>
      <c r="AD585" s="397"/>
    </row>
    <row r="586" spans="1:30" ht="18" customHeight="1" thickTop="1" thickBot="1" x14ac:dyDescent="0.25">
      <c r="A586" s="40" t="s">
        <v>822</v>
      </c>
      <c r="B586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10.199999999999999</v>
      </c>
      <c r="C586" s="46">
        <f>IFERROR(X53*1,"0")+IFERROR(X54*1,"0")</f>
        <v>0</v>
      </c>
      <c r="D586" s="46">
        <f>IFERROR(X59*1,"0")+IFERROR(X60*1,"0")+IFERROR(X61*1,"0")+IFERROR(X62*1,"0")</f>
        <v>205.20000000000002</v>
      </c>
      <c r="E586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2420.3000000000002</v>
      </c>
      <c r="F586" s="46">
        <f>IFERROR(X136*1,"0")+IFERROR(X137*1,"0")+IFERROR(X138*1,"0")+IFERROR(X139*1,"0")+IFERROR(X140*1,"0")</f>
        <v>1606.5</v>
      </c>
      <c r="G586" s="46">
        <f>IFERROR(X146*1,"0")+IFERROR(X147*1,"0")+IFERROR(X148*1,"0")+IFERROR(X149*1,"0")+IFERROR(X150*1,"0")</f>
        <v>0</v>
      </c>
      <c r="H586" s="46">
        <f>IFERROR(X155*1,"0")+IFERROR(X156*1,"0")+IFERROR(X157*1,"0")+IFERROR(X158*1,"0")+IFERROR(X159*1,"0")+IFERROR(X160*1,"0")+IFERROR(X161*1,"0")+IFERROR(X162*1,"0")+IFERROR(X163*1,"0")</f>
        <v>50.400000000000006</v>
      </c>
      <c r="I586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807.3</v>
      </c>
      <c r="J586" s="46">
        <f>IFERROR(X218*1,"0")+IFERROR(X219*1,"0")+IFERROR(X220*1,"0")+IFERROR(X221*1,"0")+IFERROR(X222*1,"0")+IFERROR(X223*1,"0")+IFERROR(X224*1,"0")+IFERROR(X228*1,"0")+IFERROR(X229*1,"0")</f>
        <v>58</v>
      </c>
      <c r="K586" s="46">
        <f>IFERROR(X234*1,"0")+IFERROR(X235*1,"0")+IFERROR(X236*1,"0")+IFERROR(X237*1,"0")+IFERROR(X238*1,"0")+IFERROR(X239*1,"0")</f>
        <v>0</v>
      </c>
      <c r="L586" s="46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832.8</v>
      </c>
      <c r="M586" s="397"/>
      <c r="N586" s="46">
        <f>IFERROR(X296*1,"0")+IFERROR(X297*1,"0")+IFERROR(X298*1,"0")+IFERROR(X299*1,"0")+IFERROR(X300*1,"0")+IFERROR(X301*1,"0")+IFERROR(X302*1,"0")+IFERROR(X306*1,"0")+IFERROR(X307*1,"0")</f>
        <v>0</v>
      </c>
      <c r="O586" s="46">
        <f>IFERROR(X312*1,"0")+IFERROR(X316*1,"0")+IFERROR(X317*1,"0")+IFERROR(X318*1,"0")+IFERROR(X322*1,"0")+IFERROR(X326*1,"0")</f>
        <v>0</v>
      </c>
      <c r="P586" s="46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1457.4</v>
      </c>
      <c r="Q586" s="46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2359.56</v>
      </c>
      <c r="R586" s="46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0</v>
      </c>
      <c r="S586" s="46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201.60000000000002</v>
      </c>
      <c r="T586" s="46">
        <f>IFERROR(X475*1,"0")+IFERROR(X476*1,"0")+IFERROR(X477*1,"0")</f>
        <v>0</v>
      </c>
      <c r="U586" s="46">
        <f>IFERROR(X482*1,"0")+IFERROR(X483*1,"0")+IFERROR(X487*1,"0")</f>
        <v>0</v>
      </c>
      <c r="V586" s="46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4916.6399999999994</v>
      </c>
      <c r="W586" s="46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304.2</v>
      </c>
      <c r="AA586" s="52"/>
      <c r="AD586" s="397"/>
    </row>
  </sheetData>
  <sheetProtection algorithmName="SHA-512" hashValue="35EEaJCeS2Mmcvxn2goL3zNapLOy3kvWHAmQPJdV0qQP1YiQgGWdO/3Zak4wUOduYJWvsTDMaTsVuU9gSP6wAg==" saltValue="UTJMz5XLpNgh5YZTu70heg==" spinCount="100000" sheet="1" objects="1" scenarios="1" sort="0" autoFilter="0" pivotTables="0"/>
  <autoFilter ref="B18:Y58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200,00"/>
        <filter val="1 500,00"/>
        <filter val="1 600,00"/>
        <filter val="1 700,00"/>
        <filter val="1 800,00"/>
        <filter val="10,00"/>
        <filter val="100,00"/>
        <filter val="11,42"/>
        <filter val="12,82"/>
        <filter val="15 140,00"/>
        <filter val="15,00"/>
        <filter val="150,00"/>
        <filter val="16 170,01"/>
        <filter val="16 945,01"/>
        <filter val="16,67"/>
        <filter val="18,52"/>
        <filter val="184,71"/>
        <filter val="189,39"/>
        <filter val="197,09"/>
        <filter val="2 000,00"/>
        <filter val="2 200,00"/>
        <filter val="2 802,70"/>
        <filter val="200,00"/>
        <filter val="23,81"/>
        <filter val="25,00"/>
        <filter val="250,00"/>
        <filter val="274,69"/>
        <filter val="30,00"/>
        <filter val="300,00"/>
        <filter val="31"/>
        <filter val="32,05"/>
        <filter val="321,97"/>
        <filter val="345,68"/>
        <filter val="38,46"/>
        <filter val="4,31"/>
        <filter val="400,64"/>
        <filter val="462,12"/>
        <filter val="47,62"/>
        <filter val="50,00"/>
        <filter val="500,00"/>
        <filter val="600,00"/>
        <filter val="700,00"/>
        <filter val="76,92"/>
        <filter val="80,00"/>
        <filter val="800,00"/>
      </filters>
    </filterColumn>
  </autoFilter>
  <mergeCells count="1053">
    <mergeCell ref="A10:C10"/>
    <mergeCell ref="D566:E566"/>
    <mergeCell ref="A51:Y51"/>
    <mergeCell ref="A107:Y107"/>
    <mergeCell ref="O252:S252"/>
    <mergeCell ref="O550:S550"/>
    <mergeCell ref="A525:N526"/>
    <mergeCell ref="N584:N585"/>
    <mergeCell ref="O344:S344"/>
    <mergeCell ref="O415:S415"/>
    <mergeCell ref="D184:E184"/>
    <mergeCell ref="O341:S341"/>
    <mergeCell ref="A315:Y315"/>
    <mergeCell ref="A486:Y486"/>
    <mergeCell ref="O316:S316"/>
    <mergeCell ref="O110:S110"/>
    <mergeCell ref="D121:E121"/>
    <mergeCell ref="A505:N506"/>
    <mergeCell ref="O88:U88"/>
    <mergeCell ref="D192:E192"/>
    <mergeCell ref="O60:S60"/>
    <mergeCell ref="O324:U324"/>
    <mergeCell ref="O124:U124"/>
    <mergeCell ref="D17:E18"/>
    <mergeCell ref="D173:E173"/>
    <mergeCell ref="D344:E344"/>
    <mergeCell ref="D515:E515"/>
    <mergeCell ref="D542:E542"/>
    <mergeCell ref="V17:V18"/>
    <mergeCell ref="X17:X18"/>
    <mergeCell ref="A385:N386"/>
    <mergeCell ref="O261:U261"/>
    <mergeCell ref="P5:Q5"/>
    <mergeCell ref="J9:L9"/>
    <mergeCell ref="O199:S199"/>
    <mergeCell ref="O370:S370"/>
    <mergeCell ref="O447:U447"/>
    <mergeCell ref="D483:E483"/>
    <mergeCell ref="D271:E271"/>
    <mergeCell ref="O142:U142"/>
    <mergeCell ref="D191:E191"/>
    <mergeCell ref="D433:E433"/>
    <mergeCell ref="A363:N364"/>
    <mergeCell ref="A434:N435"/>
    <mergeCell ref="D237:E237"/>
    <mergeCell ref="D522:E522"/>
    <mergeCell ref="D571:E571"/>
    <mergeCell ref="Q1:S1"/>
    <mergeCell ref="O211:S211"/>
    <mergeCell ref="A20:Y20"/>
    <mergeCell ref="D291:E291"/>
    <mergeCell ref="O338:S338"/>
    <mergeCell ref="O509:S509"/>
    <mergeCell ref="D239:E239"/>
    <mergeCell ref="A38:Y38"/>
    <mergeCell ref="D266:E266"/>
    <mergeCell ref="D537:E537"/>
    <mergeCell ref="O37:U37"/>
    <mergeCell ref="Y17:Y18"/>
    <mergeCell ref="U11:V11"/>
    <mergeCell ref="A8:C8"/>
    <mergeCell ref="P8:Q8"/>
    <mergeCell ref="D355:E355"/>
    <mergeCell ref="O340:S340"/>
    <mergeCell ref="A13:L13"/>
    <mergeCell ref="A325:Y325"/>
    <mergeCell ref="A561:Y561"/>
    <mergeCell ref="BB17:BB18"/>
    <mergeCell ref="J584:J585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O418:S418"/>
    <mergeCell ref="D196:E196"/>
    <mergeCell ref="O483:S483"/>
    <mergeCell ref="L584:L585"/>
    <mergeCell ref="A15:L15"/>
    <mergeCell ref="O433:S433"/>
    <mergeCell ref="O122:S122"/>
    <mergeCell ref="A36:N37"/>
    <mergeCell ref="O420:S420"/>
    <mergeCell ref="A394:Y394"/>
    <mergeCell ref="O72:S72"/>
    <mergeCell ref="D54:E54"/>
    <mergeCell ref="C583:F583"/>
    <mergeCell ref="D32:E32"/>
    <mergeCell ref="O54:S54"/>
    <mergeCell ref="A347:Y347"/>
    <mergeCell ref="D268:E268"/>
    <mergeCell ref="O557:S557"/>
    <mergeCell ref="O146:S146"/>
    <mergeCell ref="N17:N18"/>
    <mergeCell ref="A206:N207"/>
    <mergeCell ref="R583:U583"/>
    <mergeCell ref="F17:F18"/>
    <mergeCell ref="D120:E120"/>
    <mergeCell ref="O407:S407"/>
    <mergeCell ref="D278:E278"/>
    <mergeCell ref="D163:E163"/>
    <mergeCell ref="D549:E549"/>
    <mergeCell ref="D234:E234"/>
    <mergeCell ref="D405:E405"/>
    <mergeCell ref="O543:U543"/>
    <mergeCell ref="O24:U24"/>
    <mergeCell ref="O69:S69"/>
    <mergeCell ref="D244:E244"/>
    <mergeCell ref="O196:S196"/>
    <mergeCell ref="O431:U431"/>
    <mergeCell ref="D342:E342"/>
    <mergeCell ref="O498:S498"/>
    <mergeCell ref="D336:E336"/>
    <mergeCell ref="O183:S183"/>
    <mergeCell ref="D407:E407"/>
    <mergeCell ref="D395:E395"/>
    <mergeCell ref="O35:S35"/>
    <mergeCell ref="A510:N511"/>
    <mergeCell ref="O277:S277"/>
    <mergeCell ref="D421:E421"/>
    <mergeCell ref="O410:S410"/>
    <mergeCell ref="O55:U55"/>
    <mergeCell ref="O504:S504"/>
    <mergeCell ref="A286:N287"/>
    <mergeCell ref="O40:U40"/>
    <mergeCell ref="O185:S185"/>
    <mergeCell ref="D23:E23"/>
    <mergeCell ref="A233:Y233"/>
    <mergeCell ref="D265:E265"/>
    <mergeCell ref="A531:Y531"/>
    <mergeCell ref="A469:Y469"/>
    <mergeCell ref="D452:E452"/>
    <mergeCell ref="D252:E252"/>
    <mergeCell ref="O299:S299"/>
    <mergeCell ref="O470:S470"/>
    <mergeCell ref="D550:E550"/>
    <mergeCell ref="O178:S178"/>
    <mergeCell ref="O249:S249"/>
    <mergeCell ref="O547:S547"/>
    <mergeCell ref="D218:E218"/>
    <mergeCell ref="A533:Y533"/>
    <mergeCell ref="D247:E247"/>
    <mergeCell ref="O534:S534"/>
    <mergeCell ref="O549:S549"/>
    <mergeCell ref="O405:S405"/>
    <mergeCell ref="A440:N441"/>
    <mergeCell ref="D249:E249"/>
    <mergeCell ref="O536:S536"/>
    <mergeCell ref="D547:E547"/>
    <mergeCell ref="D341:E341"/>
    <mergeCell ref="O479:U479"/>
    <mergeCell ref="O83:S83"/>
    <mergeCell ref="D503:E503"/>
    <mergeCell ref="D101:E101"/>
    <mergeCell ref="F5:G5"/>
    <mergeCell ref="A14:L14"/>
    <mergeCell ref="O112:S112"/>
    <mergeCell ref="O383:S383"/>
    <mergeCell ref="O308:U308"/>
    <mergeCell ref="A480:Y480"/>
    <mergeCell ref="O348:S348"/>
    <mergeCell ref="O419:S419"/>
    <mergeCell ref="O544:U544"/>
    <mergeCell ref="D455:E455"/>
    <mergeCell ref="O397:U397"/>
    <mergeCell ref="O568:U568"/>
    <mergeCell ref="O127:S127"/>
    <mergeCell ref="O114:S114"/>
    <mergeCell ref="O372:U372"/>
    <mergeCell ref="O412:S412"/>
    <mergeCell ref="D221:E221"/>
    <mergeCell ref="D457:E457"/>
    <mergeCell ref="O426:U426"/>
    <mergeCell ref="O309:U309"/>
    <mergeCell ref="O364:U364"/>
    <mergeCell ref="D475:E475"/>
    <mergeCell ref="O493:S493"/>
    <mergeCell ref="D223:E223"/>
    <mergeCell ref="D279:E279"/>
    <mergeCell ref="D450:E450"/>
    <mergeCell ref="D33:E33"/>
    <mergeCell ref="D462:E462"/>
    <mergeCell ref="O478:U478"/>
    <mergeCell ref="O272:S272"/>
    <mergeCell ref="D29:E29"/>
    <mergeCell ref="O247:S247"/>
    <mergeCell ref="D508:E508"/>
    <mergeCell ref="K584:K585"/>
    <mergeCell ref="D539:E539"/>
    <mergeCell ref="D35:E35"/>
    <mergeCell ref="D228:E228"/>
    <mergeCell ref="D333:E333"/>
    <mergeCell ref="O180:S180"/>
    <mergeCell ref="D404:E404"/>
    <mergeCell ref="A478:N479"/>
    <mergeCell ref="D10:E10"/>
    <mergeCell ref="O101:S101"/>
    <mergeCell ref="F10:G10"/>
    <mergeCell ref="O123:U123"/>
    <mergeCell ref="D34:E34"/>
    <mergeCell ref="O130:S130"/>
    <mergeCell ref="O190:S190"/>
    <mergeCell ref="D562:E562"/>
    <mergeCell ref="D99:E99"/>
    <mergeCell ref="O117:S117"/>
    <mergeCell ref="D270:E270"/>
    <mergeCell ref="O317:S317"/>
    <mergeCell ref="O388:S388"/>
    <mergeCell ref="A545:Y545"/>
    <mergeCell ref="D528:E528"/>
    <mergeCell ref="O546:S546"/>
    <mergeCell ref="A12:L12"/>
    <mergeCell ref="B584:B585"/>
    <mergeCell ref="O111:S111"/>
    <mergeCell ref="D318:E318"/>
    <mergeCell ref="D570:E570"/>
    <mergeCell ref="O417:S417"/>
    <mergeCell ref="D76:E76"/>
    <mergeCell ref="A254:N255"/>
    <mergeCell ref="A425:N426"/>
    <mergeCell ref="O515:S515"/>
    <mergeCell ref="D84:E84"/>
    <mergeCell ref="D22:E22"/>
    <mergeCell ref="D155:E155"/>
    <mergeCell ref="D149:E149"/>
    <mergeCell ref="O287:U287"/>
    <mergeCell ref="O458:U458"/>
    <mergeCell ref="O358:U358"/>
    <mergeCell ref="O529:U529"/>
    <mergeCell ref="D86:E86"/>
    <mergeCell ref="D257:E257"/>
    <mergeCell ref="D213:E213"/>
    <mergeCell ref="D384:E384"/>
    <mergeCell ref="A529:N530"/>
    <mergeCell ref="D449:E449"/>
    <mergeCell ref="A167:Y167"/>
    <mergeCell ref="D150:E150"/>
    <mergeCell ref="O246:S246"/>
    <mergeCell ref="O306:S306"/>
    <mergeCell ref="A232:Y232"/>
    <mergeCell ref="O162:S162"/>
    <mergeCell ref="O368:S368"/>
    <mergeCell ref="O297:S297"/>
    <mergeCell ref="O335:S335"/>
    <mergeCell ref="O59:S59"/>
    <mergeCell ref="A230:N231"/>
    <mergeCell ref="D273:E273"/>
    <mergeCell ref="A463:N464"/>
    <mergeCell ref="D437:E437"/>
    <mergeCell ref="O528:S528"/>
    <mergeCell ref="D557:E557"/>
    <mergeCell ref="D513:E513"/>
    <mergeCell ref="A9:C9"/>
    <mergeCell ref="O353:U353"/>
    <mergeCell ref="O537:S537"/>
    <mergeCell ref="D202:E202"/>
    <mergeCell ref="A492:Y492"/>
    <mergeCell ref="O251:S251"/>
    <mergeCell ref="D500:E500"/>
    <mergeCell ref="O171:U171"/>
    <mergeCell ref="O189:S189"/>
    <mergeCell ref="O487:S487"/>
    <mergeCell ref="O238:S238"/>
    <mergeCell ref="A473:Y473"/>
    <mergeCell ref="O414:S414"/>
    <mergeCell ref="A448:Y448"/>
    <mergeCell ref="U6:V9"/>
    <mergeCell ref="O278:S278"/>
    <mergeCell ref="O82:S82"/>
    <mergeCell ref="O253:S253"/>
    <mergeCell ref="D408:E408"/>
    <mergeCell ref="O25:U25"/>
    <mergeCell ref="O292:U292"/>
    <mergeCell ref="O463:U463"/>
    <mergeCell ref="A512:Y512"/>
    <mergeCell ref="D6:L6"/>
    <mergeCell ref="O342:S342"/>
    <mergeCell ref="A488:N489"/>
    <mergeCell ref="O176:U176"/>
    <mergeCell ref="M17:M18"/>
    <mergeCell ref="O248:S248"/>
    <mergeCell ref="O475:S475"/>
    <mergeCell ref="O161:S161"/>
    <mergeCell ref="O283:S283"/>
    <mergeCell ref="H10:L10"/>
    <mergeCell ref="D159:E159"/>
    <mergeCell ref="A97:Y97"/>
    <mergeCell ref="D80:E80"/>
    <mergeCell ref="O98:S98"/>
    <mergeCell ref="O298:S298"/>
    <mergeCell ref="O396:S396"/>
    <mergeCell ref="O285:S285"/>
    <mergeCell ref="O461:S461"/>
    <mergeCell ref="O106:U106"/>
    <mergeCell ref="A288:Y288"/>
    <mergeCell ref="O156:S156"/>
    <mergeCell ref="D136:E136"/>
    <mergeCell ref="O323:U323"/>
    <mergeCell ref="O105:U105"/>
    <mergeCell ref="O314:U314"/>
    <mergeCell ref="O170:U170"/>
    <mergeCell ref="D461:E461"/>
    <mergeCell ref="D200:E200"/>
    <mergeCell ref="A170:N171"/>
    <mergeCell ref="O378:U378"/>
    <mergeCell ref="O174:S174"/>
    <mergeCell ref="O301:S301"/>
    <mergeCell ref="O70:S70"/>
    <mergeCell ref="A227:Y227"/>
    <mergeCell ref="A132:N133"/>
    <mergeCell ref="O228:S228"/>
    <mergeCell ref="O409:S409"/>
    <mergeCell ref="D389:E389"/>
    <mergeCell ref="O86:S86"/>
    <mergeCell ref="O535:S535"/>
    <mergeCell ref="D194:E194"/>
    <mergeCell ref="Z17:Z18"/>
    <mergeCell ref="O212:S212"/>
    <mergeCell ref="A569:Y569"/>
    <mergeCell ref="U12:V12"/>
    <mergeCell ref="O43:S43"/>
    <mergeCell ref="D367:E367"/>
    <mergeCell ref="O363:U363"/>
    <mergeCell ref="D212:E212"/>
    <mergeCell ref="D146:E146"/>
    <mergeCell ref="D317:E317"/>
    <mergeCell ref="O328:U328"/>
    <mergeCell ref="D439:E439"/>
    <mergeCell ref="O526:U526"/>
    <mergeCell ref="O520:U520"/>
    <mergeCell ref="O63:U63"/>
    <mergeCell ref="D540:E540"/>
    <mergeCell ref="D83:E83"/>
    <mergeCell ref="A467:N468"/>
    <mergeCell ref="O286:U286"/>
    <mergeCell ref="D368:E368"/>
    <mergeCell ref="A66:Y66"/>
    <mergeCell ref="O67:S67"/>
    <mergeCell ref="D85:E85"/>
    <mergeCell ref="O159:S159"/>
    <mergeCell ref="D383:E383"/>
    <mergeCell ref="D299:E299"/>
    <mergeCell ref="O395:S395"/>
    <mergeCell ref="G17:G18"/>
    <mergeCell ref="A331:Y331"/>
    <mergeCell ref="O367:S367"/>
    <mergeCell ref="D584:D585"/>
    <mergeCell ref="O524:S524"/>
    <mergeCell ref="O380:S380"/>
    <mergeCell ref="A256:Y256"/>
    <mergeCell ref="A427:Y427"/>
    <mergeCell ref="D39:E39"/>
    <mergeCell ref="O61:S61"/>
    <mergeCell ref="O257:S257"/>
    <mergeCell ref="A88:N89"/>
    <mergeCell ref="A354:Y354"/>
    <mergeCell ref="AA17:AA18"/>
    <mergeCell ref="A225:N226"/>
    <mergeCell ref="A379:Y379"/>
    <mergeCell ref="D418:E418"/>
    <mergeCell ref="O525:U525"/>
    <mergeCell ref="A519:N520"/>
    <mergeCell ref="D420:E420"/>
    <mergeCell ref="D128:E128"/>
    <mergeCell ref="A390:N391"/>
    <mergeCell ref="D199:E199"/>
    <mergeCell ref="D497:E497"/>
    <mergeCell ref="D413:E413"/>
    <mergeCell ref="A327:N328"/>
    <mergeCell ref="O148:S148"/>
    <mergeCell ref="C584:C585"/>
    <mergeCell ref="O179:S179"/>
    <mergeCell ref="D428:E428"/>
    <mergeCell ref="O391:U391"/>
    <mergeCell ref="D198:E198"/>
    <mergeCell ref="D269:E269"/>
    <mergeCell ref="E584:E585"/>
    <mergeCell ref="A432:Y432"/>
    <mergeCell ref="O578:U578"/>
    <mergeCell ref="D75:E75"/>
    <mergeCell ref="O151:U151"/>
    <mergeCell ref="A521:Y521"/>
    <mergeCell ref="O158:S158"/>
    <mergeCell ref="D504:E504"/>
    <mergeCell ref="O218:S218"/>
    <mergeCell ref="O351:S351"/>
    <mergeCell ref="O522:S522"/>
    <mergeCell ref="D298:E298"/>
    <mergeCell ref="D181:E181"/>
    <mergeCell ref="O516:S516"/>
    <mergeCell ref="O250:S250"/>
    <mergeCell ref="D370:E370"/>
    <mergeCell ref="D541:E541"/>
    <mergeCell ref="D222:E222"/>
    <mergeCell ref="A393:Y393"/>
    <mergeCell ref="O468:U468"/>
    <mergeCell ref="O574:U574"/>
    <mergeCell ref="D534:E534"/>
    <mergeCell ref="A551:N552"/>
    <mergeCell ref="O562:S562"/>
    <mergeCell ref="A532:Y532"/>
    <mergeCell ref="O462:S462"/>
    <mergeCell ref="A430:N431"/>
    <mergeCell ref="O255:U255"/>
    <mergeCell ref="A177:Y177"/>
    <mergeCell ref="A145:Y145"/>
    <mergeCell ref="A443:Y443"/>
    <mergeCell ref="D348:E348"/>
    <mergeCell ref="O215:U215"/>
    <mergeCell ref="O530:U530"/>
    <mergeCell ref="O581:U581"/>
    <mergeCell ref="O140:S140"/>
    <mergeCell ref="O382:S382"/>
    <mergeCell ref="O267:S267"/>
    <mergeCell ref="O438:S438"/>
    <mergeCell ref="W584:W585"/>
    <mergeCell ref="O56:U56"/>
    <mergeCell ref="D138:E138"/>
    <mergeCell ref="O496:S496"/>
    <mergeCell ref="D203:E203"/>
    <mergeCell ref="O77:S77"/>
    <mergeCell ref="D374:E374"/>
    <mergeCell ref="P10:Q10"/>
    <mergeCell ref="O33:S33"/>
    <mergeCell ref="O204:S204"/>
    <mergeCell ref="O375:S375"/>
    <mergeCell ref="O269:S269"/>
    <mergeCell ref="D140:E140"/>
    <mergeCell ref="A214:N215"/>
    <mergeCell ref="P584:P585"/>
    <mergeCell ref="D267:E267"/>
    <mergeCell ref="A141:N142"/>
    <mergeCell ref="D438:E438"/>
    <mergeCell ref="D509:E509"/>
    <mergeCell ref="O576:U576"/>
    <mergeCell ref="G583:O583"/>
    <mergeCell ref="A377:N378"/>
    <mergeCell ref="H17:H18"/>
    <mergeCell ref="O293:U293"/>
    <mergeCell ref="D204:E204"/>
    <mergeCell ref="D283:E283"/>
    <mergeCell ref="D554:E554"/>
    <mergeCell ref="P13:Q13"/>
    <mergeCell ref="D193:E193"/>
    <mergeCell ref="D127:E127"/>
    <mergeCell ref="A442:Y442"/>
    <mergeCell ref="D114:E114"/>
    <mergeCell ref="D285:E285"/>
    <mergeCell ref="O332:S332"/>
    <mergeCell ref="O163:S163"/>
    <mergeCell ref="D412:E412"/>
    <mergeCell ref="O44:U44"/>
    <mergeCell ref="H1:P1"/>
    <mergeCell ref="A208:Y208"/>
    <mergeCell ref="O138:S138"/>
    <mergeCell ref="S5:T5"/>
    <mergeCell ref="O76:S76"/>
    <mergeCell ref="O209:S209"/>
    <mergeCell ref="U5:V5"/>
    <mergeCell ref="O203:S203"/>
    <mergeCell ref="A330:Y330"/>
    <mergeCell ref="D349:E349"/>
    <mergeCell ref="D362:E362"/>
    <mergeCell ref="A366:Y366"/>
    <mergeCell ref="O374:S374"/>
    <mergeCell ref="O361:S361"/>
    <mergeCell ref="O36:U36"/>
    <mergeCell ref="O207:U207"/>
    <mergeCell ref="P12:Q12"/>
    <mergeCell ref="O169:S169"/>
    <mergeCell ref="O411:S411"/>
    <mergeCell ref="O385:U385"/>
    <mergeCell ref="D296:E296"/>
    <mergeCell ref="D415:E415"/>
    <mergeCell ref="D424:E424"/>
    <mergeCell ref="O150:S150"/>
    <mergeCell ref="D59:E59"/>
    <mergeCell ref="O513:S513"/>
    <mergeCell ref="D178:E178"/>
    <mergeCell ref="O577:U577"/>
    <mergeCell ref="A553:Y553"/>
    <mergeCell ref="A42:Y42"/>
    <mergeCell ref="O552:U552"/>
    <mergeCell ref="A188:Y188"/>
    <mergeCell ref="O279:S279"/>
    <mergeCell ref="O450:S450"/>
    <mergeCell ref="D555:E555"/>
    <mergeCell ref="D7:L7"/>
    <mergeCell ref="O210:S210"/>
    <mergeCell ref="O343:S343"/>
    <mergeCell ref="A19:Y19"/>
    <mergeCell ref="O452:S452"/>
    <mergeCell ref="O477:S477"/>
    <mergeCell ref="O514:S514"/>
    <mergeCell ref="O554:S554"/>
    <mergeCell ref="A280:N281"/>
    <mergeCell ref="D61:E61"/>
    <mergeCell ref="O541:S541"/>
    <mergeCell ref="O441:U441"/>
    <mergeCell ref="O22:S22"/>
    <mergeCell ref="O193:S193"/>
    <mergeCell ref="A490:Y490"/>
    <mergeCell ref="D477:E477"/>
    <mergeCell ref="D62:E62"/>
    <mergeCell ref="O109:S109"/>
    <mergeCell ref="O47:S47"/>
    <mergeCell ref="A58:Y58"/>
    <mergeCell ref="O32:S32"/>
    <mergeCell ref="O137:S137"/>
    <mergeCell ref="A63:N64"/>
    <mergeCell ref="D185:E185"/>
    <mergeCell ref="O197:S197"/>
    <mergeCell ref="O259:S259"/>
    <mergeCell ref="D277:E277"/>
    <mergeCell ref="A329:Y329"/>
    <mergeCell ref="O495:S495"/>
    <mergeCell ref="O501:S501"/>
    <mergeCell ref="O422:S422"/>
    <mergeCell ref="O584:O585"/>
    <mergeCell ref="Q584:Q585"/>
    <mergeCell ref="O566:S566"/>
    <mergeCell ref="O74:S74"/>
    <mergeCell ref="D564:E564"/>
    <mergeCell ref="O201:S201"/>
    <mergeCell ref="A527:Y527"/>
    <mergeCell ref="D43:E43"/>
    <mergeCell ref="O139:S139"/>
    <mergeCell ref="O503:S503"/>
    <mergeCell ref="A40:N41"/>
    <mergeCell ref="D137:E137"/>
    <mergeCell ref="O275:U275"/>
    <mergeCell ref="O424:S424"/>
    <mergeCell ref="O511:U511"/>
    <mergeCell ref="D422:E422"/>
    <mergeCell ref="A567:N568"/>
    <mergeCell ref="A360:Y360"/>
    <mergeCell ref="O445:S445"/>
    <mergeCell ref="D476:E476"/>
    <mergeCell ref="O182:S182"/>
    <mergeCell ref="D157:E157"/>
    <mergeCell ref="O108:S108"/>
    <mergeCell ref="D183:E183"/>
    <mergeCell ref="D251:E251"/>
    <mergeCell ref="O538:S538"/>
    <mergeCell ref="O560:U560"/>
    <mergeCell ref="O119:S119"/>
    <mergeCell ref="O327:U327"/>
    <mergeCell ref="D487:E487"/>
    <mergeCell ref="D343:E343"/>
    <mergeCell ref="O548:S548"/>
    <mergeCell ref="A474:Y474"/>
    <mergeCell ref="O133:U133"/>
    <mergeCell ref="A576:N581"/>
    <mergeCell ref="D182:E182"/>
    <mergeCell ref="O540:S540"/>
    <mergeCell ref="D109:E109"/>
    <mergeCell ref="O489:U489"/>
    <mergeCell ref="A345:N346"/>
    <mergeCell ref="D538:E538"/>
    <mergeCell ref="A436:Y436"/>
    <mergeCell ref="D444:E444"/>
    <mergeCell ref="D248:E248"/>
    <mergeCell ref="D219:E219"/>
    <mergeCell ref="O558:S558"/>
    <mergeCell ref="D572:E572"/>
    <mergeCell ref="D563:E563"/>
    <mergeCell ref="D357:E357"/>
    <mergeCell ref="O564:S564"/>
    <mergeCell ref="O423:S423"/>
    <mergeCell ref="O575:U575"/>
    <mergeCell ref="A471:N472"/>
    <mergeCell ref="D205:E205"/>
    <mergeCell ref="D376:E376"/>
    <mergeCell ref="O281:U281"/>
    <mergeCell ref="O64:U64"/>
    <mergeCell ref="D119:E119"/>
    <mergeCell ref="D190:E190"/>
    <mergeCell ref="D246:E246"/>
    <mergeCell ref="A263:Y263"/>
    <mergeCell ref="O262:U262"/>
    <mergeCell ref="O406:S406"/>
    <mergeCell ref="D111:E111"/>
    <mergeCell ref="D338:E338"/>
    <mergeCell ref="O500:S500"/>
    <mergeCell ref="D409:E409"/>
    <mergeCell ref="A134:Y134"/>
    <mergeCell ref="A559:N560"/>
    <mergeCell ref="O313:U313"/>
    <mergeCell ref="D91:E91"/>
    <mergeCell ref="O113:S113"/>
    <mergeCell ref="D162:E162"/>
    <mergeCell ref="D156:E156"/>
    <mergeCell ref="O205:S205"/>
    <mergeCell ref="D454:E454"/>
    <mergeCell ref="O336:S336"/>
    <mergeCell ref="D416:E416"/>
    <mergeCell ref="D93:E93"/>
    <mergeCell ref="D264:E264"/>
    <mergeCell ref="O231:U231"/>
    <mergeCell ref="D220:E220"/>
    <mergeCell ref="O213:S213"/>
    <mergeCell ref="O126:S126"/>
    <mergeCell ref="D259:E259"/>
    <mergeCell ref="O446:U446"/>
    <mergeCell ref="D28:E28"/>
    <mergeCell ref="D326:E326"/>
    <mergeCell ref="D104:E104"/>
    <mergeCell ref="O266:S266"/>
    <mergeCell ref="D419:E419"/>
    <mergeCell ref="O435:U435"/>
    <mergeCell ref="O484:U484"/>
    <mergeCell ref="D340:E340"/>
    <mergeCell ref="D130:E130"/>
    <mergeCell ref="D201:E201"/>
    <mergeCell ref="O258:S258"/>
    <mergeCell ref="O429:S429"/>
    <mergeCell ref="O556:S556"/>
    <mergeCell ref="O494:S494"/>
    <mergeCell ref="O421:S421"/>
    <mergeCell ref="O322:S322"/>
    <mergeCell ref="O456:S456"/>
    <mergeCell ref="O260:S260"/>
    <mergeCell ref="O116:S116"/>
    <mergeCell ref="O235:S235"/>
    <mergeCell ref="O274:U274"/>
    <mergeCell ref="O505:U505"/>
    <mergeCell ref="O539:S539"/>
    <mergeCell ref="D524:E524"/>
    <mergeCell ref="D516:E516"/>
    <mergeCell ref="O519:U519"/>
    <mergeCell ref="O471:U471"/>
    <mergeCell ref="D501:E501"/>
    <mergeCell ref="D495:E495"/>
    <mergeCell ref="O464:U464"/>
    <mergeCell ref="A5:C5"/>
    <mergeCell ref="D548:E548"/>
    <mergeCell ref="O103:S103"/>
    <mergeCell ref="P11:Q11"/>
    <mergeCell ref="O401:S401"/>
    <mergeCell ref="O168:S168"/>
    <mergeCell ref="O290:S290"/>
    <mergeCell ref="O339:S339"/>
    <mergeCell ref="D179:E179"/>
    <mergeCell ref="O466:S466"/>
    <mergeCell ref="O488:U488"/>
    <mergeCell ref="O559:U559"/>
    <mergeCell ref="A310:Y310"/>
    <mergeCell ref="O118:S118"/>
    <mergeCell ref="A44:N45"/>
    <mergeCell ref="A166:Y166"/>
    <mergeCell ref="D337:E337"/>
    <mergeCell ref="O416:S416"/>
    <mergeCell ref="D402:E402"/>
    <mergeCell ref="A17:A18"/>
    <mergeCell ref="K17:K18"/>
    <mergeCell ref="O132:U132"/>
    <mergeCell ref="C17:C18"/>
    <mergeCell ref="O254:U254"/>
    <mergeCell ref="O403:S403"/>
    <mergeCell ref="D103:E103"/>
    <mergeCell ref="O319:U319"/>
    <mergeCell ref="O430:U430"/>
    <mergeCell ref="D401:E401"/>
    <mergeCell ref="D168:E168"/>
    <mergeCell ref="D339:E339"/>
    <mergeCell ref="D466:E466"/>
    <mergeCell ref="A6:C6"/>
    <mergeCell ref="A282:Y282"/>
    <mergeCell ref="D113:E113"/>
    <mergeCell ref="A358:N359"/>
    <mergeCell ref="D148:E148"/>
    <mergeCell ref="A26:Y26"/>
    <mergeCell ref="O164:U164"/>
    <mergeCell ref="O226:U226"/>
    <mergeCell ref="D517:E517"/>
    <mergeCell ref="D115:E115"/>
    <mergeCell ref="A242:Y242"/>
    <mergeCell ref="O333:S333"/>
    <mergeCell ref="O241:U241"/>
    <mergeCell ref="A164:N165"/>
    <mergeCell ref="D388:E388"/>
    <mergeCell ref="D546:E546"/>
    <mergeCell ref="O245:S245"/>
    <mergeCell ref="O39:S39"/>
    <mergeCell ref="P9:Q9"/>
    <mergeCell ref="O408:S408"/>
    <mergeCell ref="O402:S402"/>
    <mergeCell ref="D9:E9"/>
    <mergeCell ref="D180:E180"/>
    <mergeCell ref="D118:E118"/>
    <mergeCell ref="F9:G9"/>
    <mergeCell ref="A48:N49"/>
    <mergeCell ref="A319:N320"/>
    <mergeCell ref="D161:E161"/>
    <mergeCell ref="D403:E403"/>
    <mergeCell ref="O129:S129"/>
    <mergeCell ref="O320:U320"/>
    <mergeCell ref="O23:S23"/>
    <mergeCell ref="O15:S16"/>
    <mergeCell ref="O453:S453"/>
    <mergeCell ref="O173:S173"/>
    <mergeCell ref="D451:E451"/>
    <mergeCell ref="O542:S542"/>
    <mergeCell ref="O467:U467"/>
    <mergeCell ref="A123:N124"/>
    <mergeCell ref="O219:S219"/>
    <mergeCell ref="O175:U175"/>
    <mergeCell ref="O485:U485"/>
    <mergeCell ref="O517:S517"/>
    <mergeCell ref="G584:G585"/>
    <mergeCell ref="A24:N25"/>
    <mergeCell ref="A46:Y46"/>
    <mergeCell ref="D322:E322"/>
    <mergeCell ref="D260:E260"/>
    <mergeCell ref="D453:E453"/>
    <mergeCell ref="D573:E573"/>
    <mergeCell ref="I584:I585"/>
    <mergeCell ref="R584:R585"/>
    <mergeCell ref="O194:S194"/>
    <mergeCell ref="D169:E169"/>
    <mergeCell ref="O121:S121"/>
    <mergeCell ref="O563:S563"/>
    <mergeCell ref="O181:S181"/>
    <mergeCell ref="A21:Y21"/>
    <mergeCell ref="P583:Q583"/>
    <mergeCell ref="O131:S131"/>
    <mergeCell ref="A57:Y57"/>
    <mergeCell ref="O87:S87"/>
    <mergeCell ref="A543:N544"/>
    <mergeCell ref="D523:E523"/>
    <mergeCell ref="F584:F585"/>
    <mergeCell ref="D31:E31"/>
    <mergeCell ref="O551:U551"/>
    <mergeCell ref="H584:H585"/>
    <mergeCell ref="D158:E158"/>
    <mergeCell ref="O240:U240"/>
    <mergeCell ref="D229:E229"/>
    <mergeCell ref="D400:E400"/>
    <mergeCell ref="A303:N304"/>
    <mergeCell ref="D565:E565"/>
    <mergeCell ref="A125:Y125"/>
    <mergeCell ref="A392:Y392"/>
    <mergeCell ref="D108:E108"/>
    <mergeCell ref="D375:E375"/>
    <mergeCell ref="D77:E77"/>
    <mergeCell ref="D369:E369"/>
    <mergeCell ref="O191:S191"/>
    <mergeCell ref="A240:N241"/>
    <mergeCell ref="D160:E160"/>
    <mergeCell ref="O349:S349"/>
    <mergeCell ref="O476:S476"/>
    <mergeCell ref="D306:E306"/>
    <mergeCell ref="O128:S128"/>
    <mergeCell ref="O184:S184"/>
    <mergeCell ref="O451:S451"/>
    <mergeCell ref="O413:S413"/>
    <mergeCell ref="D72:E72"/>
    <mergeCell ref="A216:Y216"/>
    <mergeCell ref="O572:S572"/>
    <mergeCell ref="O376:S376"/>
    <mergeCell ref="O53:S53"/>
    <mergeCell ref="A321:Y321"/>
    <mergeCell ref="D1:F1"/>
    <mergeCell ref="D382:E382"/>
    <mergeCell ref="O398:U398"/>
    <mergeCell ref="A172:Y172"/>
    <mergeCell ref="A305:Y305"/>
    <mergeCell ref="A243:Y243"/>
    <mergeCell ref="J17:J18"/>
    <mergeCell ref="O73:S73"/>
    <mergeCell ref="D82:E82"/>
    <mergeCell ref="L17:L18"/>
    <mergeCell ref="O100:S100"/>
    <mergeCell ref="O244:S244"/>
    <mergeCell ref="O300:S300"/>
    <mergeCell ref="O187:U187"/>
    <mergeCell ref="O523:S523"/>
    <mergeCell ref="O237:S237"/>
    <mergeCell ref="D334:E334"/>
    <mergeCell ref="O115:S115"/>
    <mergeCell ref="O472:U472"/>
    <mergeCell ref="A465:Y465"/>
    <mergeCell ref="A294:Y294"/>
    <mergeCell ref="O102:S102"/>
    <mergeCell ref="O229:S229"/>
    <mergeCell ref="O400:S400"/>
    <mergeCell ref="O289:S289"/>
    <mergeCell ref="D100:E100"/>
    <mergeCell ref="O68:S68"/>
    <mergeCell ref="O239:S239"/>
    <mergeCell ref="A95:N96"/>
    <mergeCell ref="I17:I18"/>
    <mergeCell ref="A387:Y387"/>
    <mergeCell ref="O192:S192"/>
    <mergeCell ref="D514:E514"/>
    <mergeCell ref="A308:N309"/>
    <mergeCell ref="O304:U304"/>
    <mergeCell ref="D87:E87"/>
    <mergeCell ref="D209:E209"/>
    <mergeCell ref="D147:E147"/>
    <mergeCell ref="O225:U225"/>
    <mergeCell ref="D380:E380"/>
    <mergeCell ref="O390:U390"/>
    <mergeCell ref="AB17:AD18"/>
    <mergeCell ref="O206:U206"/>
    <mergeCell ref="D117:E117"/>
    <mergeCell ref="D92:E92"/>
    <mergeCell ref="D236:E236"/>
    <mergeCell ref="D30:E30"/>
    <mergeCell ref="O230:U230"/>
    <mergeCell ref="O510:U510"/>
    <mergeCell ref="A52:Y52"/>
    <mergeCell ref="D350:E350"/>
    <mergeCell ref="D27:E27"/>
    <mergeCell ref="D396:E396"/>
    <mergeCell ref="A274:N275"/>
    <mergeCell ref="D456:E456"/>
    <mergeCell ref="O93:S93"/>
    <mergeCell ref="D116:E116"/>
    <mergeCell ref="A261:N262"/>
    <mergeCell ref="O186:U186"/>
    <mergeCell ref="D414:E414"/>
    <mergeCell ref="O27:S27"/>
    <mergeCell ref="D74:E74"/>
    <mergeCell ref="O41:U41"/>
    <mergeCell ref="D68:E68"/>
    <mergeCell ref="D470:E470"/>
    <mergeCell ref="O457:S457"/>
    <mergeCell ref="O236:S236"/>
    <mergeCell ref="D284:E284"/>
    <mergeCell ref="AE17:AE18"/>
    <mergeCell ref="A313:N314"/>
    <mergeCell ref="A484:N485"/>
    <mergeCell ref="A373:Y373"/>
    <mergeCell ref="O381:S381"/>
    <mergeCell ref="D356:E356"/>
    <mergeCell ref="O303:U303"/>
    <mergeCell ref="O147:S147"/>
    <mergeCell ref="A371:N372"/>
    <mergeCell ref="O96:U96"/>
    <mergeCell ref="D316:E316"/>
    <mergeCell ref="D272:E272"/>
    <mergeCell ref="D210:E210"/>
    <mergeCell ref="D381:E381"/>
    <mergeCell ref="O459:U459"/>
    <mergeCell ref="D335:E335"/>
    <mergeCell ref="O434:U434"/>
    <mergeCell ref="D112:E112"/>
    <mergeCell ref="A186:N187"/>
    <mergeCell ref="D235:E235"/>
    <mergeCell ref="O428:S428"/>
    <mergeCell ref="O160:S160"/>
    <mergeCell ref="A311:Y311"/>
    <mergeCell ref="O437:S437"/>
    <mergeCell ref="A144:Y144"/>
    <mergeCell ref="O120:S120"/>
    <mergeCell ref="D67:E67"/>
    <mergeCell ref="O223:S223"/>
    <mergeCell ref="O573:S573"/>
    <mergeCell ref="O280:U280"/>
    <mergeCell ref="O81:S81"/>
    <mergeCell ref="D129:E129"/>
    <mergeCell ref="U10:V10"/>
    <mergeCell ref="O345:U345"/>
    <mergeCell ref="A105:N106"/>
    <mergeCell ref="O268:S268"/>
    <mergeCell ref="A365:Y365"/>
    <mergeCell ref="D536:E536"/>
    <mergeCell ref="D79:E79"/>
    <mergeCell ref="O95:U95"/>
    <mergeCell ref="A397:N398"/>
    <mergeCell ref="D312:E312"/>
    <mergeCell ref="O352:U352"/>
    <mergeCell ref="D499:E499"/>
    <mergeCell ref="O31:S31"/>
    <mergeCell ref="O202:S202"/>
    <mergeCell ref="D238:E238"/>
    <mergeCell ref="O565:S565"/>
    <mergeCell ref="D78:E78"/>
    <mergeCell ref="O45:U45"/>
    <mergeCell ref="O214:U214"/>
    <mergeCell ref="D496:E496"/>
    <mergeCell ref="O318:S318"/>
    <mergeCell ref="D290:E290"/>
    <mergeCell ref="A50:Y50"/>
    <mergeCell ref="D94:E94"/>
    <mergeCell ref="O312:S312"/>
    <mergeCell ref="D361:E361"/>
    <mergeCell ref="D417:E417"/>
    <mergeCell ref="O506:U506"/>
    <mergeCell ref="S584:S585"/>
    <mergeCell ref="O89:U89"/>
    <mergeCell ref="U584:U585"/>
    <mergeCell ref="D502:E502"/>
    <mergeCell ref="D302:E302"/>
    <mergeCell ref="O580:U580"/>
    <mergeCell ref="D429:E429"/>
    <mergeCell ref="A574:N575"/>
    <mergeCell ref="O359:U359"/>
    <mergeCell ref="D81:E81"/>
    <mergeCell ref="O48:U48"/>
    <mergeCell ref="O155:S155"/>
    <mergeCell ref="O346:U346"/>
    <mergeCell ref="D300:E300"/>
    <mergeCell ref="A460:Y460"/>
    <mergeCell ref="D139:E139"/>
    <mergeCell ref="O157:S157"/>
    <mergeCell ref="D406:E406"/>
    <mergeCell ref="O284:S284"/>
    <mergeCell ref="O454:S454"/>
    <mergeCell ref="A584:A585"/>
    <mergeCell ref="O571:S571"/>
    <mergeCell ref="O570:S570"/>
    <mergeCell ref="T584:T585"/>
    <mergeCell ref="V584:V585"/>
    <mergeCell ref="A175:N176"/>
    <mergeCell ref="O200:S200"/>
    <mergeCell ref="D297:E297"/>
    <mergeCell ref="O579:U579"/>
    <mergeCell ref="O265:S265"/>
    <mergeCell ref="D70:E70"/>
    <mergeCell ref="O152:U152"/>
    <mergeCell ref="O2:V3"/>
    <mergeCell ref="D493:E493"/>
    <mergeCell ref="D558:E558"/>
    <mergeCell ref="O425:U425"/>
    <mergeCell ref="A295:Y295"/>
    <mergeCell ref="O296:S296"/>
    <mergeCell ref="A323:N324"/>
    <mergeCell ref="A143:Y143"/>
    <mergeCell ref="O84:S84"/>
    <mergeCell ref="D126:E126"/>
    <mergeCell ref="A276:Y276"/>
    <mergeCell ref="D197:E197"/>
    <mergeCell ref="D253:E253"/>
    <mergeCell ref="D53:E53"/>
    <mergeCell ref="O75:S75"/>
    <mergeCell ref="O271:S271"/>
    <mergeCell ref="D47:E47"/>
    <mergeCell ref="D351:E351"/>
    <mergeCell ref="D289:E289"/>
    <mergeCell ref="D411:E411"/>
    <mergeCell ref="O440:U440"/>
    <mergeCell ref="D482:E482"/>
    <mergeCell ref="O377:U377"/>
    <mergeCell ref="W17:W18"/>
    <mergeCell ref="O80:S80"/>
    <mergeCell ref="O273:S273"/>
    <mergeCell ref="O384:S384"/>
    <mergeCell ref="O444:S444"/>
    <mergeCell ref="O104:S104"/>
    <mergeCell ref="O79:S79"/>
    <mergeCell ref="O350:S350"/>
    <mergeCell ref="A65:Y65"/>
    <mergeCell ref="O567:U567"/>
    <mergeCell ref="O371:U371"/>
    <mergeCell ref="D556:E556"/>
    <mergeCell ref="D494:E494"/>
    <mergeCell ref="O165:U165"/>
    <mergeCell ref="D518:E518"/>
    <mergeCell ref="A481:Y481"/>
    <mergeCell ref="D195:E195"/>
    <mergeCell ref="S6:T9"/>
    <mergeCell ref="O482:S482"/>
    <mergeCell ref="D189:E189"/>
    <mergeCell ref="A507:Y507"/>
    <mergeCell ref="D110:E110"/>
    <mergeCell ref="O337:S337"/>
    <mergeCell ref="O508:S508"/>
    <mergeCell ref="O502:S502"/>
    <mergeCell ref="O386:U386"/>
    <mergeCell ref="P6:Q6"/>
    <mergeCell ref="O29:S29"/>
    <mergeCell ref="O94:S94"/>
    <mergeCell ref="O141:U141"/>
    <mergeCell ref="A458:N459"/>
    <mergeCell ref="D224:E224"/>
    <mergeCell ref="O71:S71"/>
    <mergeCell ref="D250:E250"/>
    <mergeCell ref="O302:S302"/>
    <mergeCell ref="A399:Y399"/>
    <mergeCell ref="D211:E211"/>
    <mergeCell ref="O307:S307"/>
    <mergeCell ref="O404:S404"/>
    <mergeCell ref="D69:E69"/>
    <mergeCell ref="O78:S78"/>
    <mergeCell ref="D535:E535"/>
    <mergeCell ref="O224:S224"/>
    <mergeCell ref="D60:E60"/>
    <mergeCell ref="O34:S34"/>
    <mergeCell ref="O28:S28"/>
    <mergeCell ref="A55:N56"/>
    <mergeCell ref="D174:E174"/>
    <mergeCell ref="O270:S270"/>
    <mergeCell ref="O326:S326"/>
    <mergeCell ref="D423:E423"/>
    <mergeCell ref="O497:S497"/>
    <mergeCell ref="D410:E410"/>
    <mergeCell ref="O555:S555"/>
    <mergeCell ref="A135:Y135"/>
    <mergeCell ref="O136:S136"/>
    <mergeCell ref="O92:S92"/>
    <mergeCell ref="H5:L5"/>
    <mergeCell ref="A154:Y154"/>
    <mergeCell ref="O149:S149"/>
    <mergeCell ref="O220:S220"/>
    <mergeCell ref="O518:S518"/>
    <mergeCell ref="O195:S195"/>
    <mergeCell ref="A292:N293"/>
    <mergeCell ref="B17:B18"/>
    <mergeCell ref="O357:S357"/>
    <mergeCell ref="A151:N152"/>
    <mergeCell ref="D131:E131"/>
    <mergeCell ref="O449:S449"/>
    <mergeCell ref="D258:E258"/>
    <mergeCell ref="D5:E5"/>
    <mergeCell ref="D498:E498"/>
    <mergeCell ref="D8:L8"/>
    <mergeCell ref="H9:I9"/>
    <mergeCell ref="O334:S334"/>
    <mergeCell ref="O30:S30"/>
    <mergeCell ref="A491:Y491"/>
    <mergeCell ref="O499:S499"/>
    <mergeCell ref="D307:E307"/>
    <mergeCell ref="O439:S439"/>
    <mergeCell ref="A90:Y90"/>
    <mergeCell ref="D98:E98"/>
    <mergeCell ref="D73:E73"/>
    <mergeCell ref="O91:S91"/>
    <mergeCell ref="A217:Y217"/>
    <mergeCell ref="O291:S291"/>
    <mergeCell ref="O85:S85"/>
    <mergeCell ref="O362:S362"/>
    <mergeCell ref="O389:S389"/>
    <mergeCell ref="O62:S62"/>
    <mergeCell ref="D71:E71"/>
    <mergeCell ref="A153:Y153"/>
    <mergeCell ref="D332:E332"/>
    <mergeCell ref="D245:E245"/>
    <mergeCell ref="D301:E301"/>
    <mergeCell ref="D445:E445"/>
    <mergeCell ref="A446:N447"/>
    <mergeCell ref="D122:E122"/>
    <mergeCell ref="O455:S455"/>
    <mergeCell ref="O17:S18"/>
    <mergeCell ref="O222:S222"/>
    <mergeCell ref="O355:S355"/>
    <mergeCell ref="O234:S234"/>
    <mergeCell ref="O99:S99"/>
    <mergeCell ref="O221:S22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823</v>
      </c>
      <c r="H1" s="52"/>
    </row>
    <row r="3" spans="2:8" x14ac:dyDescent="0.2">
      <c r="B3" s="47" t="s">
        <v>824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825</v>
      </c>
      <c r="C6" s="47" t="s">
        <v>826</v>
      </c>
      <c r="D6" s="47" t="s">
        <v>827</v>
      </c>
      <c r="E6" s="47"/>
    </row>
    <row r="7" spans="2:8" x14ac:dyDescent="0.2">
      <c r="B7" s="47" t="s">
        <v>828</v>
      </c>
      <c r="C7" s="47" t="s">
        <v>829</v>
      </c>
      <c r="D7" s="47" t="s">
        <v>830</v>
      </c>
      <c r="E7" s="47"/>
    </row>
    <row r="8" spans="2:8" x14ac:dyDescent="0.2">
      <c r="B8" s="47" t="s">
        <v>831</v>
      </c>
      <c r="C8" s="47" t="s">
        <v>832</v>
      </c>
      <c r="D8" s="47" t="s">
        <v>833</v>
      </c>
      <c r="E8" s="47"/>
    </row>
    <row r="9" spans="2:8" x14ac:dyDescent="0.2">
      <c r="B9" s="47" t="s">
        <v>834</v>
      </c>
      <c r="C9" s="47" t="s">
        <v>835</v>
      </c>
      <c r="D9" s="47" t="s">
        <v>836</v>
      </c>
      <c r="E9" s="47"/>
    </row>
    <row r="10" spans="2:8" x14ac:dyDescent="0.2">
      <c r="B10" s="47" t="s">
        <v>14</v>
      </c>
      <c r="C10" s="47" t="s">
        <v>837</v>
      </c>
      <c r="D10" s="47" t="s">
        <v>838</v>
      </c>
      <c r="E10" s="47"/>
    </row>
    <row r="11" spans="2:8" x14ac:dyDescent="0.2">
      <c r="B11" s="47" t="s">
        <v>839</v>
      </c>
      <c r="C11" s="47" t="s">
        <v>840</v>
      </c>
      <c r="D11" s="47" t="s">
        <v>841</v>
      </c>
      <c r="E11" s="47"/>
    </row>
    <row r="13" spans="2:8" x14ac:dyDescent="0.2">
      <c r="B13" s="47" t="s">
        <v>842</v>
      </c>
      <c r="C13" s="47" t="s">
        <v>826</v>
      </c>
      <c r="D13" s="47"/>
      <c r="E13" s="47"/>
    </row>
    <row r="15" spans="2:8" x14ac:dyDescent="0.2">
      <c r="B15" s="47" t="s">
        <v>843</v>
      </c>
      <c r="C15" s="47" t="s">
        <v>829</v>
      </c>
      <c r="D15" s="47"/>
      <c r="E15" s="47"/>
    </row>
    <row r="17" spans="2:5" x14ac:dyDescent="0.2">
      <c r="B17" s="47" t="s">
        <v>844</v>
      </c>
      <c r="C17" s="47" t="s">
        <v>832</v>
      </c>
      <c r="D17" s="47"/>
      <c r="E17" s="47"/>
    </row>
    <row r="19" spans="2:5" x14ac:dyDescent="0.2">
      <c r="B19" s="47" t="s">
        <v>845</v>
      </c>
      <c r="C19" s="47" t="s">
        <v>835</v>
      </c>
      <c r="D19" s="47"/>
      <c r="E19" s="47"/>
    </row>
    <row r="21" spans="2:5" x14ac:dyDescent="0.2">
      <c r="B21" s="47" t="s">
        <v>846</v>
      </c>
      <c r="C21" s="47" t="s">
        <v>837</v>
      </c>
      <c r="D21" s="47"/>
      <c r="E21" s="47"/>
    </row>
    <row r="23" spans="2:5" x14ac:dyDescent="0.2">
      <c r="B23" s="47" t="s">
        <v>847</v>
      </c>
      <c r="C23" s="47" t="s">
        <v>840</v>
      </c>
      <c r="D23" s="47"/>
      <c r="E23" s="47"/>
    </row>
    <row r="25" spans="2:5" x14ac:dyDescent="0.2">
      <c r="B25" s="47" t="s">
        <v>848</v>
      </c>
      <c r="C25" s="47"/>
      <c r="D25" s="47"/>
      <c r="E25" s="47"/>
    </row>
    <row r="26" spans="2:5" x14ac:dyDescent="0.2">
      <c r="B26" s="47" t="s">
        <v>849</v>
      </c>
      <c r="C26" s="47"/>
      <c r="D26" s="47"/>
      <c r="E26" s="47"/>
    </row>
    <row r="27" spans="2:5" x14ac:dyDescent="0.2">
      <c r="B27" s="47" t="s">
        <v>850</v>
      </c>
      <c r="C27" s="47"/>
      <c r="D27" s="47"/>
      <c r="E27" s="47"/>
    </row>
    <row r="28" spans="2:5" x14ac:dyDescent="0.2">
      <c r="B28" s="47" t="s">
        <v>851</v>
      </c>
      <c r="C28" s="47"/>
      <c r="D28" s="47"/>
      <c r="E28" s="47"/>
    </row>
    <row r="29" spans="2:5" x14ac:dyDescent="0.2">
      <c r="B29" s="47" t="s">
        <v>852</v>
      </c>
      <c r="C29" s="47"/>
      <c r="D29" s="47"/>
      <c r="E29" s="47"/>
    </row>
    <row r="30" spans="2:5" x14ac:dyDescent="0.2">
      <c r="B30" s="47" t="s">
        <v>853</v>
      </c>
      <c r="C30" s="47"/>
      <c r="D30" s="47"/>
      <c r="E30" s="47"/>
    </row>
    <row r="31" spans="2:5" x14ac:dyDescent="0.2">
      <c r="B31" s="47" t="s">
        <v>854</v>
      </c>
      <c r="C31" s="47"/>
      <c r="D31" s="47"/>
      <c r="E31" s="47"/>
    </row>
    <row r="32" spans="2:5" x14ac:dyDescent="0.2">
      <c r="B32" s="47" t="s">
        <v>855</v>
      </c>
      <c r="C32" s="47"/>
      <c r="D32" s="47"/>
      <c r="E32" s="47"/>
    </row>
    <row r="33" spans="2:5" x14ac:dyDescent="0.2">
      <c r="B33" s="47" t="s">
        <v>856</v>
      </c>
      <c r="C33" s="47"/>
      <c r="D33" s="47"/>
      <c r="E33" s="47"/>
    </row>
    <row r="34" spans="2:5" x14ac:dyDescent="0.2">
      <c r="B34" s="47" t="s">
        <v>857</v>
      </c>
      <c r="C34" s="47"/>
      <c r="D34" s="47"/>
      <c r="E34" s="47"/>
    </row>
    <row r="35" spans="2:5" x14ac:dyDescent="0.2">
      <c r="B35" s="47" t="s">
        <v>858</v>
      </c>
      <c r="C35" s="47"/>
      <c r="D35" s="47"/>
      <c r="E35" s="47"/>
    </row>
  </sheetData>
  <sheetProtection algorithmName="SHA-512" hashValue="CNHaWDhkkq4ZzfhMRxMFmOkYWONo2PJQPd1OrP7F4q9ALNzbKnOgmzEB8EpGszz7tMDWYW+aHXmGX3D7Zch0/w==" saltValue="np1vQezhLS9CPcke3tcN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2024-07-05T10:09:23Z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