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4F63D7-200D-4298-853F-6F53AE92AC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O204" i="1"/>
  <c r="BN203" i="1"/>
  <c r="BL203" i="1"/>
  <c r="Y203" i="1"/>
  <c r="X203" i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N173" i="1"/>
  <c r="BL173" i="1"/>
  <c r="Y173" i="1"/>
  <c r="Y174" i="1" s="1"/>
  <c r="X173" i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O161" i="1"/>
  <c r="BN161" i="1"/>
  <c r="BM161" i="1"/>
  <c r="BL161" i="1"/>
  <c r="Y161" i="1"/>
  <c r="Y162" i="1" s="1"/>
  <c r="X161" i="1"/>
  <c r="O161" i="1"/>
  <c r="BN160" i="1"/>
  <c r="BL160" i="1"/>
  <c r="Y160" i="1"/>
  <c r="X160" i="1"/>
  <c r="X162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O155" i="1"/>
  <c r="BN154" i="1"/>
  <c r="BL154" i="1"/>
  <c r="Y154" i="1"/>
  <c r="X154" i="1"/>
  <c r="BN153" i="1"/>
  <c r="BL153" i="1"/>
  <c r="Y153" i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X143" i="1"/>
  <c r="BO143" i="1" s="1"/>
  <c r="BN142" i="1"/>
  <c r="BL142" i="1"/>
  <c r="Y142" i="1"/>
  <c r="Y144" i="1" s="1"/>
  <c r="X142" i="1"/>
  <c r="X145" i="1" s="1"/>
  <c r="O142" i="1"/>
  <c r="W138" i="1"/>
  <c r="W137" i="1"/>
  <c r="BN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O131" i="1"/>
  <c r="BN130" i="1"/>
  <c r="BL130" i="1"/>
  <c r="Y130" i="1"/>
  <c r="X130" i="1"/>
  <c r="BO130" i="1" s="1"/>
  <c r="O130" i="1"/>
  <c r="W127" i="1"/>
  <c r="W126" i="1"/>
  <c r="BN125" i="1"/>
  <c r="BL125" i="1"/>
  <c r="Y125" i="1"/>
  <c r="Y126" i="1" s="1"/>
  <c r="X125" i="1"/>
  <c r="X127" i="1" s="1"/>
  <c r="O125" i="1"/>
  <c r="W122" i="1"/>
  <c r="W121" i="1"/>
  <c r="BN120" i="1"/>
  <c r="BL120" i="1"/>
  <c r="Y120" i="1"/>
  <c r="X120" i="1"/>
  <c r="O120" i="1"/>
  <c r="BN119" i="1"/>
  <c r="BL119" i="1"/>
  <c r="Y119" i="1"/>
  <c r="X119" i="1"/>
  <c r="BO119" i="1" s="1"/>
  <c r="O119" i="1"/>
  <c r="BN118" i="1"/>
  <c r="BL118" i="1"/>
  <c r="Y118" i="1"/>
  <c r="X118" i="1"/>
  <c r="O118" i="1"/>
  <c r="BN117" i="1"/>
  <c r="BL117" i="1"/>
  <c r="Y117" i="1"/>
  <c r="X117" i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X109" i="1" s="1"/>
  <c r="O107" i="1"/>
  <c r="BO106" i="1"/>
  <c r="BN106" i="1"/>
  <c r="BM106" i="1"/>
  <c r="BL106" i="1"/>
  <c r="Y106" i="1"/>
  <c r="Y108" i="1" s="1"/>
  <c r="X106" i="1"/>
  <c r="O106" i="1"/>
  <c r="W103" i="1"/>
  <c r="W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BN98" i="1"/>
  <c r="BL98" i="1"/>
  <c r="Y98" i="1"/>
  <c r="Y102" i="1" s="1"/>
  <c r="X98" i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X75" i="1"/>
  <c r="X77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Y32" i="1" l="1"/>
  <c r="Y40" i="1"/>
  <c r="BM36" i="1"/>
  <c r="BM37" i="1"/>
  <c r="X40" i="1"/>
  <c r="BM39" i="1"/>
  <c r="X60" i="1"/>
  <c r="BM55" i="1"/>
  <c r="BM57" i="1"/>
  <c r="BM59" i="1"/>
  <c r="Y121" i="1"/>
  <c r="BM125" i="1"/>
  <c r="BO125" i="1"/>
  <c r="X126" i="1"/>
  <c r="Y132" i="1"/>
  <c r="BM130" i="1"/>
  <c r="X133" i="1"/>
  <c r="X199" i="1"/>
  <c r="BM196" i="1"/>
  <c r="Y216" i="1"/>
  <c r="BM212" i="1"/>
  <c r="X217" i="1"/>
  <c r="BM214" i="1"/>
  <c r="X88" i="1"/>
  <c r="BO81" i="1"/>
  <c r="BM81" i="1"/>
  <c r="BO83" i="1"/>
  <c r="BM83" i="1"/>
  <c r="BO85" i="1"/>
  <c r="BM85" i="1"/>
  <c r="BO99" i="1"/>
  <c r="BM99" i="1"/>
  <c r="BO101" i="1"/>
  <c r="BM101" i="1"/>
  <c r="BO118" i="1"/>
  <c r="BM118" i="1"/>
  <c r="BO120" i="1"/>
  <c r="BM120" i="1"/>
  <c r="X157" i="1"/>
  <c r="BO153" i="1"/>
  <c r="BM153" i="1"/>
  <c r="BO154" i="1"/>
  <c r="BM154" i="1"/>
  <c r="X175" i="1"/>
  <c r="X174" i="1"/>
  <c r="BO173" i="1"/>
  <c r="BM173" i="1"/>
  <c r="X185" i="1"/>
  <c r="X184" i="1"/>
  <c r="BO183" i="1"/>
  <c r="BM183" i="1"/>
  <c r="Y198" i="1"/>
  <c r="W299" i="1"/>
  <c r="BO29" i="1"/>
  <c r="BM29" i="1"/>
  <c r="BO31" i="1"/>
  <c r="BM31" i="1"/>
  <c r="X51" i="1"/>
  <c r="BO44" i="1"/>
  <c r="BM44" i="1"/>
  <c r="BO46" i="1"/>
  <c r="BM46" i="1"/>
  <c r="BO48" i="1"/>
  <c r="BM48" i="1"/>
  <c r="X66" i="1"/>
  <c r="BO64" i="1"/>
  <c r="BM64" i="1"/>
  <c r="X180" i="1"/>
  <c r="X179" i="1"/>
  <c r="BO178" i="1"/>
  <c r="BM178" i="1"/>
  <c r="BO189" i="1"/>
  <c r="BM189" i="1"/>
  <c r="BO203" i="1"/>
  <c r="BM203" i="1"/>
  <c r="BO205" i="1"/>
  <c r="BM205" i="1"/>
  <c r="BO207" i="1"/>
  <c r="BM207" i="1"/>
  <c r="W298" i="1"/>
  <c r="W301" i="1"/>
  <c r="W297" i="1"/>
  <c r="X32" i="1"/>
  <c r="X41" i="1"/>
  <c r="Y50" i="1"/>
  <c r="Y60" i="1"/>
  <c r="Y66" i="1"/>
  <c r="X67" i="1"/>
  <c r="Y77" i="1"/>
  <c r="Y87" i="1"/>
  <c r="X102" i="1"/>
  <c r="X108" i="1"/>
  <c r="X121" i="1"/>
  <c r="X132" i="1"/>
  <c r="Y157" i="1"/>
  <c r="X158" i="1"/>
  <c r="Y191" i="1"/>
  <c r="X192" i="1"/>
  <c r="X216" i="1"/>
  <c r="BM226" i="1"/>
  <c r="BM256" i="1"/>
  <c r="BO256" i="1"/>
  <c r="X257" i="1"/>
  <c r="Y269" i="1"/>
  <c r="BM265" i="1"/>
  <c r="BO265" i="1"/>
  <c r="BM268" i="1"/>
  <c r="Y295" i="1"/>
  <c r="F9" i="1"/>
  <c r="J9" i="1"/>
  <c r="F10" i="1"/>
  <c r="BM22" i="1"/>
  <c r="BO22" i="1"/>
  <c r="X23" i="1"/>
  <c r="BM28" i="1"/>
  <c r="BO28" i="1"/>
  <c r="BM30" i="1"/>
  <c r="X33" i="1"/>
  <c r="BM38" i="1"/>
  <c r="BO38" i="1"/>
  <c r="BM45" i="1"/>
  <c r="BM47" i="1"/>
  <c r="BM49" i="1"/>
  <c r="X50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M84" i="1"/>
  <c r="BM86" i="1"/>
  <c r="X87" i="1"/>
  <c r="BM91" i="1"/>
  <c r="BO91" i="1"/>
  <c r="BM93" i="1"/>
  <c r="X94" i="1"/>
  <c r="BM98" i="1"/>
  <c r="BO98" i="1"/>
  <c r="BM100" i="1"/>
  <c r="X103" i="1"/>
  <c r="BM107" i="1"/>
  <c r="BO107" i="1"/>
  <c r="BM112" i="1"/>
  <c r="BO112" i="1"/>
  <c r="X113" i="1"/>
  <c r="BM117" i="1"/>
  <c r="BO117" i="1"/>
  <c r="BM119" i="1"/>
  <c r="X122" i="1"/>
  <c r="BM131" i="1"/>
  <c r="BO131" i="1"/>
  <c r="BM136" i="1"/>
  <c r="BO136" i="1"/>
  <c r="X137" i="1"/>
  <c r="BM142" i="1"/>
  <c r="BO142" i="1"/>
  <c r="BM143" i="1"/>
  <c r="X144" i="1"/>
  <c r="BM148" i="1"/>
  <c r="BO148" i="1"/>
  <c r="X149" i="1"/>
  <c r="BM155" i="1"/>
  <c r="BO155" i="1"/>
  <c r="BM156" i="1"/>
  <c r="BM160" i="1"/>
  <c r="BO160" i="1"/>
  <c r="Y169" i="1"/>
  <c r="Y302" i="1" s="1"/>
  <c r="X191" i="1"/>
  <c r="X198" i="1"/>
  <c r="BO195" i="1"/>
  <c r="BM195" i="1"/>
  <c r="BO197" i="1"/>
  <c r="BM197" i="1"/>
  <c r="Y208" i="1"/>
  <c r="X221" i="1"/>
  <c r="BO220" i="1"/>
  <c r="BM220" i="1"/>
  <c r="X262" i="1"/>
  <c r="BO260" i="1"/>
  <c r="BM260" i="1"/>
  <c r="BO261" i="1"/>
  <c r="BM261" i="1"/>
  <c r="H9" i="1"/>
  <c r="X163" i="1"/>
  <c r="X170" i="1"/>
  <c r="BO167" i="1"/>
  <c r="BM167" i="1"/>
  <c r="X169" i="1"/>
  <c r="BO190" i="1"/>
  <c r="BM190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X297" i="1" l="1"/>
  <c r="W300" i="1"/>
  <c r="C310" i="1"/>
  <c r="X301" i="1"/>
  <c r="X298" i="1"/>
  <c r="X300" i="1" s="1"/>
  <c r="X299" i="1"/>
  <c r="B310" i="1" l="1"/>
  <c r="A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<sst xmlns="http://schemas.openxmlformats.org/spreadsheetml/2006/main" count="1148" uniqueCount="440">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</sst>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94" t="s">
        <v>0</v>
      </c>
      <c r="E1" s="295"/>
      <c r="F1" s="295"/>
      <c r="G1" s="12" t="s">
        <v>1</v>
      </c>
      <c r="H1" s="294" t="s">
        <v>2</v>
      </c>
      <c r="I1" s="295"/>
      <c r="J1" s="295"/>
      <c r="K1" s="295"/>
      <c r="L1" s="295"/>
      <c r="M1" s="295"/>
      <c r="N1" s="295"/>
      <c r="O1" s="295"/>
      <c r="P1" s="295"/>
      <c r="Q1" s="399" t="s">
        <v>3</v>
      </c>
      <c r="R1" s="295"/>
      <c r="S1" s="2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12"/>
      <c r="Q2" s="212"/>
      <c r="R2" s="212"/>
      <c r="S2" s="212"/>
      <c r="T2" s="212"/>
      <c r="U2" s="212"/>
      <c r="V2" s="212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12"/>
      <c r="P3" s="212"/>
      <c r="Q3" s="212"/>
      <c r="R3" s="212"/>
      <c r="S3" s="212"/>
      <c r="T3" s="212"/>
      <c r="U3" s="212"/>
      <c r="V3" s="212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06" t="s">
        <v>7</v>
      </c>
      <c r="B5" s="207"/>
      <c r="C5" s="208"/>
      <c r="D5" s="253"/>
      <c r="E5" s="255"/>
      <c r="F5" s="404" t="s">
        <v>8</v>
      </c>
      <c r="G5" s="208"/>
      <c r="H5" s="253" t="s">
        <v>439</v>
      </c>
      <c r="I5" s="254"/>
      <c r="J5" s="254"/>
      <c r="K5" s="254"/>
      <c r="L5" s="255"/>
      <c r="M5" s="61"/>
      <c r="O5" s="24" t="s">
        <v>9</v>
      </c>
      <c r="P5" s="405">
        <v>45481</v>
      </c>
      <c r="Q5" s="278"/>
      <c r="S5" s="331" t="s">
        <v>10</v>
      </c>
      <c r="T5" s="242"/>
      <c r="U5" s="333" t="s">
        <v>11</v>
      </c>
      <c r="V5" s="278"/>
      <c r="AA5" s="51"/>
      <c r="AB5" s="51"/>
      <c r="AC5" s="51"/>
    </row>
    <row r="6" spans="1:30" s="192" customFormat="1" ht="24" customHeight="1" x14ac:dyDescent="0.2">
      <c r="A6" s="206" t="s">
        <v>12</v>
      </c>
      <c r="B6" s="207"/>
      <c r="C6" s="208"/>
      <c r="D6" s="375" t="s">
        <v>13</v>
      </c>
      <c r="E6" s="376"/>
      <c r="F6" s="376"/>
      <c r="G6" s="376"/>
      <c r="H6" s="376"/>
      <c r="I6" s="376"/>
      <c r="J6" s="376"/>
      <c r="K6" s="376"/>
      <c r="L6" s="278"/>
      <c r="M6" s="62"/>
      <c r="O6" s="24" t="s">
        <v>14</v>
      </c>
      <c r="P6" s="217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1" t="s">
        <v>15</v>
      </c>
      <c r="T6" s="242"/>
      <c r="U6" s="368" t="s">
        <v>16</v>
      </c>
      <c r="V6" s="250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11"/>
      <c r="M7" s="63"/>
      <c r="O7" s="24"/>
      <c r="P7" s="42"/>
      <c r="Q7" s="42"/>
      <c r="S7" s="212"/>
      <c r="T7" s="242"/>
      <c r="U7" s="369"/>
      <c r="V7" s="370"/>
      <c r="AA7" s="51"/>
      <c r="AB7" s="51"/>
      <c r="AC7" s="51"/>
    </row>
    <row r="8" spans="1:30" s="192" customFormat="1" ht="25.5" customHeight="1" x14ac:dyDescent="0.2">
      <c r="A8" s="400" t="s">
        <v>17</v>
      </c>
      <c r="B8" s="203"/>
      <c r="C8" s="204"/>
      <c r="D8" s="274"/>
      <c r="E8" s="275"/>
      <c r="F8" s="275"/>
      <c r="G8" s="275"/>
      <c r="H8" s="275"/>
      <c r="I8" s="275"/>
      <c r="J8" s="275"/>
      <c r="K8" s="275"/>
      <c r="L8" s="276"/>
      <c r="M8" s="64"/>
      <c r="O8" s="24" t="s">
        <v>18</v>
      </c>
      <c r="P8" s="310">
        <v>0.41666666666666669</v>
      </c>
      <c r="Q8" s="311"/>
      <c r="S8" s="212"/>
      <c r="T8" s="242"/>
      <c r="U8" s="369"/>
      <c r="V8" s="370"/>
      <c r="AA8" s="51"/>
      <c r="AB8" s="51"/>
      <c r="AC8" s="51"/>
    </row>
    <row r="9" spans="1:30" s="192" customFormat="1" ht="39.950000000000003" customHeight="1" x14ac:dyDescent="0.2">
      <c r="A9" s="2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2"/>
      <c r="C9" s="212"/>
      <c r="D9" s="279"/>
      <c r="E9" s="215"/>
      <c r="F9" s="2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2"/>
      <c r="H9" s="214" t="str">
        <f>IF(AND($A$9="Тип доверенности/получателя при получении в адресе перегруза:",$D$9="Разовая доверенность"),"Введите ФИО","")</f>
        <v/>
      </c>
      <c r="I9" s="215"/>
      <c r="J9" s="2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5"/>
      <c r="L9" s="215"/>
      <c r="M9" s="193"/>
      <c r="O9" s="26" t="s">
        <v>19</v>
      </c>
      <c r="P9" s="299"/>
      <c r="Q9" s="300"/>
      <c r="S9" s="212"/>
      <c r="T9" s="242"/>
      <c r="U9" s="371"/>
      <c r="V9" s="372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2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2"/>
      <c r="C10" s="212"/>
      <c r="D10" s="279"/>
      <c r="E10" s="215"/>
      <c r="F10" s="2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2"/>
      <c r="H10" s="378" t="str">
        <f>IFERROR(VLOOKUP($D$10,Proxy,2,FALSE),"")</f>
        <v/>
      </c>
      <c r="I10" s="212"/>
      <c r="J10" s="212"/>
      <c r="K10" s="212"/>
      <c r="L10" s="212"/>
      <c r="M10" s="191"/>
      <c r="O10" s="26" t="s">
        <v>20</v>
      </c>
      <c r="P10" s="336"/>
      <c r="Q10" s="337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77"/>
      <c r="Q11" s="278"/>
      <c r="T11" s="24" t="s">
        <v>25</v>
      </c>
      <c r="U11" s="327" t="s">
        <v>26</v>
      </c>
      <c r="V11" s="30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53" t="s">
        <v>27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8"/>
      <c r="M12" s="65"/>
      <c r="O12" s="24" t="s">
        <v>28</v>
      </c>
      <c r="P12" s="310"/>
      <c r="Q12" s="311"/>
      <c r="R12" s="23"/>
      <c r="T12" s="24"/>
      <c r="U12" s="295"/>
      <c r="V12" s="212"/>
      <c r="AA12" s="51"/>
      <c r="AB12" s="51"/>
      <c r="AC12" s="51"/>
    </row>
    <row r="13" spans="1:30" s="192" customFormat="1" ht="23.25" customHeight="1" x14ac:dyDescent="0.2">
      <c r="A13" s="353" t="s">
        <v>29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8"/>
      <c r="M13" s="65"/>
      <c r="N13" s="26"/>
      <c r="O13" s="26" t="s">
        <v>30</v>
      </c>
      <c r="P13" s="327"/>
      <c r="Q13" s="30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53" t="s">
        <v>31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8"/>
      <c r="M14" s="65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3" t="s">
        <v>32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8"/>
      <c r="M15" s="66"/>
      <c r="O15" s="301" t="s">
        <v>33</v>
      </c>
      <c r="P15" s="295"/>
      <c r="Q15" s="295"/>
      <c r="R15" s="295"/>
      <c r="S15" s="2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2"/>
      <c r="P16" s="302"/>
      <c r="Q16" s="302"/>
      <c r="R16" s="302"/>
      <c r="S16" s="30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9" t="s">
        <v>34</v>
      </c>
      <c r="B17" s="229" t="s">
        <v>35</v>
      </c>
      <c r="C17" s="209" t="s">
        <v>36</v>
      </c>
      <c r="D17" s="229" t="s">
        <v>37</v>
      </c>
      <c r="E17" s="233"/>
      <c r="F17" s="229" t="s">
        <v>38</v>
      </c>
      <c r="G17" s="229" t="s">
        <v>39</v>
      </c>
      <c r="H17" s="229" t="s">
        <v>40</v>
      </c>
      <c r="I17" s="229" t="s">
        <v>41</v>
      </c>
      <c r="J17" s="229" t="s">
        <v>42</v>
      </c>
      <c r="K17" s="229" t="s">
        <v>43</v>
      </c>
      <c r="L17" s="229" t="s">
        <v>44</v>
      </c>
      <c r="M17" s="229" t="s">
        <v>45</v>
      </c>
      <c r="N17" s="229" t="s">
        <v>46</v>
      </c>
      <c r="O17" s="229" t="s">
        <v>47</v>
      </c>
      <c r="P17" s="232"/>
      <c r="Q17" s="232"/>
      <c r="R17" s="232"/>
      <c r="S17" s="233"/>
      <c r="T17" s="392" t="s">
        <v>48</v>
      </c>
      <c r="U17" s="208"/>
      <c r="V17" s="229" t="s">
        <v>49</v>
      </c>
      <c r="W17" s="229" t="s">
        <v>50</v>
      </c>
      <c r="X17" s="395" t="s">
        <v>51</v>
      </c>
      <c r="Y17" s="229" t="s">
        <v>52</v>
      </c>
      <c r="Z17" s="266" t="s">
        <v>53</v>
      </c>
      <c r="AA17" s="266" t="s">
        <v>54</v>
      </c>
      <c r="AB17" s="266" t="s">
        <v>55</v>
      </c>
      <c r="AC17" s="267"/>
      <c r="AD17" s="268"/>
      <c r="AE17" s="281"/>
      <c r="BB17" s="391" t="s">
        <v>56</v>
      </c>
    </row>
    <row r="18" spans="1:67" ht="14.25" customHeight="1" x14ac:dyDescent="0.2">
      <c r="A18" s="210"/>
      <c r="B18" s="210"/>
      <c r="C18" s="210"/>
      <c r="D18" s="234"/>
      <c r="E18" s="236"/>
      <c r="F18" s="210"/>
      <c r="G18" s="210"/>
      <c r="H18" s="210"/>
      <c r="I18" s="210"/>
      <c r="J18" s="210"/>
      <c r="K18" s="210"/>
      <c r="L18" s="210"/>
      <c r="M18" s="210"/>
      <c r="N18" s="210"/>
      <c r="O18" s="234"/>
      <c r="P18" s="235"/>
      <c r="Q18" s="235"/>
      <c r="R18" s="235"/>
      <c r="S18" s="236"/>
      <c r="T18" s="190" t="s">
        <v>57</v>
      </c>
      <c r="U18" s="190" t="s">
        <v>58</v>
      </c>
      <c r="V18" s="210"/>
      <c r="W18" s="210"/>
      <c r="X18" s="396"/>
      <c r="Y18" s="210"/>
      <c r="Z18" s="348"/>
      <c r="AA18" s="348"/>
      <c r="AB18" s="269"/>
      <c r="AC18" s="270"/>
      <c r="AD18" s="271"/>
      <c r="AE18" s="282"/>
      <c r="BB18" s="212"/>
    </row>
    <row r="19" spans="1:67" ht="27.75" hidden="1" customHeight="1" x14ac:dyDescent="0.2">
      <c r="A19" s="288" t="s">
        <v>59</v>
      </c>
      <c r="B19" s="28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48"/>
      <c r="AA19" s="48"/>
    </row>
    <row r="20" spans="1:67" ht="16.5" hidden="1" customHeight="1" x14ac:dyDescent="0.25">
      <c r="A20" s="230" t="s">
        <v>59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189"/>
      <c r="AA20" s="189"/>
    </row>
    <row r="21" spans="1:67" ht="14.25" hidden="1" customHeight="1" x14ac:dyDescent="0.25">
      <c r="A21" s="211" t="s">
        <v>60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188"/>
      <c r="AA21" s="188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13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6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27"/>
      <c r="O23" s="202" t="s">
        <v>66</v>
      </c>
      <c r="P23" s="203"/>
      <c r="Q23" s="203"/>
      <c r="R23" s="203"/>
      <c r="S23" s="203"/>
      <c r="T23" s="203"/>
      <c r="U23" s="204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27"/>
      <c r="O24" s="202" t="s">
        <v>66</v>
      </c>
      <c r="P24" s="203"/>
      <c r="Q24" s="203"/>
      <c r="R24" s="203"/>
      <c r="S24" s="203"/>
      <c r="T24" s="203"/>
      <c r="U24" s="204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88" t="s">
        <v>68</v>
      </c>
      <c r="B25" s="28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48"/>
      <c r="AA25" s="48"/>
    </row>
    <row r="26" spans="1:67" ht="16.5" hidden="1" customHeight="1" x14ac:dyDescent="0.25">
      <c r="A26" s="230" t="s">
        <v>69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189"/>
      <c r="AA26" s="189"/>
    </row>
    <row r="27" spans="1:67" ht="14.25" hidden="1" customHeight="1" x14ac:dyDescent="0.25">
      <c r="A27" s="211" t="s">
        <v>70</v>
      </c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188"/>
      <c r="AA27" s="188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13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13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126</v>
      </c>
      <c r="X29" s="196">
        <f>IFERROR(IF(W29="","",W29),"")</f>
        <v>126</v>
      </c>
      <c r="Y29" s="36">
        <f>IFERROR(IF(W29="","",W29*0.00936),"")</f>
        <v>1.17936</v>
      </c>
      <c r="Z29" s="56"/>
      <c r="AA29" s="57"/>
      <c r="AE29" s="67"/>
      <c r="BB29" s="70" t="s">
        <v>74</v>
      </c>
      <c r="BL29" s="67">
        <f>IFERROR(W29*I29,"0")</f>
        <v>242.14679999999998</v>
      </c>
      <c r="BM29" s="67">
        <f>IFERROR(X29*I29,"0")</f>
        <v>242.14679999999998</v>
      </c>
      <c r="BN29" s="67">
        <f>IFERROR(W29/J29,"0")</f>
        <v>1</v>
      </c>
      <c r="BO29" s="67">
        <f>IFERROR(X29/J29,"0")</f>
        <v>1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3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126</v>
      </c>
      <c r="X30" s="196">
        <f>IFERROR(IF(W30="","",W30),"")</f>
        <v>126</v>
      </c>
      <c r="Y30" s="36">
        <f>IFERROR(IF(W30="","",W30*0.00936),"")</f>
        <v>1.17936</v>
      </c>
      <c r="Z30" s="56"/>
      <c r="AA30" s="57"/>
      <c r="AE30" s="67"/>
      <c r="BB30" s="71" t="s">
        <v>74</v>
      </c>
      <c r="BL30" s="67">
        <f>IFERROR(W30*I30,"0")</f>
        <v>242.14679999999998</v>
      </c>
      <c r="BM30" s="67">
        <f>IFERROR(X30*I30,"0")</f>
        <v>242.14679999999998</v>
      </c>
      <c r="BN30" s="67">
        <f>IFERROR(W30/J30,"0")</f>
        <v>1</v>
      </c>
      <c r="BO30" s="67">
        <f>IFERROR(X30/J30,"0")</f>
        <v>1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13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6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27"/>
      <c r="O32" s="202" t="s">
        <v>66</v>
      </c>
      <c r="P32" s="203"/>
      <c r="Q32" s="203"/>
      <c r="R32" s="203"/>
      <c r="S32" s="203"/>
      <c r="T32" s="203"/>
      <c r="U32" s="204"/>
      <c r="V32" s="37" t="s">
        <v>65</v>
      </c>
      <c r="W32" s="197">
        <f>IFERROR(SUM(W28:W31),"0")</f>
        <v>252</v>
      </c>
      <c r="X32" s="197">
        <f>IFERROR(SUM(X28:X31),"0")</f>
        <v>252</v>
      </c>
      <c r="Y32" s="197">
        <f>IFERROR(IF(Y28="",0,Y28),"0")+IFERROR(IF(Y29="",0,Y29),"0")+IFERROR(IF(Y30="",0,Y30),"0")+IFERROR(IF(Y31="",0,Y31),"0")</f>
        <v>2.3587199999999999</v>
      </c>
      <c r="Z32" s="198"/>
      <c r="AA32" s="198"/>
    </row>
    <row r="33" spans="1:67" x14ac:dyDescent="0.2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27"/>
      <c r="O33" s="202" t="s">
        <v>66</v>
      </c>
      <c r="P33" s="203"/>
      <c r="Q33" s="203"/>
      <c r="R33" s="203"/>
      <c r="S33" s="203"/>
      <c r="T33" s="203"/>
      <c r="U33" s="204"/>
      <c r="V33" s="37" t="s">
        <v>67</v>
      </c>
      <c r="W33" s="197">
        <f>IFERROR(SUMPRODUCT(W28:W31*H28:H31),"0")</f>
        <v>378</v>
      </c>
      <c r="X33" s="197">
        <f>IFERROR(SUMPRODUCT(X28:X31*H28:H31),"0")</f>
        <v>378</v>
      </c>
      <c r="Y33" s="37"/>
      <c r="Z33" s="198"/>
      <c r="AA33" s="198"/>
    </row>
    <row r="34" spans="1:67" ht="16.5" hidden="1" customHeight="1" x14ac:dyDescent="0.25">
      <c r="A34" s="230" t="s">
        <v>81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189"/>
      <c r="AA34" s="189"/>
    </row>
    <row r="35" spans="1:67" ht="14.25" hidden="1" customHeight="1" x14ac:dyDescent="0.25">
      <c r="A35" s="211" t="s">
        <v>60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188"/>
      <c r="AA35" s="188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13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13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3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13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89</v>
      </c>
      <c r="B39" s="54" t="s">
        <v>90</v>
      </c>
      <c r="C39" s="31">
        <v>4301070864</v>
      </c>
      <c r="D39" s="213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26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27"/>
      <c r="O40" s="202" t="s">
        <v>66</v>
      </c>
      <c r="P40" s="203"/>
      <c r="Q40" s="203"/>
      <c r="R40" s="203"/>
      <c r="S40" s="203"/>
      <c r="T40" s="203"/>
      <c r="U40" s="204"/>
      <c r="V40" s="37" t="s">
        <v>65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67" hidden="1" x14ac:dyDescent="0.2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27"/>
      <c r="O41" s="202" t="s">
        <v>66</v>
      </c>
      <c r="P41" s="203"/>
      <c r="Q41" s="203"/>
      <c r="R41" s="203"/>
      <c r="S41" s="203"/>
      <c r="T41" s="203"/>
      <c r="U41" s="204"/>
      <c r="V41" s="37" t="s">
        <v>67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67" ht="16.5" hidden="1" customHeight="1" x14ac:dyDescent="0.25">
      <c r="A42" s="230" t="s">
        <v>91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189"/>
      <c r="AA42" s="189"/>
    </row>
    <row r="43" spans="1:67" ht="14.25" hidden="1" customHeight="1" x14ac:dyDescent="0.25">
      <c r="A43" s="211" t="s">
        <v>92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188"/>
      <c r="AA43" s="188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13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13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13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3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13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13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0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13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5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26"/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27"/>
      <c r="O50" s="202" t="s">
        <v>66</v>
      </c>
      <c r="P50" s="203"/>
      <c r="Q50" s="203"/>
      <c r="R50" s="203"/>
      <c r="S50" s="203"/>
      <c r="T50" s="203"/>
      <c r="U50" s="204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hidden="1" x14ac:dyDescent="0.2">
      <c r="A51" s="212"/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27"/>
      <c r="O51" s="202" t="s">
        <v>66</v>
      </c>
      <c r="P51" s="203"/>
      <c r="Q51" s="203"/>
      <c r="R51" s="203"/>
      <c r="S51" s="203"/>
      <c r="T51" s="203"/>
      <c r="U51" s="204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hidden="1" customHeight="1" x14ac:dyDescent="0.25">
      <c r="A52" s="230" t="s">
        <v>106</v>
      </c>
      <c r="B52" s="212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189"/>
      <c r="AA52" s="189"/>
    </row>
    <row r="53" spans="1:67" ht="14.25" hidden="1" customHeight="1" x14ac:dyDescent="0.25">
      <c r="A53" s="211" t="s">
        <v>60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188"/>
      <c r="AA53" s="188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13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13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13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13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13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13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2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84</v>
      </c>
      <c r="X59" s="196">
        <f t="shared" si="6"/>
        <v>84</v>
      </c>
      <c r="Y59" s="36">
        <f t="shared" si="7"/>
        <v>1.302</v>
      </c>
      <c r="Z59" s="56"/>
      <c r="AA59" s="57"/>
      <c r="AE59" s="67"/>
      <c r="BB59" s="88" t="s">
        <v>1</v>
      </c>
      <c r="BL59" s="67">
        <f t="shared" si="8"/>
        <v>628.82399999999996</v>
      </c>
      <c r="BM59" s="67">
        <f t="shared" si="9"/>
        <v>628.82399999999996</v>
      </c>
      <c r="BN59" s="67">
        <f t="shared" si="10"/>
        <v>1</v>
      </c>
      <c r="BO59" s="67">
        <f t="shared" si="11"/>
        <v>1</v>
      </c>
    </row>
    <row r="60" spans="1:67" x14ac:dyDescent="0.2">
      <c r="A60" s="226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27"/>
      <c r="O60" s="202" t="s">
        <v>66</v>
      </c>
      <c r="P60" s="203"/>
      <c r="Q60" s="203"/>
      <c r="R60" s="203"/>
      <c r="S60" s="203"/>
      <c r="T60" s="203"/>
      <c r="U60" s="204"/>
      <c r="V60" s="37" t="s">
        <v>65</v>
      </c>
      <c r="W60" s="197">
        <f>IFERROR(SUM(W54:W59),"0")</f>
        <v>84</v>
      </c>
      <c r="X60" s="197">
        <f>IFERROR(SUM(X54:X59),"0")</f>
        <v>84</v>
      </c>
      <c r="Y60" s="197">
        <f>IFERROR(IF(Y54="",0,Y54),"0")+IFERROR(IF(Y55="",0,Y55),"0")+IFERROR(IF(Y56="",0,Y56),"0")+IFERROR(IF(Y57="",0,Y57),"0")+IFERROR(IF(Y58="",0,Y58),"0")+IFERROR(IF(Y59="",0,Y59),"0")</f>
        <v>1.302</v>
      </c>
      <c r="Z60" s="198"/>
      <c r="AA60" s="198"/>
    </row>
    <row r="61" spans="1:67" x14ac:dyDescent="0.2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27"/>
      <c r="O61" s="202" t="s">
        <v>66</v>
      </c>
      <c r="P61" s="203"/>
      <c r="Q61" s="203"/>
      <c r="R61" s="203"/>
      <c r="S61" s="203"/>
      <c r="T61" s="203"/>
      <c r="U61" s="204"/>
      <c r="V61" s="37" t="s">
        <v>67</v>
      </c>
      <c r="W61" s="197">
        <f>IFERROR(SUMPRODUCT(W54:W59*H54:H59),"0")</f>
        <v>604.80000000000007</v>
      </c>
      <c r="X61" s="197">
        <f>IFERROR(SUMPRODUCT(X54:X59*H54:H59),"0")</f>
        <v>604.80000000000007</v>
      </c>
      <c r="Y61" s="37"/>
      <c r="Z61" s="198"/>
      <c r="AA61" s="198"/>
    </row>
    <row r="62" spans="1:67" ht="16.5" hidden="1" customHeight="1" x14ac:dyDescent="0.25">
      <c r="A62" s="230" t="s">
        <v>119</v>
      </c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189"/>
      <c r="AA62" s="189"/>
    </row>
    <row r="63" spans="1:67" ht="14.25" hidden="1" customHeight="1" x14ac:dyDescent="0.25">
      <c r="A63" s="211" t="s">
        <v>60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188"/>
      <c r="AA63" s="188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13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4301070981</v>
      </c>
      <c r="D65" s="213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0</v>
      </c>
      <c r="X65" s="196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idden="1" x14ac:dyDescent="0.2">
      <c r="A66" s="226"/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27"/>
      <c r="O66" s="202" t="s">
        <v>66</v>
      </c>
      <c r="P66" s="203"/>
      <c r="Q66" s="203"/>
      <c r="R66" s="203"/>
      <c r="S66" s="203"/>
      <c r="T66" s="203"/>
      <c r="U66" s="204"/>
      <c r="V66" s="37" t="s">
        <v>65</v>
      </c>
      <c r="W66" s="197">
        <f>IFERROR(SUM(W64:W65),"0")</f>
        <v>0</v>
      </c>
      <c r="X66" s="197">
        <f>IFERROR(SUM(X64:X65),"0")</f>
        <v>0</v>
      </c>
      <c r="Y66" s="197">
        <f>IFERROR(IF(Y64="",0,Y64),"0")+IFERROR(IF(Y65="",0,Y65),"0")</f>
        <v>0</v>
      </c>
      <c r="Z66" s="198"/>
      <c r="AA66" s="198"/>
    </row>
    <row r="67" spans="1:67" hidden="1" x14ac:dyDescent="0.2">
      <c r="A67" s="212"/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27"/>
      <c r="O67" s="202" t="s">
        <v>66</v>
      </c>
      <c r="P67" s="203"/>
      <c r="Q67" s="203"/>
      <c r="R67" s="203"/>
      <c r="S67" s="203"/>
      <c r="T67" s="203"/>
      <c r="U67" s="204"/>
      <c r="V67" s="37" t="s">
        <v>67</v>
      </c>
      <c r="W67" s="197">
        <f>IFERROR(SUMPRODUCT(W64:W65*H64:H65),"0")</f>
        <v>0</v>
      </c>
      <c r="X67" s="197">
        <f>IFERROR(SUMPRODUCT(X64:X65*H64:H65),"0")</f>
        <v>0</v>
      </c>
      <c r="Y67" s="37"/>
      <c r="Z67" s="198"/>
      <c r="AA67" s="198"/>
    </row>
    <row r="68" spans="1:67" ht="16.5" hidden="1" customHeight="1" x14ac:dyDescent="0.25">
      <c r="A68" s="230" t="s">
        <v>125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189"/>
      <c r="AA68" s="189"/>
    </row>
    <row r="69" spans="1:67" ht="14.25" hidden="1" customHeight="1" x14ac:dyDescent="0.25">
      <c r="A69" s="211" t="s">
        <v>126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188"/>
      <c r="AA69" s="188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13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26"/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27"/>
      <c r="O71" s="202" t="s">
        <v>66</v>
      </c>
      <c r="P71" s="203"/>
      <c r="Q71" s="203"/>
      <c r="R71" s="203"/>
      <c r="S71" s="203"/>
      <c r="T71" s="203"/>
      <c r="U71" s="204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hidden="1" x14ac:dyDescent="0.2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27"/>
      <c r="O72" s="202" t="s">
        <v>66</v>
      </c>
      <c r="P72" s="203"/>
      <c r="Q72" s="203"/>
      <c r="R72" s="203"/>
      <c r="S72" s="203"/>
      <c r="T72" s="203"/>
      <c r="U72" s="204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hidden="1" customHeight="1" x14ac:dyDescent="0.25">
      <c r="A73" s="230" t="s">
        <v>129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189"/>
      <c r="AA73" s="189"/>
    </row>
    <row r="74" spans="1:67" ht="14.25" hidden="1" customHeight="1" x14ac:dyDescent="0.25">
      <c r="A74" s="211" t="s">
        <v>130</v>
      </c>
      <c r="B74" s="212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188"/>
      <c r="AA74" s="188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13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70</v>
      </c>
      <c r="X75" s="196">
        <f>IFERROR(IF(W75="","",W75),"")</f>
        <v>70</v>
      </c>
      <c r="Y75" s="36">
        <f>IFERROR(IF(W75="","",W75*0.01788),"")</f>
        <v>1.2516</v>
      </c>
      <c r="Z75" s="56"/>
      <c r="AA75" s="57"/>
      <c r="AE75" s="67"/>
      <c r="BB75" s="92" t="s">
        <v>74</v>
      </c>
      <c r="BL75" s="67">
        <f>IFERROR(W75*I75,"0")</f>
        <v>301.25200000000001</v>
      </c>
      <c r="BM75" s="67">
        <f>IFERROR(X75*I75,"0")</f>
        <v>301.25200000000001</v>
      </c>
      <c r="BN75" s="67">
        <f>IFERROR(W75/J75,"0")</f>
        <v>1</v>
      </c>
      <c r="BO75" s="67">
        <f>IFERROR(X75/J75,"0")</f>
        <v>1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13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70</v>
      </c>
      <c r="X76" s="196">
        <f>IFERROR(IF(W76="","",W76),"")</f>
        <v>70</v>
      </c>
      <c r="Y76" s="36">
        <f>IFERROR(IF(W76="","",W76*0.01788),"")</f>
        <v>1.2516</v>
      </c>
      <c r="Z76" s="56"/>
      <c r="AA76" s="57"/>
      <c r="AE76" s="67"/>
      <c r="BB76" s="93" t="s">
        <v>74</v>
      </c>
      <c r="BL76" s="67">
        <f>IFERROR(W76*I76,"0")</f>
        <v>301.25200000000001</v>
      </c>
      <c r="BM76" s="67">
        <f>IFERROR(X76*I76,"0")</f>
        <v>301.25200000000001</v>
      </c>
      <c r="BN76" s="67">
        <f>IFERROR(W76/J76,"0")</f>
        <v>1</v>
      </c>
      <c r="BO76" s="67">
        <f>IFERROR(X76/J76,"0")</f>
        <v>1</v>
      </c>
    </row>
    <row r="77" spans="1:67" x14ac:dyDescent="0.2">
      <c r="A77" s="226"/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27"/>
      <c r="O77" s="202" t="s">
        <v>66</v>
      </c>
      <c r="P77" s="203"/>
      <c r="Q77" s="203"/>
      <c r="R77" s="203"/>
      <c r="S77" s="203"/>
      <c r="T77" s="203"/>
      <c r="U77" s="204"/>
      <c r="V77" s="37" t="s">
        <v>65</v>
      </c>
      <c r="W77" s="197">
        <f>IFERROR(SUM(W75:W76),"0")</f>
        <v>140</v>
      </c>
      <c r="X77" s="197">
        <f>IFERROR(SUM(X75:X76),"0")</f>
        <v>140</v>
      </c>
      <c r="Y77" s="197">
        <f>IFERROR(IF(Y75="",0,Y75),"0")+IFERROR(IF(Y76="",0,Y76),"0")</f>
        <v>2.5032000000000001</v>
      </c>
      <c r="Z77" s="198"/>
      <c r="AA77" s="198"/>
    </row>
    <row r="78" spans="1:67" x14ac:dyDescent="0.2">
      <c r="A78" s="212"/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27"/>
      <c r="O78" s="202" t="s">
        <v>66</v>
      </c>
      <c r="P78" s="203"/>
      <c r="Q78" s="203"/>
      <c r="R78" s="203"/>
      <c r="S78" s="203"/>
      <c r="T78" s="203"/>
      <c r="U78" s="204"/>
      <c r="V78" s="37" t="s">
        <v>67</v>
      </c>
      <c r="W78" s="197">
        <f>IFERROR(SUMPRODUCT(W75:W76*H75:H76),"0")</f>
        <v>504</v>
      </c>
      <c r="X78" s="197">
        <f>IFERROR(SUMPRODUCT(X75:X76*H75:H76),"0")</f>
        <v>504</v>
      </c>
      <c r="Y78" s="37"/>
      <c r="Z78" s="198"/>
      <c r="AA78" s="198"/>
    </row>
    <row r="79" spans="1:67" ht="16.5" hidden="1" customHeight="1" x14ac:dyDescent="0.25">
      <c r="A79" s="230" t="s">
        <v>135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189"/>
      <c r="AA79" s="189"/>
    </row>
    <row r="80" spans="1:67" ht="14.25" hidden="1" customHeight="1" x14ac:dyDescent="0.25">
      <c r="A80" s="211" t="s">
        <v>126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12"/>
      <c r="P80" s="212"/>
      <c r="Q80" s="212"/>
      <c r="R80" s="212"/>
      <c r="S80" s="212"/>
      <c r="T80" s="212"/>
      <c r="U80" s="212"/>
      <c r="V80" s="212"/>
      <c r="W80" s="212"/>
      <c r="X80" s="212"/>
      <c r="Y80" s="212"/>
      <c r="Z80" s="188"/>
      <c r="AA80" s="188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13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13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70</v>
      </c>
      <c r="X82" s="196">
        <f t="shared" si="12"/>
        <v>70</v>
      </c>
      <c r="Y82" s="36">
        <f t="shared" si="13"/>
        <v>1.2516</v>
      </c>
      <c r="Z82" s="56"/>
      <c r="AA82" s="57"/>
      <c r="AE82" s="67"/>
      <c r="BB82" s="95" t="s">
        <v>74</v>
      </c>
      <c r="BL82" s="67">
        <f t="shared" si="14"/>
        <v>301.25200000000001</v>
      </c>
      <c r="BM82" s="67">
        <f t="shared" si="15"/>
        <v>301.25200000000001</v>
      </c>
      <c r="BN82" s="67">
        <f t="shared" si="16"/>
        <v>1</v>
      </c>
      <c r="BO82" s="67">
        <f t="shared" si="17"/>
        <v>1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13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5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70</v>
      </c>
      <c r="X83" s="196">
        <f t="shared" si="12"/>
        <v>70</v>
      </c>
      <c r="Y83" s="36">
        <f t="shared" si="13"/>
        <v>1.2516</v>
      </c>
      <c r="Z83" s="56"/>
      <c r="AA83" s="57"/>
      <c r="AE83" s="67"/>
      <c r="BB83" s="96" t="s">
        <v>74</v>
      </c>
      <c r="BL83" s="67">
        <f t="shared" si="14"/>
        <v>301.25200000000001</v>
      </c>
      <c r="BM83" s="67">
        <f t="shared" si="15"/>
        <v>301.25200000000001</v>
      </c>
      <c r="BN83" s="67">
        <f t="shared" si="16"/>
        <v>1</v>
      </c>
      <c r="BO83" s="67">
        <f t="shared" si="17"/>
        <v>1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13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70</v>
      </c>
      <c r="X84" s="196">
        <f t="shared" si="12"/>
        <v>70</v>
      </c>
      <c r="Y84" s="36">
        <f t="shared" si="13"/>
        <v>1.2516</v>
      </c>
      <c r="Z84" s="56"/>
      <c r="AA84" s="57"/>
      <c r="AE84" s="67"/>
      <c r="BB84" s="97" t="s">
        <v>74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13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13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70</v>
      </c>
      <c r="X86" s="196">
        <f t="shared" si="12"/>
        <v>70</v>
      </c>
      <c r="Y86" s="36">
        <f t="shared" si="13"/>
        <v>1.2516</v>
      </c>
      <c r="Z86" s="56"/>
      <c r="AA86" s="57"/>
      <c r="AE86" s="67"/>
      <c r="BB86" s="99" t="s">
        <v>74</v>
      </c>
      <c r="BL86" s="67">
        <f t="shared" si="14"/>
        <v>301.25200000000001</v>
      </c>
      <c r="BM86" s="67">
        <f t="shared" si="15"/>
        <v>301.25200000000001</v>
      </c>
      <c r="BN86" s="67">
        <f t="shared" si="16"/>
        <v>1</v>
      </c>
      <c r="BO86" s="67">
        <f t="shared" si="17"/>
        <v>1</v>
      </c>
    </row>
    <row r="87" spans="1:67" x14ac:dyDescent="0.2">
      <c r="A87" s="226"/>
      <c r="B87" s="212"/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27"/>
      <c r="O87" s="202" t="s">
        <v>66</v>
      </c>
      <c r="P87" s="203"/>
      <c r="Q87" s="203"/>
      <c r="R87" s="203"/>
      <c r="S87" s="203"/>
      <c r="T87" s="203"/>
      <c r="U87" s="204"/>
      <c r="V87" s="37" t="s">
        <v>65</v>
      </c>
      <c r="W87" s="197">
        <f>IFERROR(SUM(W81:W86),"0")</f>
        <v>280</v>
      </c>
      <c r="X87" s="197">
        <f>IFERROR(SUM(X81:X86),"0")</f>
        <v>280</v>
      </c>
      <c r="Y87" s="197">
        <f>IFERROR(IF(Y81="",0,Y81),"0")+IFERROR(IF(Y82="",0,Y82),"0")+IFERROR(IF(Y83="",0,Y83),"0")+IFERROR(IF(Y84="",0,Y84),"0")+IFERROR(IF(Y85="",0,Y85),"0")+IFERROR(IF(Y86="",0,Y86),"0")</f>
        <v>5.0064000000000002</v>
      </c>
      <c r="Z87" s="198"/>
      <c r="AA87" s="198"/>
    </row>
    <row r="88" spans="1:67" x14ac:dyDescent="0.2">
      <c r="A88" s="212"/>
      <c r="B88" s="212"/>
      <c r="C88" s="212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27"/>
      <c r="O88" s="202" t="s">
        <v>66</v>
      </c>
      <c r="P88" s="203"/>
      <c r="Q88" s="203"/>
      <c r="R88" s="203"/>
      <c r="S88" s="203"/>
      <c r="T88" s="203"/>
      <c r="U88" s="204"/>
      <c r="V88" s="37" t="s">
        <v>67</v>
      </c>
      <c r="W88" s="197">
        <f>IFERROR(SUMPRODUCT(W81:W86*H81:H86),"0")</f>
        <v>1008</v>
      </c>
      <c r="X88" s="197">
        <f>IFERROR(SUMPRODUCT(X81:X86*H81:H86),"0")</f>
        <v>1008</v>
      </c>
      <c r="Y88" s="37"/>
      <c r="Z88" s="198"/>
      <c r="AA88" s="198"/>
    </row>
    <row r="89" spans="1:67" ht="16.5" hidden="1" customHeight="1" x14ac:dyDescent="0.25">
      <c r="A89" s="230" t="s">
        <v>148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189"/>
      <c r="AA89" s="189"/>
    </row>
    <row r="90" spans="1:67" ht="14.25" hidden="1" customHeight="1" x14ac:dyDescent="0.25">
      <c r="A90" s="211" t="s">
        <v>148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188"/>
      <c r="AA90" s="188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13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13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36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13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5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idden="1" x14ac:dyDescent="0.2">
      <c r="A94" s="226"/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27"/>
      <c r="O94" s="202" t="s">
        <v>66</v>
      </c>
      <c r="P94" s="203"/>
      <c r="Q94" s="203"/>
      <c r="R94" s="203"/>
      <c r="S94" s="203"/>
      <c r="T94" s="203"/>
      <c r="U94" s="204"/>
      <c r="V94" s="37" t="s">
        <v>65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67" hidden="1" x14ac:dyDescent="0.2">
      <c r="A95" s="212"/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27"/>
      <c r="O95" s="202" t="s">
        <v>66</v>
      </c>
      <c r="P95" s="203"/>
      <c r="Q95" s="203"/>
      <c r="R95" s="203"/>
      <c r="S95" s="203"/>
      <c r="T95" s="203"/>
      <c r="U95" s="204"/>
      <c r="V95" s="37" t="s">
        <v>67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67" ht="16.5" hidden="1" customHeight="1" x14ac:dyDescent="0.25">
      <c r="A96" s="230" t="s">
        <v>155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189"/>
      <c r="AA96" s="189"/>
    </row>
    <row r="97" spans="1:67" ht="14.25" hidden="1" customHeight="1" x14ac:dyDescent="0.25">
      <c r="A97" s="211" t="s">
        <v>60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188"/>
      <c r="AA97" s="188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13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hidden="1" customHeight="1" x14ac:dyDescent="0.25">
      <c r="A99" s="54" t="s">
        <v>158</v>
      </c>
      <c r="B99" s="54" t="s">
        <v>159</v>
      </c>
      <c r="C99" s="31">
        <v>4301070976</v>
      </c>
      <c r="D99" s="213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13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3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84</v>
      </c>
      <c r="X101" s="196">
        <f>IFERROR(IF(W101="","",W101),"")</f>
        <v>84</v>
      </c>
      <c r="Y101" s="36">
        <f>IFERROR(IF(W101="","",W101*0.0155),"")</f>
        <v>1.302</v>
      </c>
      <c r="Z101" s="56"/>
      <c r="AA101" s="57"/>
      <c r="AE101" s="67"/>
      <c r="BB101" s="106" t="s">
        <v>1</v>
      </c>
      <c r="BL101" s="67">
        <f>IFERROR(W101*I101,"0")</f>
        <v>628.82399999999996</v>
      </c>
      <c r="BM101" s="67">
        <f>IFERROR(X101*I101,"0")</f>
        <v>628.82399999999996</v>
      </c>
      <c r="BN101" s="67">
        <f>IFERROR(W101/J101,"0")</f>
        <v>1</v>
      </c>
      <c r="BO101" s="67">
        <f>IFERROR(X101/J101,"0")</f>
        <v>1</v>
      </c>
    </row>
    <row r="102" spans="1:67" x14ac:dyDescent="0.2">
      <c r="A102" s="226"/>
      <c r="B102" s="212"/>
      <c r="C102" s="212"/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27"/>
      <c r="O102" s="202" t="s">
        <v>66</v>
      </c>
      <c r="P102" s="203"/>
      <c r="Q102" s="203"/>
      <c r="R102" s="203"/>
      <c r="S102" s="203"/>
      <c r="T102" s="203"/>
      <c r="U102" s="204"/>
      <c r="V102" s="37" t="s">
        <v>65</v>
      </c>
      <c r="W102" s="197">
        <f>IFERROR(SUM(W98:W101),"0")</f>
        <v>84</v>
      </c>
      <c r="X102" s="197">
        <f>IFERROR(SUM(X98:X101),"0")</f>
        <v>84</v>
      </c>
      <c r="Y102" s="197">
        <f>IFERROR(IF(Y98="",0,Y98),"0")+IFERROR(IF(Y99="",0,Y99),"0")+IFERROR(IF(Y100="",0,Y100),"0")+IFERROR(IF(Y101="",0,Y101),"0")</f>
        <v>1.302</v>
      </c>
      <c r="Z102" s="198"/>
      <c r="AA102" s="198"/>
    </row>
    <row r="103" spans="1:67" x14ac:dyDescent="0.2">
      <c r="A103" s="212"/>
      <c r="B103" s="212"/>
      <c r="C103" s="212"/>
      <c r="D103" s="212"/>
      <c r="E103" s="212"/>
      <c r="F103" s="212"/>
      <c r="G103" s="212"/>
      <c r="H103" s="212"/>
      <c r="I103" s="212"/>
      <c r="J103" s="212"/>
      <c r="K103" s="212"/>
      <c r="L103" s="212"/>
      <c r="M103" s="212"/>
      <c r="N103" s="227"/>
      <c r="O103" s="202" t="s">
        <v>66</v>
      </c>
      <c r="P103" s="203"/>
      <c r="Q103" s="203"/>
      <c r="R103" s="203"/>
      <c r="S103" s="203"/>
      <c r="T103" s="203"/>
      <c r="U103" s="204"/>
      <c r="V103" s="37" t="s">
        <v>67</v>
      </c>
      <c r="W103" s="197">
        <f>IFERROR(SUMPRODUCT(W98:W101*H98:H101),"0")</f>
        <v>604.80000000000007</v>
      </c>
      <c r="X103" s="197">
        <f>IFERROR(SUMPRODUCT(X98:X101*H98:H101),"0")</f>
        <v>604.80000000000007</v>
      </c>
      <c r="Y103" s="37"/>
      <c r="Z103" s="198"/>
      <c r="AA103" s="198"/>
    </row>
    <row r="104" spans="1:67" ht="16.5" hidden="1" customHeight="1" x14ac:dyDescent="0.25">
      <c r="A104" s="230" t="s">
        <v>164</v>
      </c>
      <c r="B104" s="212"/>
      <c r="C104" s="212"/>
      <c r="D104" s="212"/>
      <c r="E104" s="212"/>
      <c r="F104" s="212"/>
      <c r="G104" s="212"/>
      <c r="H104" s="212"/>
      <c r="I104" s="212"/>
      <c r="J104" s="212"/>
      <c r="K104" s="212"/>
      <c r="L104" s="212"/>
      <c r="M104" s="212"/>
      <c r="N104" s="212"/>
      <c r="O104" s="212"/>
      <c r="P104" s="212"/>
      <c r="Q104" s="212"/>
      <c r="R104" s="212"/>
      <c r="S104" s="212"/>
      <c r="T104" s="212"/>
      <c r="U104" s="212"/>
      <c r="V104" s="212"/>
      <c r="W104" s="212"/>
      <c r="X104" s="212"/>
      <c r="Y104" s="212"/>
      <c r="Z104" s="189"/>
      <c r="AA104" s="189"/>
    </row>
    <row r="105" spans="1:67" ht="14.25" hidden="1" customHeight="1" x14ac:dyDescent="0.25">
      <c r="A105" s="211" t="s">
        <v>126</v>
      </c>
      <c r="B105" s="212"/>
      <c r="C105" s="212"/>
      <c r="D105" s="212"/>
      <c r="E105" s="212"/>
      <c r="F105" s="212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188"/>
      <c r="AA105" s="188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13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70</v>
      </c>
      <c r="X106" s="196">
        <f>IFERROR(IF(W106="","",W106),"")</f>
        <v>70</v>
      </c>
      <c r="Y106" s="36">
        <f>IFERROR(IF(W106="","",W106*0.01788),"")</f>
        <v>1.2516</v>
      </c>
      <c r="Z106" s="56"/>
      <c r="AA106" s="57"/>
      <c r="AE106" s="67"/>
      <c r="BB106" s="107" t="s">
        <v>74</v>
      </c>
      <c r="BL106" s="67">
        <f>IFERROR(W106*I106,"0")</f>
        <v>259.25200000000001</v>
      </c>
      <c r="BM106" s="67">
        <f>IFERROR(X106*I106,"0")</f>
        <v>259.25200000000001</v>
      </c>
      <c r="BN106" s="67">
        <f>IFERROR(W106/J106,"0")</f>
        <v>1</v>
      </c>
      <c r="BO106" s="67">
        <f>IFERROR(X106/J106,"0")</f>
        <v>1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13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5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70</v>
      </c>
      <c r="X107" s="196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74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x14ac:dyDescent="0.2">
      <c r="A108" s="226"/>
      <c r="B108" s="212"/>
      <c r="C108" s="212"/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27"/>
      <c r="O108" s="202" t="s">
        <v>66</v>
      </c>
      <c r="P108" s="203"/>
      <c r="Q108" s="203"/>
      <c r="R108" s="203"/>
      <c r="S108" s="203"/>
      <c r="T108" s="203"/>
      <c r="U108" s="204"/>
      <c r="V108" s="37" t="s">
        <v>65</v>
      </c>
      <c r="W108" s="197">
        <f>IFERROR(SUM(W106:W107),"0")</f>
        <v>140</v>
      </c>
      <c r="X108" s="197">
        <f>IFERROR(SUM(X106:X107),"0")</f>
        <v>140</v>
      </c>
      <c r="Y108" s="197">
        <f>IFERROR(IF(Y106="",0,Y106),"0")+IFERROR(IF(Y107="",0,Y107),"0")</f>
        <v>2.5032000000000001</v>
      </c>
      <c r="Z108" s="198"/>
      <c r="AA108" s="198"/>
    </row>
    <row r="109" spans="1:67" x14ac:dyDescent="0.2">
      <c r="A109" s="212"/>
      <c r="B109" s="212"/>
      <c r="C109" s="212"/>
      <c r="D109" s="212"/>
      <c r="E109" s="212"/>
      <c r="F109" s="212"/>
      <c r="G109" s="212"/>
      <c r="H109" s="212"/>
      <c r="I109" s="212"/>
      <c r="J109" s="212"/>
      <c r="K109" s="212"/>
      <c r="L109" s="212"/>
      <c r="M109" s="212"/>
      <c r="N109" s="227"/>
      <c r="O109" s="202" t="s">
        <v>66</v>
      </c>
      <c r="P109" s="203"/>
      <c r="Q109" s="203"/>
      <c r="R109" s="203"/>
      <c r="S109" s="203"/>
      <c r="T109" s="203"/>
      <c r="U109" s="204"/>
      <c r="V109" s="37" t="s">
        <v>67</v>
      </c>
      <c r="W109" s="197">
        <f>IFERROR(SUMPRODUCT(W106:W107*H106:H107),"0")</f>
        <v>420</v>
      </c>
      <c r="X109" s="197">
        <f>IFERROR(SUMPRODUCT(X106:X107*H106:H107),"0")</f>
        <v>420</v>
      </c>
      <c r="Y109" s="37"/>
      <c r="Z109" s="198"/>
      <c r="AA109" s="198"/>
    </row>
    <row r="110" spans="1:67" ht="16.5" hidden="1" customHeight="1" x14ac:dyDescent="0.25">
      <c r="A110" s="230" t="s">
        <v>169</v>
      </c>
      <c r="B110" s="212"/>
      <c r="C110" s="212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189"/>
      <c r="AA110" s="189"/>
    </row>
    <row r="111" spans="1:67" ht="14.25" hidden="1" customHeight="1" x14ac:dyDescent="0.25">
      <c r="A111" s="211" t="s">
        <v>126</v>
      </c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188"/>
      <c r="AA111" s="188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13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70</v>
      </c>
      <c r="X112" s="196">
        <f>IFERROR(IF(W112="","",W112),"")</f>
        <v>70</v>
      </c>
      <c r="Y112" s="36">
        <f>IFERROR(IF(W112="","",W112*0.01788),"")</f>
        <v>1.2516</v>
      </c>
      <c r="Z112" s="56"/>
      <c r="AA112" s="57"/>
      <c r="AE112" s="67"/>
      <c r="BB112" s="109" t="s">
        <v>74</v>
      </c>
      <c r="BL112" s="67">
        <f>IFERROR(W112*I112,"0")</f>
        <v>259.25200000000001</v>
      </c>
      <c r="BM112" s="67">
        <f>IFERROR(X112*I112,"0")</f>
        <v>259.25200000000001</v>
      </c>
      <c r="BN112" s="67">
        <f>IFERROR(W112/J112,"0")</f>
        <v>1</v>
      </c>
      <c r="BO112" s="67">
        <f>IFERROR(X112/J112,"0")</f>
        <v>1</v>
      </c>
    </row>
    <row r="113" spans="1:67" x14ac:dyDescent="0.2">
      <c r="A113" s="226"/>
      <c r="B113" s="212"/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27"/>
      <c r="O113" s="202" t="s">
        <v>66</v>
      </c>
      <c r="P113" s="203"/>
      <c r="Q113" s="203"/>
      <c r="R113" s="203"/>
      <c r="S113" s="203"/>
      <c r="T113" s="203"/>
      <c r="U113" s="204"/>
      <c r="V113" s="37" t="s">
        <v>65</v>
      </c>
      <c r="W113" s="197">
        <f>IFERROR(SUM(W112:W112),"0")</f>
        <v>70</v>
      </c>
      <c r="X113" s="197">
        <f>IFERROR(SUM(X112:X112),"0")</f>
        <v>70</v>
      </c>
      <c r="Y113" s="197">
        <f>IFERROR(IF(Y112="",0,Y112),"0")</f>
        <v>1.2516</v>
      </c>
      <c r="Z113" s="198"/>
      <c r="AA113" s="198"/>
    </row>
    <row r="114" spans="1:67" x14ac:dyDescent="0.2">
      <c r="A114" s="212"/>
      <c r="B114" s="212"/>
      <c r="C114" s="212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27"/>
      <c r="O114" s="202" t="s">
        <v>66</v>
      </c>
      <c r="P114" s="203"/>
      <c r="Q114" s="203"/>
      <c r="R114" s="203"/>
      <c r="S114" s="203"/>
      <c r="T114" s="203"/>
      <c r="U114" s="204"/>
      <c r="V114" s="37" t="s">
        <v>67</v>
      </c>
      <c r="W114" s="197">
        <f>IFERROR(SUMPRODUCT(W112:W112*H112:H112),"0")</f>
        <v>210</v>
      </c>
      <c r="X114" s="197">
        <f>IFERROR(SUMPRODUCT(X112:X112*H112:H112),"0")</f>
        <v>210</v>
      </c>
      <c r="Y114" s="37"/>
      <c r="Z114" s="198"/>
      <c r="AA114" s="198"/>
    </row>
    <row r="115" spans="1:67" ht="16.5" hidden="1" customHeight="1" x14ac:dyDescent="0.25">
      <c r="A115" s="230" t="s">
        <v>172</v>
      </c>
      <c r="B115" s="212"/>
      <c r="C115" s="212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189"/>
      <c r="AA115" s="189"/>
    </row>
    <row r="116" spans="1:67" ht="14.25" hidden="1" customHeight="1" x14ac:dyDescent="0.25">
      <c r="A116" s="211" t="s">
        <v>126</v>
      </c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188"/>
      <c r="AA116" s="188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13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13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9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4301135181</v>
      </c>
      <c r="D119" s="213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180</v>
      </c>
      <c r="B120" s="54" t="s">
        <v>181</v>
      </c>
      <c r="C120" s="31">
        <v>4301135180</v>
      </c>
      <c r="D120" s="213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idden="1" x14ac:dyDescent="0.2">
      <c r="A121" s="226"/>
      <c r="B121" s="212"/>
      <c r="C121" s="212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27"/>
      <c r="O121" s="202" t="s">
        <v>66</v>
      </c>
      <c r="P121" s="203"/>
      <c r="Q121" s="203"/>
      <c r="R121" s="203"/>
      <c r="S121" s="203"/>
      <c r="T121" s="203"/>
      <c r="U121" s="204"/>
      <c r="V121" s="37" t="s">
        <v>65</v>
      </c>
      <c r="W121" s="197">
        <f>IFERROR(SUM(W117:W120),"0")</f>
        <v>0</v>
      </c>
      <c r="X121" s="197">
        <f>IFERROR(SUM(X117:X120),"0")</f>
        <v>0</v>
      </c>
      <c r="Y121" s="197">
        <f>IFERROR(IF(Y117="",0,Y117),"0")+IFERROR(IF(Y118="",0,Y118),"0")+IFERROR(IF(Y119="",0,Y119),"0")+IFERROR(IF(Y120="",0,Y120),"0")</f>
        <v>0</v>
      </c>
      <c r="Z121" s="198"/>
      <c r="AA121" s="198"/>
    </row>
    <row r="122" spans="1:67" hidden="1" x14ac:dyDescent="0.2">
      <c r="A122" s="212"/>
      <c r="B122" s="212"/>
      <c r="C122" s="212"/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27"/>
      <c r="O122" s="202" t="s">
        <v>66</v>
      </c>
      <c r="P122" s="203"/>
      <c r="Q122" s="203"/>
      <c r="R122" s="203"/>
      <c r="S122" s="203"/>
      <c r="T122" s="203"/>
      <c r="U122" s="204"/>
      <c r="V122" s="37" t="s">
        <v>67</v>
      </c>
      <c r="W122" s="197">
        <f>IFERROR(SUMPRODUCT(W117:W120*H117:H120),"0")</f>
        <v>0</v>
      </c>
      <c r="X122" s="197">
        <f>IFERROR(SUMPRODUCT(X117:X120*H117:H120),"0")</f>
        <v>0</v>
      </c>
      <c r="Y122" s="37"/>
      <c r="Z122" s="198"/>
      <c r="AA122" s="198"/>
    </row>
    <row r="123" spans="1:67" ht="16.5" hidden="1" customHeight="1" x14ac:dyDescent="0.25">
      <c r="A123" s="230" t="s">
        <v>182</v>
      </c>
      <c r="B123" s="212"/>
      <c r="C123" s="212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189"/>
      <c r="AA123" s="189"/>
    </row>
    <row r="124" spans="1:67" ht="14.25" hidden="1" customHeight="1" x14ac:dyDescent="0.25">
      <c r="A124" s="211" t="s">
        <v>126</v>
      </c>
      <c r="B124" s="212"/>
      <c r="C124" s="212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188"/>
      <c r="AA124" s="188"/>
    </row>
    <row r="125" spans="1:67" ht="27" hidden="1" customHeight="1" x14ac:dyDescent="0.25">
      <c r="A125" s="54" t="s">
        <v>183</v>
      </c>
      <c r="B125" s="54" t="s">
        <v>184</v>
      </c>
      <c r="C125" s="31">
        <v>4301135134</v>
      </c>
      <c r="D125" s="213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hidden="1" x14ac:dyDescent="0.2">
      <c r="A126" s="226"/>
      <c r="B126" s="212"/>
      <c r="C126" s="212"/>
      <c r="D126" s="212"/>
      <c r="E126" s="212"/>
      <c r="F126" s="212"/>
      <c r="G126" s="212"/>
      <c r="H126" s="212"/>
      <c r="I126" s="212"/>
      <c r="J126" s="212"/>
      <c r="K126" s="212"/>
      <c r="L126" s="212"/>
      <c r="M126" s="212"/>
      <c r="N126" s="227"/>
      <c r="O126" s="202" t="s">
        <v>66</v>
      </c>
      <c r="P126" s="203"/>
      <c r="Q126" s="203"/>
      <c r="R126" s="203"/>
      <c r="S126" s="203"/>
      <c r="T126" s="203"/>
      <c r="U126" s="204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hidden="1" x14ac:dyDescent="0.2">
      <c r="A127" s="212"/>
      <c r="B127" s="212"/>
      <c r="C127" s="212"/>
      <c r="D127" s="212"/>
      <c r="E127" s="212"/>
      <c r="F127" s="212"/>
      <c r="G127" s="212"/>
      <c r="H127" s="212"/>
      <c r="I127" s="212"/>
      <c r="J127" s="212"/>
      <c r="K127" s="212"/>
      <c r="L127" s="212"/>
      <c r="M127" s="212"/>
      <c r="N127" s="227"/>
      <c r="O127" s="202" t="s">
        <v>66</v>
      </c>
      <c r="P127" s="203"/>
      <c r="Q127" s="203"/>
      <c r="R127" s="203"/>
      <c r="S127" s="203"/>
      <c r="T127" s="203"/>
      <c r="U127" s="204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hidden="1" customHeight="1" x14ac:dyDescent="0.25">
      <c r="A128" s="230" t="s">
        <v>185</v>
      </c>
      <c r="B128" s="212"/>
      <c r="C128" s="212"/>
      <c r="D128" s="212"/>
      <c r="E128" s="212"/>
      <c r="F128" s="212"/>
      <c r="G128" s="212"/>
      <c r="H128" s="212"/>
      <c r="I128" s="212"/>
      <c r="J128" s="212"/>
      <c r="K128" s="212"/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189"/>
      <c r="AA128" s="189"/>
    </row>
    <row r="129" spans="1:67" ht="14.25" hidden="1" customHeight="1" x14ac:dyDescent="0.25">
      <c r="A129" s="211" t="s">
        <v>186</v>
      </c>
      <c r="B129" s="212"/>
      <c r="C129" s="212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188"/>
      <c r="AA129" s="188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13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13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3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6"/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27"/>
      <c r="O132" s="202" t="s">
        <v>66</v>
      </c>
      <c r="P132" s="203"/>
      <c r="Q132" s="203"/>
      <c r="R132" s="203"/>
      <c r="S132" s="203"/>
      <c r="T132" s="203"/>
      <c r="U132" s="204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12"/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27"/>
      <c r="O133" s="202" t="s">
        <v>66</v>
      </c>
      <c r="P133" s="203"/>
      <c r="Q133" s="203"/>
      <c r="R133" s="203"/>
      <c r="S133" s="203"/>
      <c r="T133" s="203"/>
      <c r="U133" s="204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230" t="s">
        <v>193</v>
      </c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189"/>
      <c r="AA134" s="189"/>
    </row>
    <row r="135" spans="1:67" ht="14.25" hidden="1" customHeight="1" x14ac:dyDescent="0.25">
      <c r="A135" s="211" t="s">
        <v>126</v>
      </c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212"/>
      <c r="Z135" s="188"/>
      <c r="AA135" s="188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13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3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6"/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27"/>
      <c r="O137" s="202" t="s">
        <v>66</v>
      </c>
      <c r="P137" s="203"/>
      <c r="Q137" s="203"/>
      <c r="R137" s="203"/>
      <c r="S137" s="203"/>
      <c r="T137" s="203"/>
      <c r="U137" s="204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12"/>
      <c r="B138" s="212"/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27"/>
      <c r="O138" s="202" t="s">
        <v>66</v>
      </c>
      <c r="P138" s="203"/>
      <c r="Q138" s="203"/>
      <c r="R138" s="203"/>
      <c r="S138" s="203"/>
      <c r="T138" s="203"/>
      <c r="U138" s="204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88" t="s">
        <v>196</v>
      </c>
      <c r="B139" s="289"/>
      <c r="C139" s="289"/>
      <c r="D139" s="289"/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  <c r="P139" s="289"/>
      <c r="Q139" s="289"/>
      <c r="R139" s="289"/>
      <c r="S139" s="289"/>
      <c r="T139" s="289"/>
      <c r="U139" s="289"/>
      <c r="V139" s="289"/>
      <c r="W139" s="289"/>
      <c r="X139" s="289"/>
      <c r="Y139" s="289"/>
      <c r="Z139" s="48"/>
      <c r="AA139" s="48"/>
    </row>
    <row r="140" spans="1:67" ht="16.5" hidden="1" customHeight="1" x14ac:dyDescent="0.25">
      <c r="A140" s="230" t="s">
        <v>197</v>
      </c>
      <c r="B140" s="212"/>
      <c r="C140" s="212"/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12"/>
      <c r="P140" s="212"/>
      <c r="Q140" s="212"/>
      <c r="R140" s="212"/>
      <c r="S140" s="212"/>
      <c r="T140" s="212"/>
      <c r="U140" s="212"/>
      <c r="V140" s="212"/>
      <c r="W140" s="212"/>
      <c r="X140" s="212"/>
      <c r="Y140" s="212"/>
      <c r="Z140" s="189"/>
      <c r="AA140" s="189"/>
    </row>
    <row r="141" spans="1:67" ht="14.25" hidden="1" customHeight="1" x14ac:dyDescent="0.25">
      <c r="A141" s="211" t="s">
        <v>126</v>
      </c>
      <c r="B141" s="212"/>
      <c r="C141" s="212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12"/>
      <c r="P141" s="212"/>
      <c r="Q141" s="212"/>
      <c r="R141" s="212"/>
      <c r="S141" s="212"/>
      <c r="T141" s="212"/>
      <c r="U141" s="212"/>
      <c r="V141" s="212"/>
      <c r="W141" s="212"/>
      <c r="X141" s="212"/>
      <c r="Y141" s="212"/>
      <c r="Z141" s="188"/>
      <c r="AA141" s="188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13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13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5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6"/>
      <c r="B144" s="212"/>
      <c r="C144" s="212"/>
      <c r="D144" s="212"/>
      <c r="E144" s="212"/>
      <c r="F144" s="212"/>
      <c r="G144" s="212"/>
      <c r="H144" s="212"/>
      <c r="I144" s="212"/>
      <c r="J144" s="212"/>
      <c r="K144" s="212"/>
      <c r="L144" s="212"/>
      <c r="M144" s="212"/>
      <c r="N144" s="227"/>
      <c r="O144" s="202" t="s">
        <v>66</v>
      </c>
      <c r="P144" s="203"/>
      <c r="Q144" s="203"/>
      <c r="R144" s="203"/>
      <c r="S144" s="203"/>
      <c r="T144" s="203"/>
      <c r="U144" s="204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12"/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27"/>
      <c r="O145" s="202" t="s">
        <v>66</v>
      </c>
      <c r="P145" s="203"/>
      <c r="Q145" s="203"/>
      <c r="R145" s="203"/>
      <c r="S145" s="203"/>
      <c r="T145" s="203"/>
      <c r="U145" s="204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230" t="s">
        <v>203</v>
      </c>
      <c r="B146" s="212"/>
      <c r="C146" s="212"/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12"/>
      <c r="P146" s="212"/>
      <c r="Q146" s="212"/>
      <c r="R146" s="212"/>
      <c r="S146" s="212"/>
      <c r="T146" s="212"/>
      <c r="U146" s="212"/>
      <c r="V146" s="212"/>
      <c r="W146" s="212"/>
      <c r="X146" s="212"/>
      <c r="Y146" s="212"/>
      <c r="Z146" s="189"/>
      <c r="AA146" s="189"/>
    </row>
    <row r="147" spans="1:67" ht="14.25" hidden="1" customHeight="1" x14ac:dyDescent="0.25">
      <c r="A147" s="211" t="s">
        <v>186</v>
      </c>
      <c r="B147" s="212"/>
      <c r="C147" s="212"/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2"/>
      <c r="P147" s="212"/>
      <c r="Q147" s="212"/>
      <c r="R147" s="212"/>
      <c r="S147" s="212"/>
      <c r="T147" s="212"/>
      <c r="U147" s="212"/>
      <c r="V147" s="212"/>
      <c r="W147" s="212"/>
      <c r="X147" s="212"/>
      <c r="Y147" s="212"/>
      <c r="Z147" s="188"/>
      <c r="AA147" s="188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13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6"/>
      <c r="B149" s="212"/>
      <c r="C149" s="212"/>
      <c r="D149" s="212"/>
      <c r="E149" s="212"/>
      <c r="F149" s="212"/>
      <c r="G149" s="212"/>
      <c r="H149" s="212"/>
      <c r="I149" s="212"/>
      <c r="J149" s="212"/>
      <c r="K149" s="212"/>
      <c r="L149" s="212"/>
      <c r="M149" s="212"/>
      <c r="N149" s="227"/>
      <c r="O149" s="202" t="s">
        <v>66</v>
      </c>
      <c r="P149" s="203"/>
      <c r="Q149" s="203"/>
      <c r="R149" s="203"/>
      <c r="S149" s="203"/>
      <c r="T149" s="203"/>
      <c r="U149" s="204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12"/>
      <c r="B150" s="212"/>
      <c r="C150" s="212"/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27"/>
      <c r="O150" s="202" t="s">
        <v>66</v>
      </c>
      <c r="P150" s="203"/>
      <c r="Q150" s="203"/>
      <c r="R150" s="203"/>
      <c r="S150" s="203"/>
      <c r="T150" s="203"/>
      <c r="U150" s="204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230" t="s">
        <v>206</v>
      </c>
      <c r="B151" s="212"/>
      <c r="C151" s="212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12"/>
      <c r="W151" s="212"/>
      <c r="X151" s="212"/>
      <c r="Y151" s="212"/>
      <c r="Z151" s="189"/>
      <c r="AA151" s="189"/>
    </row>
    <row r="152" spans="1:67" ht="14.25" hidden="1" customHeight="1" x14ac:dyDescent="0.25">
      <c r="A152" s="211" t="s">
        <v>60</v>
      </c>
      <c r="B152" s="212"/>
      <c r="C152" s="212"/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12"/>
      <c r="W152" s="212"/>
      <c r="X152" s="212"/>
      <c r="Y152" s="212"/>
      <c r="Z152" s="188"/>
      <c r="AA152" s="188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13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06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13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5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13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144</v>
      </c>
      <c r="X155" s="196">
        <f>IFERROR(IF(W155="","",W155),"")</f>
        <v>144</v>
      </c>
      <c r="Y155" s="36">
        <f>IFERROR(IF(W155="","",W155*0.00866),"")</f>
        <v>1.2470399999999999</v>
      </c>
      <c r="Z155" s="56"/>
      <c r="AA155" s="57"/>
      <c r="AE155" s="67"/>
      <c r="BB155" s="123" t="s">
        <v>1</v>
      </c>
      <c r="BL155" s="67">
        <f>IFERROR(W155*I155,"0")</f>
        <v>758.30399999999997</v>
      </c>
      <c r="BM155" s="67">
        <f>IFERROR(X155*I155,"0")</f>
        <v>758.30399999999997</v>
      </c>
      <c r="BN155" s="67">
        <f>IFERROR(W155/J155,"0")</f>
        <v>1</v>
      </c>
      <c r="BO155" s="67">
        <f>IFERROR(X155/J155,"0")</f>
        <v>1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13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1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6"/>
      <c r="B157" s="212"/>
      <c r="C157" s="212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27"/>
      <c r="O157" s="202" t="s">
        <v>66</v>
      </c>
      <c r="P157" s="203"/>
      <c r="Q157" s="203"/>
      <c r="R157" s="203"/>
      <c r="S157" s="203"/>
      <c r="T157" s="203"/>
      <c r="U157" s="204"/>
      <c r="V157" s="37" t="s">
        <v>65</v>
      </c>
      <c r="W157" s="197">
        <f>IFERROR(SUM(W153:W156),"0")</f>
        <v>144</v>
      </c>
      <c r="X157" s="197">
        <f>IFERROR(SUM(X153:X156),"0")</f>
        <v>144</v>
      </c>
      <c r="Y157" s="197">
        <f>IFERROR(IF(Y153="",0,Y153),"0")+IFERROR(IF(Y154="",0,Y154),"0")+IFERROR(IF(Y155="",0,Y155),"0")+IFERROR(IF(Y156="",0,Y156),"0")</f>
        <v>1.2470399999999999</v>
      </c>
      <c r="Z157" s="198"/>
      <c r="AA157" s="198"/>
    </row>
    <row r="158" spans="1:67" x14ac:dyDescent="0.2">
      <c r="A158" s="212"/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  <c r="N158" s="227"/>
      <c r="O158" s="202" t="s">
        <v>66</v>
      </c>
      <c r="P158" s="203"/>
      <c r="Q158" s="203"/>
      <c r="R158" s="203"/>
      <c r="S158" s="203"/>
      <c r="T158" s="203"/>
      <c r="U158" s="204"/>
      <c r="V158" s="37" t="s">
        <v>67</v>
      </c>
      <c r="W158" s="197">
        <f>IFERROR(SUMPRODUCT(W153:W156*H153:H156),"0")</f>
        <v>720</v>
      </c>
      <c r="X158" s="197">
        <f>IFERROR(SUMPRODUCT(X153:X156*H153:H156),"0")</f>
        <v>720</v>
      </c>
      <c r="Y158" s="37"/>
      <c r="Z158" s="198"/>
      <c r="AA158" s="198"/>
    </row>
    <row r="159" spans="1:67" ht="14.25" hidden="1" customHeight="1" x14ac:dyDescent="0.25">
      <c r="A159" s="211" t="s">
        <v>218</v>
      </c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2"/>
      <c r="S159" s="212"/>
      <c r="T159" s="212"/>
      <c r="U159" s="212"/>
      <c r="V159" s="212"/>
      <c r="W159" s="212"/>
      <c r="X159" s="212"/>
      <c r="Y159" s="212"/>
      <c r="Z159" s="188"/>
      <c r="AA159" s="188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13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13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6"/>
      <c r="B162" s="212"/>
      <c r="C162" s="212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27"/>
      <c r="O162" s="202" t="s">
        <v>66</v>
      </c>
      <c r="P162" s="203"/>
      <c r="Q162" s="203"/>
      <c r="R162" s="203"/>
      <c r="S162" s="203"/>
      <c r="T162" s="203"/>
      <c r="U162" s="204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12"/>
      <c r="B163" s="212"/>
      <c r="C163" s="212"/>
      <c r="D163" s="212"/>
      <c r="E163" s="212"/>
      <c r="F163" s="212"/>
      <c r="G163" s="212"/>
      <c r="H163" s="212"/>
      <c r="I163" s="212"/>
      <c r="J163" s="212"/>
      <c r="K163" s="212"/>
      <c r="L163" s="212"/>
      <c r="M163" s="212"/>
      <c r="N163" s="227"/>
      <c r="O163" s="202" t="s">
        <v>66</v>
      </c>
      <c r="P163" s="203"/>
      <c r="Q163" s="203"/>
      <c r="R163" s="203"/>
      <c r="S163" s="203"/>
      <c r="T163" s="203"/>
      <c r="U163" s="204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88" t="s">
        <v>223</v>
      </c>
      <c r="B164" s="289"/>
      <c r="C164" s="289"/>
      <c r="D164" s="289"/>
      <c r="E164" s="289"/>
      <c r="F164" s="289"/>
      <c r="G164" s="289"/>
      <c r="H164" s="289"/>
      <c r="I164" s="289"/>
      <c r="J164" s="289"/>
      <c r="K164" s="289"/>
      <c r="L164" s="289"/>
      <c r="M164" s="289"/>
      <c r="N164" s="289"/>
      <c r="O164" s="289"/>
      <c r="P164" s="289"/>
      <c r="Q164" s="289"/>
      <c r="R164" s="289"/>
      <c r="S164" s="289"/>
      <c r="T164" s="289"/>
      <c r="U164" s="289"/>
      <c r="V164" s="289"/>
      <c r="W164" s="289"/>
      <c r="X164" s="289"/>
      <c r="Y164" s="289"/>
      <c r="Z164" s="48"/>
      <c r="AA164" s="48"/>
    </row>
    <row r="165" spans="1:67" ht="16.5" hidden="1" customHeight="1" x14ac:dyDescent="0.25">
      <c r="A165" s="230" t="s">
        <v>224</v>
      </c>
      <c r="B165" s="212"/>
      <c r="C165" s="212"/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12"/>
      <c r="P165" s="212"/>
      <c r="Q165" s="212"/>
      <c r="R165" s="212"/>
      <c r="S165" s="212"/>
      <c r="T165" s="212"/>
      <c r="U165" s="212"/>
      <c r="V165" s="212"/>
      <c r="W165" s="212"/>
      <c r="X165" s="212"/>
      <c r="Y165" s="212"/>
      <c r="Z165" s="189"/>
      <c r="AA165" s="189"/>
    </row>
    <row r="166" spans="1:67" ht="14.25" hidden="1" customHeight="1" x14ac:dyDescent="0.25">
      <c r="A166" s="211" t="s">
        <v>70</v>
      </c>
      <c r="B166" s="212"/>
      <c r="C166" s="212"/>
      <c r="D166" s="212"/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  <c r="Z166" s="188"/>
      <c r="AA166" s="188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13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9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70</v>
      </c>
      <c r="X167" s="196">
        <f>IFERROR(IF(W167="","",W167),"")</f>
        <v>70</v>
      </c>
      <c r="Y167" s="36">
        <f>IFERROR(IF(W167="","",W167*0.01788),"")</f>
        <v>1.2516</v>
      </c>
      <c r="Z167" s="56"/>
      <c r="AA167" s="57"/>
      <c r="AE167" s="67"/>
      <c r="BB167" s="127" t="s">
        <v>74</v>
      </c>
      <c r="BL167" s="67">
        <f>IFERROR(W167*I167,"0")</f>
        <v>237.16</v>
      </c>
      <c r="BM167" s="67">
        <f>IFERROR(X167*I167,"0")</f>
        <v>237.16</v>
      </c>
      <c r="BN167" s="67">
        <f>IFERROR(W167/J167,"0")</f>
        <v>1</v>
      </c>
      <c r="BO167" s="67">
        <f>IFERROR(X167/J167,"0")</f>
        <v>1</v>
      </c>
    </row>
    <row r="168" spans="1:67" ht="27" hidden="1" customHeight="1" x14ac:dyDescent="0.25">
      <c r="A168" s="54" t="s">
        <v>227</v>
      </c>
      <c r="B168" s="54" t="s">
        <v>228</v>
      </c>
      <c r="C168" s="31">
        <v>4301132100</v>
      </c>
      <c r="D168" s="213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9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26"/>
      <c r="B169" s="212"/>
      <c r="C169" s="212"/>
      <c r="D169" s="212"/>
      <c r="E169" s="212"/>
      <c r="F169" s="212"/>
      <c r="G169" s="212"/>
      <c r="H169" s="212"/>
      <c r="I169" s="212"/>
      <c r="J169" s="212"/>
      <c r="K169" s="212"/>
      <c r="L169" s="212"/>
      <c r="M169" s="212"/>
      <c r="N169" s="227"/>
      <c r="O169" s="202" t="s">
        <v>66</v>
      </c>
      <c r="P169" s="203"/>
      <c r="Q169" s="203"/>
      <c r="R169" s="203"/>
      <c r="S169" s="203"/>
      <c r="T169" s="203"/>
      <c r="U169" s="204"/>
      <c r="V169" s="37" t="s">
        <v>65</v>
      </c>
      <c r="W169" s="197">
        <f>IFERROR(SUM(W167:W168),"0")</f>
        <v>70</v>
      </c>
      <c r="X169" s="197">
        <f>IFERROR(SUM(X167:X168),"0")</f>
        <v>70</v>
      </c>
      <c r="Y169" s="197">
        <f>IFERROR(IF(Y167="",0,Y167),"0")+IFERROR(IF(Y168="",0,Y168),"0")</f>
        <v>1.2516</v>
      </c>
      <c r="Z169" s="198"/>
      <c r="AA169" s="198"/>
    </row>
    <row r="170" spans="1:67" x14ac:dyDescent="0.2">
      <c r="A170" s="212"/>
      <c r="B170" s="212"/>
      <c r="C170" s="212"/>
      <c r="D170" s="212"/>
      <c r="E170" s="212"/>
      <c r="F170" s="212"/>
      <c r="G170" s="212"/>
      <c r="H170" s="212"/>
      <c r="I170" s="212"/>
      <c r="J170" s="212"/>
      <c r="K170" s="212"/>
      <c r="L170" s="212"/>
      <c r="M170" s="212"/>
      <c r="N170" s="227"/>
      <c r="O170" s="202" t="s">
        <v>66</v>
      </c>
      <c r="P170" s="203"/>
      <c r="Q170" s="203"/>
      <c r="R170" s="203"/>
      <c r="S170" s="203"/>
      <c r="T170" s="203"/>
      <c r="U170" s="204"/>
      <c r="V170" s="37" t="s">
        <v>67</v>
      </c>
      <c r="W170" s="197">
        <f>IFERROR(SUMPRODUCT(W167:W168*H167:H168),"0")</f>
        <v>210</v>
      </c>
      <c r="X170" s="197">
        <f>IFERROR(SUMPRODUCT(X167:X168*H167:H168),"0")</f>
        <v>210</v>
      </c>
      <c r="Y170" s="37"/>
      <c r="Z170" s="198"/>
      <c r="AA170" s="198"/>
    </row>
    <row r="171" spans="1:67" ht="16.5" hidden="1" customHeight="1" x14ac:dyDescent="0.25">
      <c r="A171" s="230" t="s">
        <v>229</v>
      </c>
      <c r="B171" s="212"/>
      <c r="C171" s="212"/>
      <c r="D171" s="212"/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189"/>
      <c r="AA171" s="189"/>
    </row>
    <row r="172" spans="1:67" ht="14.25" hidden="1" customHeight="1" x14ac:dyDescent="0.25">
      <c r="A172" s="211" t="s">
        <v>229</v>
      </c>
      <c r="B172" s="212"/>
      <c r="C172" s="212"/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12"/>
      <c r="P172" s="212"/>
      <c r="Q172" s="212"/>
      <c r="R172" s="212"/>
      <c r="S172" s="212"/>
      <c r="T172" s="212"/>
      <c r="U172" s="212"/>
      <c r="V172" s="212"/>
      <c r="W172" s="212"/>
      <c r="X172" s="212"/>
      <c r="Y172" s="212"/>
      <c r="Z172" s="188"/>
      <c r="AA172" s="188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13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30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6"/>
      <c r="B174" s="212"/>
      <c r="C174" s="212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27"/>
      <c r="O174" s="202" t="s">
        <v>66</v>
      </c>
      <c r="P174" s="203"/>
      <c r="Q174" s="203"/>
      <c r="R174" s="203"/>
      <c r="S174" s="203"/>
      <c r="T174" s="203"/>
      <c r="U174" s="204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12"/>
      <c r="B175" s="212"/>
      <c r="C175" s="212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27"/>
      <c r="O175" s="202" t="s">
        <v>66</v>
      </c>
      <c r="P175" s="203"/>
      <c r="Q175" s="203"/>
      <c r="R175" s="203"/>
      <c r="S175" s="203"/>
      <c r="T175" s="203"/>
      <c r="U175" s="204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230" t="s">
        <v>223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212"/>
      <c r="Y176" s="212"/>
      <c r="Z176" s="189"/>
      <c r="AA176" s="189"/>
    </row>
    <row r="177" spans="1:67" ht="14.25" hidden="1" customHeight="1" x14ac:dyDescent="0.25">
      <c r="A177" s="211" t="s">
        <v>232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188"/>
      <c r="AA177" s="188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13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6"/>
      <c r="B179" s="212"/>
      <c r="C179" s="212"/>
      <c r="D179" s="212"/>
      <c r="E179" s="212"/>
      <c r="F179" s="212"/>
      <c r="G179" s="212"/>
      <c r="H179" s="212"/>
      <c r="I179" s="212"/>
      <c r="J179" s="212"/>
      <c r="K179" s="212"/>
      <c r="L179" s="212"/>
      <c r="M179" s="212"/>
      <c r="N179" s="227"/>
      <c r="O179" s="202" t="s">
        <v>66</v>
      </c>
      <c r="P179" s="203"/>
      <c r="Q179" s="203"/>
      <c r="R179" s="203"/>
      <c r="S179" s="203"/>
      <c r="T179" s="203"/>
      <c r="U179" s="204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12"/>
      <c r="B180" s="212"/>
      <c r="C180" s="212"/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27"/>
      <c r="O180" s="202" t="s">
        <v>66</v>
      </c>
      <c r="P180" s="203"/>
      <c r="Q180" s="203"/>
      <c r="R180" s="203"/>
      <c r="S180" s="203"/>
      <c r="T180" s="203"/>
      <c r="U180" s="204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230" t="s">
        <v>237</v>
      </c>
      <c r="B181" s="212"/>
      <c r="C181" s="212"/>
      <c r="D181" s="212"/>
      <c r="E181" s="212"/>
      <c r="F181" s="212"/>
      <c r="G181" s="212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189"/>
      <c r="AA181" s="189"/>
    </row>
    <row r="182" spans="1:67" ht="14.25" hidden="1" customHeight="1" x14ac:dyDescent="0.25">
      <c r="A182" s="211" t="s">
        <v>70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212"/>
      <c r="Z182" s="188"/>
      <c r="AA182" s="188"/>
    </row>
    <row r="183" spans="1:67" ht="27" hidden="1" customHeight="1" x14ac:dyDescent="0.25">
      <c r="A183" s="54" t="s">
        <v>238</v>
      </c>
      <c r="B183" s="54" t="s">
        <v>239</v>
      </c>
      <c r="C183" s="31">
        <v>4301132079</v>
      </c>
      <c r="D183" s="213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8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26"/>
      <c r="B184" s="212"/>
      <c r="C184" s="212"/>
      <c r="D184" s="212"/>
      <c r="E184" s="212"/>
      <c r="F184" s="212"/>
      <c r="G184" s="212"/>
      <c r="H184" s="212"/>
      <c r="I184" s="212"/>
      <c r="J184" s="212"/>
      <c r="K184" s="212"/>
      <c r="L184" s="212"/>
      <c r="M184" s="212"/>
      <c r="N184" s="227"/>
      <c r="O184" s="202" t="s">
        <v>66</v>
      </c>
      <c r="P184" s="203"/>
      <c r="Q184" s="203"/>
      <c r="R184" s="203"/>
      <c r="S184" s="203"/>
      <c r="T184" s="203"/>
      <c r="U184" s="204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hidden="1" x14ac:dyDescent="0.2">
      <c r="A185" s="212"/>
      <c r="B185" s="212"/>
      <c r="C185" s="212"/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N185" s="227"/>
      <c r="O185" s="202" t="s">
        <v>66</v>
      </c>
      <c r="P185" s="203"/>
      <c r="Q185" s="203"/>
      <c r="R185" s="203"/>
      <c r="S185" s="203"/>
      <c r="T185" s="203"/>
      <c r="U185" s="204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hidden="1" customHeight="1" x14ac:dyDescent="0.2">
      <c r="A186" s="288" t="s">
        <v>240</v>
      </c>
      <c r="B186" s="289"/>
      <c r="C186" s="289"/>
      <c r="D186" s="289"/>
      <c r="E186" s="289"/>
      <c r="F186" s="289"/>
      <c r="G186" s="289"/>
      <c r="H186" s="289"/>
      <c r="I186" s="289"/>
      <c r="J186" s="289"/>
      <c r="K186" s="289"/>
      <c r="L186" s="289"/>
      <c r="M186" s="289"/>
      <c r="N186" s="289"/>
      <c r="O186" s="289"/>
      <c r="P186" s="289"/>
      <c r="Q186" s="289"/>
      <c r="R186" s="289"/>
      <c r="S186" s="289"/>
      <c r="T186" s="289"/>
      <c r="U186" s="289"/>
      <c r="V186" s="289"/>
      <c r="W186" s="289"/>
      <c r="X186" s="289"/>
      <c r="Y186" s="289"/>
      <c r="Z186" s="48"/>
      <c r="AA186" s="48"/>
    </row>
    <row r="187" spans="1:67" ht="16.5" hidden="1" customHeight="1" x14ac:dyDescent="0.25">
      <c r="A187" s="230" t="s">
        <v>241</v>
      </c>
      <c r="B187" s="212"/>
      <c r="C187" s="212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  <c r="T187" s="212"/>
      <c r="U187" s="212"/>
      <c r="V187" s="212"/>
      <c r="W187" s="212"/>
      <c r="X187" s="212"/>
      <c r="Y187" s="212"/>
      <c r="Z187" s="189"/>
      <c r="AA187" s="189"/>
    </row>
    <row r="188" spans="1:67" ht="14.25" hidden="1" customHeight="1" x14ac:dyDescent="0.25">
      <c r="A188" s="211" t="s">
        <v>60</v>
      </c>
      <c r="B188" s="212"/>
      <c r="C188" s="212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2"/>
      <c r="P188" s="212"/>
      <c r="Q188" s="212"/>
      <c r="R188" s="212"/>
      <c r="S188" s="212"/>
      <c r="T188" s="212"/>
      <c r="U188" s="212"/>
      <c r="V188" s="212"/>
      <c r="W188" s="212"/>
      <c r="X188" s="212"/>
      <c r="Y188" s="212"/>
      <c r="Z188" s="188"/>
      <c r="AA188" s="188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13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13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6"/>
      <c r="B191" s="212"/>
      <c r="C191" s="212"/>
      <c r="D191" s="212"/>
      <c r="E191" s="212"/>
      <c r="F191" s="212"/>
      <c r="G191" s="212"/>
      <c r="H191" s="212"/>
      <c r="I191" s="212"/>
      <c r="J191" s="212"/>
      <c r="K191" s="212"/>
      <c r="L191" s="212"/>
      <c r="M191" s="212"/>
      <c r="N191" s="227"/>
      <c r="O191" s="202" t="s">
        <v>66</v>
      </c>
      <c r="P191" s="203"/>
      <c r="Q191" s="203"/>
      <c r="R191" s="203"/>
      <c r="S191" s="203"/>
      <c r="T191" s="203"/>
      <c r="U191" s="204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12"/>
      <c r="B192" s="212"/>
      <c r="C192" s="212"/>
      <c r="D192" s="212"/>
      <c r="E192" s="212"/>
      <c r="F192" s="212"/>
      <c r="G192" s="212"/>
      <c r="H192" s="212"/>
      <c r="I192" s="212"/>
      <c r="J192" s="212"/>
      <c r="K192" s="212"/>
      <c r="L192" s="212"/>
      <c r="M192" s="212"/>
      <c r="N192" s="227"/>
      <c r="O192" s="202" t="s">
        <v>66</v>
      </c>
      <c r="P192" s="203"/>
      <c r="Q192" s="203"/>
      <c r="R192" s="203"/>
      <c r="S192" s="203"/>
      <c r="T192" s="203"/>
      <c r="U192" s="204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230" t="s">
        <v>246</v>
      </c>
      <c r="B193" s="212"/>
      <c r="C193" s="212"/>
      <c r="D193" s="212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2"/>
      <c r="S193" s="212"/>
      <c r="T193" s="212"/>
      <c r="U193" s="212"/>
      <c r="V193" s="212"/>
      <c r="W193" s="212"/>
      <c r="X193" s="212"/>
      <c r="Y193" s="212"/>
      <c r="Z193" s="189"/>
      <c r="AA193" s="189"/>
    </row>
    <row r="194" spans="1:67" ht="14.25" hidden="1" customHeight="1" x14ac:dyDescent="0.25">
      <c r="A194" s="211" t="s">
        <v>60</v>
      </c>
      <c r="B194" s="212"/>
      <c r="C194" s="212"/>
      <c r="D194" s="212"/>
      <c r="E194" s="212"/>
      <c r="F194" s="212"/>
      <c r="G194" s="212"/>
      <c r="H194" s="212"/>
      <c r="I194" s="212"/>
      <c r="J194" s="212"/>
      <c r="K194" s="212"/>
      <c r="L194" s="212"/>
      <c r="M194" s="212"/>
      <c r="N194" s="212"/>
      <c r="O194" s="212"/>
      <c r="P194" s="212"/>
      <c r="Q194" s="212"/>
      <c r="R194" s="212"/>
      <c r="S194" s="212"/>
      <c r="T194" s="212"/>
      <c r="U194" s="212"/>
      <c r="V194" s="212"/>
      <c r="W194" s="212"/>
      <c r="X194" s="212"/>
      <c r="Y194" s="212"/>
      <c r="Z194" s="188"/>
      <c r="AA194" s="188"/>
    </row>
    <row r="195" spans="1:67" ht="16.5" hidden="1" customHeight="1" x14ac:dyDescent="0.25">
      <c r="A195" s="54" t="s">
        <v>247</v>
      </c>
      <c r="B195" s="54" t="s">
        <v>248</v>
      </c>
      <c r="C195" s="31">
        <v>4301070948</v>
      </c>
      <c r="D195" s="213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2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0</v>
      </c>
      <c r="X195" s="196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13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13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idden="1" x14ac:dyDescent="0.2">
      <c r="A198" s="226"/>
      <c r="B198" s="212"/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27"/>
      <c r="O198" s="202" t="s">
        <v>66</v>
      </c>
      <c r="P198" s="203"/>
      <c r="Q198" s="203"/>
      <c r="R198" s="203"/>
      <c r="S198" s="203"/>
      <c r="T198" s="203"/>
      <c r="U198" s="204"/>
      <c r="V198" s="37" t="s">
        <v>65</v>
      </c>
      <c r="W198" s="197">
        <f>IFERROR(SUM(W195:W197),"0")</f>
        <v>0</v>
      </c>
      <c r="X198" s="197">
        <f>IFERROR(SUM(X195:X197),"0")</f>
        <v>0</v>
      </c>
      <c r="Y198" s="197">
        <f>IFERROR(IF(Y195="",0,Y195),"0")+IFERROR(IF(Y196="",0,Y196),"0")+IFERROR(IF(Y197="",0,Y197),"0")</f>
        <v>0</v>
      </c>
      <c r="Z198" s="198"/>
      <c r="AA198" s="198"/>
    </row>
    <row r="199" spans="1:67" hidden="1" x14ac:dyDescent="0.2">
      <c r="A199" s="212"/>
      <c r="B199" s="212"/>
      <c r="C199" s="212"/>
      <c r="D199" s="212"/>
      <c r="E199" s="212"/>
      <c r="F199" s="212"/>
      <c r="G199" s="212"/>
      <c r="H199" s="212"/>
      <c r="I199" s="212"/>
      <c r="J199" s="212"/>
      <c r="K199" s="212"/>
      <c r="L199" s="212"/>
      <c r="M199" s="212"/>
      <c r="N199" s="227"/>
      <c r="O199" s="202" t="s">
        <v>66</v>
      </c>
      <c r="P199" s="203"/>
      <c r="Q199" s="203"/>
      <c r="R199" s="203"/>
      <c r="S199" s="203"/>
      <c r="T199" s="203"/>
      <c r="U199" s="204"/>
      <c r="V199" s="37" t="s">
        <v>67</v>
      </c>
      <c r="W199" s="197">
        <f>IFERROR(SUMPRODUCT(W195:W197*H195:H197),"0")</f>
        <v>0</v>
      </c>
      <c r="X199" s="197">
        <f>IFERROR(SUMPRODUCT(X195:X197*H195:H197),"0")</f>
        <v>0</v>
      </c>
      <c r="Y199" s="37"/>
      <c r="Z199" s="198"/>
      <c r="AA199" s="198"/>
    </row>
    <row r="200" spans="1:67" ht="16.5" hidden="1" customHeight="1" x14ac:dyDescent="0.25">
      <c r="A200" s="230" t="s">
        <v>253</v>
      </c>
      <c r="B200" s="212"/>
      <c r="C200" s="212"/>
      <c r="D200" s="212"/>
      <c r="E200" s="212"/>
      <c r="F200" s="212"/>
      <c r="G200" s="212"/>
      <c r="H200" s="212"/>
      <c r="I200" s="212"/>
      <c r="J200" s="212"/>
      <c r="K200" s="212"/>
      <c r="L200" s="212"/>
      <c r="M200" s="212"/>
      <c r="N200" s="212"/>
      <c r="O200" s="212"/>
      <c r="P200" s="212"/>
      <c r="Q200" s="212"/>
      <c r="R200" s="212"/>
      <c r="S200" s="212"/>
      <c r="T200" s="212"/>
      <c r="U200" s="212"/>
      <c r="V200" s="212"/>
      <c r="W200" s="212"/>
      <c r="X200" s="212"/>
      <c r="Y200" s="212"/>
      <c r="Z200" s="189"/>
      <c r="AA200" s="189"/>
    </row>
    <row r="201" spans="1:67" ht="14.25" hidden="1" customHeight="1" x14ac:dyDescent="0.25">
      <c r="A201" s="211" t="s">
        <v>60</v>
      </c>
      <c r="B201" s="212"/>
      <c r="C201" s="212"/>
      <c r="D201" s="212"/>
      <c r="E201" s="212"/>
      <c r="F201" s="212"/>
      <c r="G201" s="212"/>
      <c r="H201" s="212"/>
      <c r="I201" s="212"/>
      <c r="J201" s="212"/>
      <c r="K201" s="212"/>
      <c r="L201" s="212"/>
      <c r="M201" s="212"/>
      <c r="N201" s="212"/>
      <c r="O201" s="212"/>
      <c r="P201" s="212"/>
      <c r="Q201" s="212"/>
      <c r="R201" s="212"/>
      <c r="S201" s="212"/>
      <c r="T201" s="212"/>
      <c r="U201" s="212"/>
      <c r="V201" s="212"/>
      <c r="W201" s="212"/>
      <c r="X201" s="212"/>
      <c r="Y201" s="212"/>
      <c r="Z201" s="188"/>
      <c r="AA201" s="188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13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hidden="1" customHeight="1" x14ac:dyDescent="0.25">
      <c r="A203" s="54" t="s">
        <v>256</v>
      </c>
      <c r="B203" s="54" t="s">
        <v>257</v>
      </c>
      <c r="C203" s="31">
        <v>4301070997</v>
      </c>
      <c r="D203" s="213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13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4301070963</v>
      </c>
      <c r="D205" s="213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13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4301070960</v>
      </c>
      <c r="D207" s="213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4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idden="1" x14ac:dyDescent="0.2">
      <c r="A208" s="226"/>
      <c r="B208" s="212"/>
      <c r="C208" s="212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27"/>
      <c r="O208" s="202" t="s">
        <v>66</v>
      </c>
      <c r="P208" s="203"/>
      <c r="Q208" s="203"/>
      <c r="R208" s="203"/>
      <c r="S208" s="203"/>
      <c r="T208" s="203"/>
      <c r="U208" s="204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hidden="1" x14ac:dyDescent="0.2">
      <c r="A209" s="212"/>
      <c r="B209" s="212"/>
      <c r="C209" s="212"/>
      <c r="D209" s="212"/>
      <c r="E209" s="212"/>
      <c r="F209" s="212"/>
      <c r="G209" s="212"/>
      <c r="H209" s="212"/>
      <c r="I209" s="212"/>
      <c r="J209" s="212"/>
      <c r="K209" s="212"/>
      <c r="L209" s="212"/>
      <c r="M209" s="212"/>
      <c r="N209" s="227"/>
      <c r="O209" s="202" t="s">
        <v>66</v>
      </c>
      <c r="P209" s="203"/>
      <c r="Q209" s="203"/>
      <c r="R209" s="203"/>
      <c r="S209" s="203"/>
      <c r="T209" s="203"/>
      <c r="U209" s="204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hidden="1" customHeight="1" x14ac:dyDescent="0.25">
      <c r="A210" s="230" t="s">
        <v>266</v>
      </c>
      <c r="B210" s="212"/>
      <c r="C210" s="212"/>
      <c r="D210" s="212"/>
      <c r="E210" s="212"/>
      <c r="F210" s="212"/>
      <c r="G210" s="212"/>
      <c r="H210" s="212"/>
      <c r="I210" s="212"/>
      <c r="J210" s="212"/>
      <c r="K210" s="212"/>
      <c r="L210" s="212"/>
      <c r="M210" s="212"/>
      <c r="N210" s="212"/>
      <c r="O210" s="212"/>
      <c r="P210" s="212"/>
      <c r="Q210" s="212"/>
      <c r="R210" s="212"/>
      <c r="S210" s="212"/>
      <c r="T210" s="212"/>
      <c r="U210" s="212"/>
      <c r="V210" s="212"/>
      <c r="W210" s="212"/>
      <c r="X210" s="212"/>
      <c r="Y210" s="212"/>
      <c r="Z210" s="189"/>
      <c r="AA210" s="189"/>
    </row>
    <row r="211" spans="1:67" ht="14.25" hidden="1" customHeight="1" x14ac:dyDescent="0.25">
      <c r="A211" s="211" t="s">
        <v>60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212"/>
      <c r="Z211" s="188"/>
      <c r="AA211" s="188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13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269</v>
      </c>
      <c r="B213" s="54" t="s">
        <v>270</v>
      </c>
      <c r="C213" s="31">
        <v>4301070921</v>
      </c>
      <c r="D213" s="213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13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4301070920</v>
      </c>
      <c r="D215" s="213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idden="1" x14ac:dyDescent="0.2">
      <c r="A216" s="226"/>
      <c r="B216" s="212"/>
      <c r="C216" s="212"/>
      <c r="D216" s="212"/>
      <c r="E216" s="212"/>
      <c r="F216" s="212"/>
      <c r="G216" s="212"/>
      <c r="H216" s="212"/>
      <c r="I216" s="212"/>
      <c r="J216" s="212"/>
      <c r="K216" s="212"/>
      <c r="L216" s="212"/>
      <c r="M216" s="212"/>
      <c r="N216" s="227"/>
      <c r="O216" s="202" t="s">
        <v>66</v>
      </c>
      <c r="P216" s="203"/>
      <c r="Q216" s="203"/>
      <c r="R216" s="203"/>
      <c r="S216" s="203"/>
      <c r="T216" s="203"/>
      <c r="U216" s="204"/>
      <c r="V216" s="37" t="s">
        <v>65</v>
      </c>
      <c r="W216" s="197">
        <f>IFERROR(SUM(W212:W215),"0")</f>
        <v>0</v>
      </c>
      <c r="X216" s="197">
        <f>IFERROR(SUM(X212:X215),"0")</f>
        <v>0</v>
      </c>
      <c r="Y216" s="197">
        <f>IFERROR(IF(Y212="",0,Y212),"0")+IFERROR(IF(Y213="",0,Y213),"0")+IFERROR(IF(Y214="",0,Y214),"0")+IFERROR(IF(Y215="",0,Y215),"0")</f>
        <v>0</v>
      </c>
      <c r="Z216" s="198"/>
      <c r="AA216" s="198"/>
    </row>
    <row r="217" spans="1:67" hidden="1" x14ac:dyDescent="0.2">
      <c r="A217" s="212"/>
      <c r="B217" s="212"/>
      <c r="C217" s="212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27"/>
      <c r="O217" s="202" t="s">
        <v>66</v>
      </c>
      <c r="P217" s="203"/>
      <c r="Q217" s="203"/>
      <c r="R217" s="203"/>
      <c r="S217" s="203"/>
      <c r="T217" s="203"/>
      <c r="U217" s="204"/>
      <c r="V217" s="37" t="s">
        <v>67</v>
      </c>
      <c r="W217" s="197">
        <f>IFERROR(SUMPRODUCT(W212:W215*H212:H215),"0")</f>
        <v>0</v>
      </c>
      <c r="X217" s="197">
        <f>IFERROR(SUMPRODUCT(X212:X215*H212:H215),"0")</f>
        <v>0</v>
      </c>
      <c r="Y217" s="37"/>
      <c r="Z217" s="198"/>
      <c r="AA217" s="198"/>
    </row>
    <row r="218" spans="1:67" ht="16.5" hidden="1" customHeight="1" x14ac:dyDescent="0.25">
      <c r="A218" s="230" t="s">
        <v>275</v>
      </c>
      <c r="B218" s="212"/>
      <c r="C218" s="212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2"/>
      <c r="P218" s="212"/>
      <c r="Q218" s="212"/>
      <c r="R218" s="212"/>
      <c r="S218" s="212"/>
      <c r="T218" s="212"/>
      <c r="U218" s="212"/>
      <c r="V218" s="212"/>
      <c r="W218" s="212"/>
      <c r="X218" s="212"/>
      <c r="Y218" s="212"/>
      <c r="Z218" s="189"/>
      <c r="AA218" s="189"/>
    </row>
    <row r="219" spans="1:67" ht="14.25" hidden="1" customHeight="1" x14ac:dyDescent="0.25">
      <c r="A219" s="211" t="s">
        <v>232</v>
      </c>
      <c r="B219" s="212"/>
      <c r="C219" s="212"/>
      <c r="D219" s="212"/>
      <c r="E219" s="212"/>
      <c r="F219" s="212"/>
      <c r="G219" s="212"/>
      <c r="H219" s="212"/>
      <c r="I219" s="212"/>
      <c r="J219" s="212"/>
      <c r="K219" s="212"/>
      <c r="L219" s="212"/>
      <c r="M219" s="212"/>
      <c r="N219" s="212"/>
      <c r="O219" s="212"/>
      <c r="P219" s="212"/>
      <c r="Q219" s="212"/>
      <c r="R219" s="212"/>
      <c r="S219" s="212"/>
      <c r="T219" s="212"/>
      <c r="U219" s="212"/>
      <c r="V219" s="212"/>
      <c r="W219" s="212"/>
      <c r="X219" s="212"/>
      <c r="Y219" s="212"/>
      <c r="Z219" s="188"/>
      <c r="AA219" s="188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13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36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6"/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27"/>
      <c r="O221" s="202" t="s">
        <v>66</v>
      </c>
      <c r="P221" s="203"/>
      <c r="Q221" s="203"/>
      <c r="R221" s="203"/>
      <c r="S221" s="203"/>
      <c r="T221" s="203"/>
      <c r="U221" s="204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12"/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27"/>
      <c r="O222" s="202" t="s">
        <v>66</v>
      </c>
      <c r="P222" s="203"/>
      <c r="Q222" s="203"/>
      <c r="R222" s="203"/>
      <c r="S222" s="203"/>
      <c r="T222" s="203"/>
      <c r="U222" s="204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230" t="s">
        <v>278</v>
      </c>
      <c r="B223" s="212"/>
      <c r="C223" s="212"/>
      <c r="D223" s="212"/>
      <c r="E223" s="212"/>
      <c r="F223" s="212"/>
      <c r="G223" s="212"/>
      <c r="H223" s="212"/>
      <c r="I223" s="212"/>
      <c r="J223" s="212"/>
      <c r="K223" s="212"/>
      <c r="L223" s="212"/>
      <c r="M223" s="212"/>
      <c r="N223" s="212"/>
      <c r="O223" s="212"/>
      <c r="P223" s="212"/>
      <c r="Q223" s="212"/>
      <c r="R223" s="212"/>
      <c r="S223" s="212"/>
      <c r="T223" s="212"/>
      <c r="U223" s="212"/>
      <c r="V223" s="212"/>
      <c r="W223" s="212"/>
      <c r="X223" s="212"/>
      <c r="Y223" s="212"/>
      <c r="Z223" s="189"/>
      <c r="AA223" s="189"/>
    </row>
    <row r="224" spans="1:67" ht="14.25" hidden="1" customHeight="1" x14ac:dyDescent="0.25">
      <c r="A224" s="211" t="s">
        <v>60</v>
      </c>
      <c r="B224" s="212"/>
      <c r="C224" s="212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2"/>
      <c r="P224" s="212"/>
      <c r="Q224" s="212"/>
      <c r="R224" s="212"/>
      <c r="S224" s="212"/>
      <c r="T224" s="212"/>
      <c r="U224" s="212"/>
      <c r="V224" s="212"/>
      <c r="W224" s="212"/>
      <c r="X224" s="212"/>
      <c r="Y224" s="212"/>
      <c r="Z224" s="188"/>
      <c r="AA224" s="188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13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13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6"/>
      <c r="B227" s="212"/>
      <c r="C227" s="212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27"/>
      <c r="O227" s="202" t="s">
        <v>66</v>
      </c>
      <c r="P227" s="203"/>
      <c r="Q227" s="203"/>
      <c r="R227" s="203"/>
      <c r="S227" s="203"/>
      <c r="T227" s="203"/>
      <c r="U227" s="204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12"/>
      <c r="B228" s="212"/>
      <c r="C228" s="212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27"/>
      <c r="O228" s="202" t="s">
        <v>66</v>
      </c>
      <c r="P228" s="203"/>
      <c r="Q228" s="203"/>
      <c r="R228" s="203"/>
      <c r="S228" s="203"/>
      <c r="T228" s="203"/>
      <c r="U228" s="204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88" t="s">
        <v>283</v>
      </c>
      <c r="B229" s="289"/>
      <c r="C229" s="289"/>
      <c r="D229" s="289"/>
      <c r="E229" s="289"/>
      <c r="F229" s="289"/>
      <c r="G229" s="289"/>
      <c r="H229" s="289"/>
      <c r="I229" s="289"/>
      <c r="J229" s="289"/>
      <c r="K229" s="289"/>
      <c r="L229" s="289"/>
      <c r="M229" s="289"/>
      <c r="N229" s="289"/>
      <c r="O229" s="289"/>
      <c r="P229" s="289"/>
      <c r="Q229" s="289"/>
      <c r="R229" s="289"/>
      <c r="S229" s="289"/>
      <c r="T229" s="289"/>
      <c r="U229" s="289"/>
      <c r="V229" s="289"/>
      <c r="W229" s="289"/>
      <c r="X229" s="289"/>
      <c r="Y229" s="289"/>
      <c r="Z229" s="48"/>
      <c r="AA229" s="48"/>
    </row>
    <row r="230" spans="1:67" ht="16.5" hidden="1" customHeight="1" x14ac:dyDescent="0.25">
      <c r="A230" s="230" t="s">
        <v>284</v>
      </c>
      <c r="B230" s="212"/>
      <c r="C230" s="212"/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2"/>
      <c r="P230" s="212"/>
      <c r="Q230" s="212"/>
      <c r="R230" s="212"/>
      <c r="S230" s="212"/>
      <c r="T230" s="212"/>
      <c r="U230" s="212"/>
      <c r="V230" s="212"/>
      <c r="W230" s="212"/>
      <c r="X230" s="212"/>
      <c r="Y230" s="212"/>
      <c r="Z230" s="189"/>
      <c r="AA230" s="189"/>
    </row>
    <row r="231" spans="1:67" ht="14.25" hidden="1" customHeight="1" x14ac:dyDescent="0.25">
      <c r="A231" s="211" t="s">
        <v>60</v>
      </c>
      <c r="B231" s="212"/>
      <c r="C231" s="212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2"/>
      <c r="P231" s="212"/>
      <c r="Q231" s="212"/>
      <c r="R231" s="212"/>
      <c r="S231" s="212"/>
      <c r="T231" s="212"/>
      <c r="U231" s="212"/>
      <c r="V231" s="212"/>
      <c r="W231" s="212"/>
      <c r="X231" s="212"/>
      <c r="Y231" s="212"/>
      <c r="Z231" s="188"/>
      <c r="AA231" s="188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13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6"/>
      <c r="B233" s="212"/>
      <c r="C233" s="212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27"/>
      <c r="O233" s="202" t="s">
        <v>66</v>
      </c>
      <c r="P233" s="203"/>
      <c r="Q233" s="203"/>
      <c r="R233" s="203"/>
      <c r="S233" s="203"/>
      <c r="T233" s="203"/>
      <c r="U233" s="204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12"/>
      <c r="B234" s="212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27"/>
      <c r="O234" s="202" t="s">
        <v>66</v>
      </c>
      <c r="P234" s="203"/>
      <c r="Q234" s="203"/>
      <c r="R234" s="203"/>
      <c r="S234" s="203"/>
      <c r="T234" s="203"/>
      <c r="U234" s="204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88" t="s">
        <v>287</v>
      </c>
      <c r="B235" s="289"/>
      <c r="C235" s="289"/>
      <c r="D235" s="289"/>
      <c r="E235" s="289"/>
      <c r="F235" s="289"/>
      <c r="G235" s="289"/>
      <c r="H235" s="289"/>
      <c r="I235" s="289"/>
      <c r="J235" s="289"/>
      <c r="K235" s="289"/>
      <c r="L235" s="289"/>
      <c r="M235" s="289"/>
      <c r="N235" s="289"/>
      <c r="O235" s="289"/>
      <c r="P235" s="289"/>
      <c r="Q235" s="289"/>
      <c r="R235" s="289"/>
      <c r="S235" s="289"/>
      <c r="T235" s="289"/>
      <c r="U235" s="289"/>
      <c r="V235" s="289"/>
      <c r="W235" s="289"/>
      <c r="X235" s="289"/>
      <c r="Y235" s="289"/>
      <c r="Z235" s="48"/>
      <c r="AA235" s="48"/>
    </row>
    <row r="236" spans="1:67" ht="16.5" hidden="1" customHeight="1" x14ac:dyDescent="0.25">
      <c r="A236" s="230" t="s">
        <v>288</v>
      </c>
      <c r="B236" s="212"/>
      <c r="C236" s="212"/>
      <c r="D236" s="212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2"/>
      <c r="P236" s="212"/>
      <c r="Q236" s="212"/>
      <c r="R236" s="212"/>
      <c r="S236" s="212"/>
      <c r="T236" s="212"/>
      <c r="U236" s="212"/>
      <c r="V236" s="212"/>
      <c r="W236" s="212"/>
      <c r="X236" s="212"/>
      <c r="Y236" s="212"/>
      <c r="Z236" s="189"/>
      <c r="AA236" s="189"/>
    </row>
    <row r="237" spans="1:67" ht="14.25" hidden="1" customHeight="1" x14ac:dyDescent="0.25">
      <c r="A237" s="211" t="s">
        <v>60</v>
      </c>
      <c r="B237" s="212"/>
      <c r="C237" s="212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  <c r="S237" s="212"/>
      <c r="T237" s="212"/>
      <c r="U237" s="212"/>
      <c r="V237" s="212"/>
      <c r="W237" s="212"/>
      <c r="X237" s="212"/>
      <c r="Y237" s="212"/>
      <c r="Z237" s="188"/>
      <c r="AA237" s="188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13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84</v>
      </c>
      <c r="X238" s="196">
        <f>IFERROR(IF(W238="","",W238),"")</f>
        <v>84</v>
      </c>
      <c r="Y238" s="36">
        <f>IFERROR(IF(W238="","",W238*0.0155),"")</f>
        <v>1.302</v>
      </c>
      <c r="Z238" s="56"/>
      <c r="AA238" s="57"/>
      <c r="AE238" s="67"/>
      <c r="BB238" s="151" t="s">
        <v>1</v>
      </c>
      <c r="BL238" s="67">
        <f>IFERROR(W238*I238,"0")</f>
        <v>442.00799999999998</v>
      </c>
      <c r="BM238" s="67">
        <f>IFERROR(X238*I238,"0")</f>
        <v>442.00799999999998</v>
      </c>
      <c r="BN238" s="67">
        <f>IFERROR(W238/J238,"0")</f>
        <v>1</v>
      </c>
      <c r="BO238" s="67">
        <f>IFERROR(X238/J238,"0")</f>
        <v>1</v>
      </c>
    </row>
    <row r="239" spans="1:67" x14ac:dyDescent="0.2">
      <c r="A239" s="226"/>
      <c r="B239" s="212"/>
      <c r="C239" s="212"/>
      <c r="D239" s="212"/>
      <c r="E239" s="212"/>
      <c r="F239" s="212"/>
      <c r="G239" s="212"/>
      <c r="H239" s="212"/>
      <c r="I239" s="212"/>
      <c r="J239" s="212"/>
      <c r="K239" s="212"/>
      <c r="L239" s="212"/>
      <c r="M239" s="212"/>
      <c r="N239" s="227"/>
      <c r="O239" s="202" t="s">
        <v>66</v>
      </c>
      <c r="P239" s="203"/>
      <c r="Q239" s="203"/>
      <c r="R239" s="203"/>
      <c r="S239" s="203"/>
      <c r="T239" s="203"/>
      <c r="U239" s="204"/>
      <c r="V239" s="37" t="s">
        <v>65</v>
      </c>
      <c r="W239" s="197">
        <f>IFERROR(SUM(W238:W238),"0")</f>
        <v>84</v>
      </c>
      <c r="X239" s="197">
        <f>IFERROR(SUM(X238:X238),"0")</f>
        <v>84</v>
      </c>
      <c r="Y239" s="197">
        <f>IFERROR(IF(Y238="",0,Y238),"0")</f>
        <v>1.302</v>
      </c>
      <c r="Z239" s="198"/>
      <c r="AA239" s="198"/>
    </row>
    <row r="240" spans="1:67" x14ac:dyDescent="0.2">
      <c r="A240" s="212"/>
      <c r="B240" s="212"/>
      <c r="C240" s="212"/>
      <c r="D240" s="212"/>
      <c r="E240" s="212"/>
      <c r="F240" s="212"/>
      <c r="G240" s="212"/>
      <c r="H240" s="212"/>
      <c r="I240" s="212"/>
      <c r="J240" s="212"/>
      <c r="K240" s="212"/>
      <c r="L240" s="212"/>
      <c r="M240" s="212"/>
      <c r="N240" s="227"/>
      <c r="O240" s="202" t="s">
        <v>66</v>
      </c>
      <c r="P240" s="203"/>
      <c r="Q240" s="203"/>
      <c r="R240" s="203"/>
      <c r="S240" s="203"/>
      <c r="T240" s="203"/>
      <c r="U240" s="204"/>
      <c r="V240" s="37" t="s">
        <v>67</v>
      </c>
      <c r="W240" s="197">
        <f>IFERROR(SUMPRODUCT(W238:W238*H238:H238),"0")</f>
        <v>420</v>
      </c>
      <c r="X240" s="197">
        <f>IFERROR(SUMPRODUCT(X238:X238*H238:H238),"0")</f>
        <v>420</v>
      </c>
      <c r="Y240" s="37"/>
      <c r="Z240" s="198"/>
      <c r="AA240" s="198"/>
    </row>
    <row r="241" spans="1:67" ht="16.5" hidden="1" customHeight="1" x14ac:dyDescent="0.25">
      <c r="A241" s="230" t="s">
        <v>291</v>
      </c>
      <c r="B241" s="212"/>
      <c r="C241" s="212"/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12"/>
      <c r="P241" s="212"/>
      <c r="Q241" s="212"/>
      <c r="R241" s="212"/>
      <c r="S241" s="212"/>
      <c r="T241" s="212"/>
      <c r="U241" s="212"/>
      <c r="V241" s="212"/>
      <c r="W241" s="212"/>
      <c r="X241" s="212"/>
      <c r="Y241" s="212"/>
      <c r="Z241" s="189"/>
      <c r="AA241" s="189"/>
    </row>
    <row r="242" spans="1:67" ht="14.25" hidden="1" customHeight="1" x14ac:dyDescent="0.25">
      <c r="A242" s="211" t="s">
        <v>60</v>
      </c>
      <c r="B242" s="212"/>
      <c r="C242" s="212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12"/>
      <c r="P242" s="212"/>
      <c r="Q242" s="212"/>
      <c r="R242" s="212"/>
      <c r="S242" s="212"/>
      <c r="T242" s="212"/>
      <c r="U242" s="212"/>
      <c r="V242" s="212"/>
      <c r="W242" s="212"/>
      <c r="X242" s="212"/>
      <c r="Y242" s="212"/>
      <c r="Z242" s="188"/>
      <c r="AA242" s="188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13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6"/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  <c r="N244" s="227"/>
      <c r="O244" s="202" t="s">
        <v>66</v>
      </c>
      <c r="P244" s="203"/>
      <c r="Q244" s="203"/>
      <c r="R244" s="203"/>
      <c r="S244" s="203"/>
      <c r="T244" s="203"/>
      <c r="U244" s="204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12"/>
      <c r="B245" s="212"/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  <c r="N245" s="227"/>
      <c r="O245" s="202" t="s">
        <v>66</v>
      </c>
      <c r="P245" s="203"/>
      <c r="Q245" s="203"/>
      <c r="R245" s="203"/>
      <c r="S245" s="203"/>
      <c r="T245" s="203"/>
      <c r="U245" s="204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88" t="s">
        <v>294</v>
      </c>
      <c r="B246" s="289"/>
      <c r="C246" s="289"/>
      <c r="D246" s="289"/>
      <c r="E246" s="289"/>
      <c r="F246" s="289"/>
      <c r="G246" s="289"/>
      <c r="H246" s="289"/>
      <c r="I246" s="289"/>
      <c r="J246" s="289"/>
      <c r="K246" s="289"/>
      <c r="L246" s="289"/>
      <c r="M246" s="289"/>
      <c r="N246" s="289"/>
      <c r="O246" s="289"/>
      <c r="P246" s="289"/>
      <c r="Q246" s="289"/>
      <c r="R246" s="289"/>
      <c r="S246" s="289"/>
      <c r="T246" s="289"/>
      <c r="U246" s="289"/>
      <c r="V246" s="289"/>
      <c r="W246" s="289"/>
      <c r="X246" s="289"/>
      <c r="Y246" s="289"/>
      <c r="Z246" s="48"/>
      <c r="AA246" s="48"/>
    </row>
    <row r="247" spans="1:67" ht="16.5" hidden="1" customHeight="1" x14ac:dyDescent="0.25">
      <c r="A247" s="230" t="s">
        <v>295</v>
      </c>
      <c r="B247" s="212"/>
      <c r="C247" s="212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2"/>
      <c r="P247" s="212"/>
      <c r="Q247" s="212"/>
      <c r="R247" s="212"/>
      <c r="S247" s="212"/>
      <c r="T247" s="212"/>
      <c r="U247" s="212"/>
      <c r="V247" s="212"/>
      <c r="W247" s="212"/>
      <c r="X247" s="212"/>
      <c r="Y247" s="212"/>
      <c r="Z247" s="189"/>
      <c r="AA247" s="189"/>
    </row>
    <row r="248" spans="1:67" ht="14.25" hidden="1" customHeight="1" x14ac:dyDescent="0.25">
      <c r="A248" s="211" t="s">
        <v>60</v>
      </c>
      <c r="B248" s="212"/>
      <c r="C248" s="212"/>
      <c r="D248" s="212"/>
      <c r="E248" s="212"/>
      <c r="F248" s="212"/>
      <c r="G248" s="212"/>
      <c r="H248" s="212"/>
      <c r="I248" s="212"/>
      <c r="J248" s="212"/>
      <c r="K248" s="212"/>
      <c r="L248" s="212"/>
      <c r="M248" s="212"/>
      <c r="N248" s="212"/>
      <c r="O248" s="212"/>
      <c r="P248" s="212"/>
      <c r="Q248" s="212"/>
      <c r="R248" s="212"/>
      <c r="S248" s="212"/>
      <c r="T248" s="212"/>
      <c r="U248" s="212"/>
      <c r="V248" s="212"/>
      <c r="W248" s="212"/>
      <c r="X248" s="212"/>
      <c r="Y248" s="212"/>
      <c r="Z248" s="188"/>
      <c r="AA248" s="188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13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408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13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0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13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5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6"/>
      <c r="B252" s="212"/>
      <c r="C252" s="212"/>
      <c r="D252" s="212"/>
      <c r="E252" s="212"/>
      <c r="F252" s="212"/>
      <c r="G252" s="212"/>
      <c r="H252" s="212"/>
      <c r="I252" s="212"/>
      <c r="J252" s="212"/>
      <c r="K252" s="212"/>
      <c r="L252" s="212"/>
      <c r="M252" s="212"/>
      <c r="N252" s="227"/>
      <c r="O252" s="202" t="s">
        <v>66</v>
      </c>
      <c r="P252" s="203"/>
      <c r="Q252" s="203"/>
      <c r="R252" s="203"/>
      <c r="S252" s="203"/>
      <c r="T252" s="203"/>
      <c r="U252" s="204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12"/>
      <c r="B253" s="212"/>
      <c r="C253" s="212"/>
      <c r="D253" s="212"/>
      <c r="E253" s="212"/>
      <c r="F253" s="212"/>
      <c r="G253" s="212"/>
      <c r="H253" s="212"/>
      <c r="I253" s="212"/>
      <c r="J253" s="212"/>
      <c r="K253" s="212"/>
      <c r="L253" s="212"/>
      <c r="M253" s="212"/>
      <c r="N253" s="227"/>
      <c r="O253" s="202" t="s">
        <v>66</v>
      </c>
      <c r="P253" s="203"/>
      <c r="Q253" s="203"/>
      <c r="R253" s="203"/>
      <c r="S253" s="203"/>
      <c r="T253" s="203"/>
      <c r="U253" s="204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230" t="s">
        <v>305</v>
      </c>
      <c r="B254" s="212"/>
      <c r="C254" s="212"/>
      <c r="D254" s="212"/>
      <c r="E254" s="212"/>
      <c r="F254" s="212"/>
      <c r="G254" s="212"/>
      <c r="H254" s="212"/>
      <c r="I254" s="212"/>
      <c r="J254" s="212"/>
      <c r="K254" s="212"/>
      <c r="L254" s="212"/>
      <c r="M254" s="212"/>
      <c r="N254" s="212"/>
      <c r="O254" s="212"/>
      <c r="P254" s="212"/>
      <c r="Q254" s="212"/>
      <c r="R254" s="212"/>
      <c r="S254" s="212"/>
      <c r="T254" s="212"/>
      <c r="U254" s="212"/>
      <c r="V254" s="212"/>
      <c r="W254" s="212"/>
      <c r="X254" s="212"/>
      <c r="Y254" s="212"/>
      <c r="Z254" s="189"/>
      <c r="AA254" s="189"/>
    </row>
    <row r="255" spans="1:67" ht="14.25" hidden="1" customHeight="1" x14ac:dyDescent="0.25">
      <c r="A255" s="211" t="s">
        <v>130</v>
      </c>
      <c r="B255" s="212"/>
      <c r="C255" s="212"/>
      <c r="D255" s="212"/>
      <c r="E255" s="212"/>
      <c r="F255" s="212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  <c r="T255" s="212"/>
      <c r="U255" s="212"/>
      <c r="V255" s="212"/>
      <c r="W255" s="212"/>
      <c r="X255" s="212"/>
      <c r="Y255" s="212"/>
      <c r="Z255" s="188"/>
      <c r="AA255" s="188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13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4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234</v>
      </c>
      <c r="X256" s="196">
        <f>IFERROR(IF(W256="","",W256),"")</f>
        <v>234</v>
      </c>
      <c r="Y256" s="36">
        <f>IFERROR(IF(W256="","",W256*0.00502),"")</f>
        <v>1.1746799999999999</v>
      </c>
      <c r="Z256" s="56"/>
      <c r="AA256" s="57"/>
      <c r="AE256" s="67"/>
      <c r="BB256" s="156" t="s">
        <v>74</v>
      </c>
      <c r="BL256" s="67">
        <f>IFERROR(W256*I256,"0")</f>
        <v>448.11</v>
      </c>
      <c r="BM256" s="67">
        <f>IFERROR(X256*I256,"0")</f>
        <v>448.11</v>
      </c>
      <c r="BN256" s="67">
        <f>IFERROR(W256/J256,"0")</f>
        <v>1</v>
      </c>
      <c r="BO256" s="67">
        <f>IFERROR(X256/J256,"0")</f>
        <v>1</v>
      </c>
    </row>
    <row r="257" spans="1:67" x14ac:dyDescent="0.2">
      <c r="A257" s="226"/>
      <c r="B257" s="212"/>
      <c r="C257" s="212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27"/>
      <c r="O257" s="202" t="s">
        <v>66</v>
      </c>
      <c r="P257" s="203"/>
      <c r="Q257" s="203"/>
      <c r="R257" s="203"/>
      <c r="S257" s="203"/>
      <c r="T257" s="203"/>
      <c r="U257" s="204"/>
      <c r="V257" s="37" t="s">
        <v>65</v>
      </c>
      <c r="W257" s="197">
        <f>IFERROR(SUM(W256:W256),"0")</f>
        <v>234</v>
      </c>
      <c r="X257" s="197">
        <f>IFERROR(SUM(X256:X256),"0")</f>
        <v>234</v>
      </c>
      <c r="Y257" s="197">
        <f>IFERROR(IF(Y256="",0,Y256),"0")</f>
        <v>1.1746799999999999</v>
      </c>
      <c r="Z257" s="198"/>
      <c r="AA257" s="198"/>
    </row>
    <row r="258" spans="1:67" x14ac:dyDescent="0.2">
      <c r="A258" s="212"/>
      <c r="B258" s="212"/>
      <c r="C258" s="212"/>
      <c r="D258" s="212"/>
      <c r="E258" s="212"/>
      <c r="F258" s="212"/>
      <c r="G258" s="212"/>
      <c r="H258" s="212"/>
      <c r="I258" s="212"/>
      <c r="J258" s="212"/>
      <c r="K258" s="212"/>
      <c r="L258" s="212"/>
      <c r="M258" s="212"/>
      <c r="N258" s="227"/>
      <c r="O258" s="202" t="s">
        <v>66</v>
      </c>
      <c r="P258" s="203"/>
      <c r="Q258" s="203"/>
      <c r="R258" s="203"/>
      <c r="S258" s="203"/>
      <c r="T258" s="203"/>
      <c r="U258" s="204"/>
      <c r="V258" s="37" t="s">
        <v>67</v>
      </c>
      <c r="W258" s="197">
        <f>IFERROR(SUMPRODUCT(W256:W256*H256:H256),"0")</f>
        <v>421.2</v>
      </c>
      <c r="X258" s="197">
        <f>IFERROR(SUMPRODUCT(X256:X256*H256:H256),"0")</f>
        <v>421.2</v>
      </c>
      <c r="Y258" s="37"/>
      <c r="Z258" s="198"/>
      <c r="AA258" s="198"/>
    </row>
    <row r="259" spans="1:67" ht="14.25" hidden="1" customHeight="1" x14ac:dyDescent="0.25">
      <c r="A259" s="211" t="s">
        <v>70</v>
      </c>
      <c r="B259" s="212"/>
      <c r="C259" s="212"/>
      <c r="D259" s="212"/>
      <c r="E259" s="212"/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  <c r="S259" s="212"/>
      <c r="T259" s="212"/>
      <c r="U259" s="212"/>
      <c r="V259" s="212"/>
      <c r="W259" s="212"/>
      <c r="X259" s="212"/>
      <c r="Y259" s="212"/>
      <c r="Z259" s="188"/>
      <c r="AA259" s="188"/>
    </row>
    <row r="260" spans="1:67" ht="27" hidden="1" customHeight="1" x14ac:dyDescent="0.25">
      <c r="A260" s="54" t="s">
        <v>309</v>
      </c>
      <c r="B260" s="54" t="s">
        <v>310</v>
      </c>
      <c r="C260" s="31">
        <v>4301132080</v>
      </c>
      <c r="D260" s="213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7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0</v>
      </c>
      <c r="X260" s="196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7" t="s">
        <v>74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13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26"/>
      <c r="B262" s="212"/>
      <c r="C262" s="212"/>
      <c r="D262" s="212"/>
      <c r="E262" s="212"/>
      <c r="F262" s="212"/>
      <c r="G262" s="212"/>
      <c r="H262" s="212"/>
      <c r="I262" s="212"/>
      <c r="J262" s="212"/>
      <c r="K262" s="212"/>
      <c r="L262" s="212"/>
      <c r="M262" s="212"/>
      <c r="N262" s="227"/>
      <c r="O262" s="202" t="s">
        <v>66</v>
      </c>
      <c r="P262" s="203"/>
      <c r="Q262" s="203"/>
      <c r="R262" s="203"/>
      <c r="S262" s="203"/>
      <c r="T262" s="203"/>
      <c r="U262" s="204"/>
      <c r="V262" s="37" t="s">
        <v>65</v>
      </c>
      <c r="W262" s="197">
        <f>IFERROR(SUM(W260:W261),"0")</f>
        <v>0</v>
      </c>
      <c r="X262" s="197">
        <f>IFERROR(SUM(X260:X261),"0")</f>
        <v>0</v>
      </c>
      <c r="Y262" s="197">
        <f>IFERROR(IF(Y260="",0,Y260),"0")+IFERROR(IF(Y261="",0,Y261),"0")</f>
        <v>0</v>
      </c>
      <c r="Z262" s="198"/>
      <c r="AA262" s="198"/>
    </row>
    <row r="263" spans="1:67" hidden="1" x14ac:dyDescent="0.2">
      <c r="A263" s="212"/>
      <c r="B263" s="212"/>
      <c r="C263" s="212"/>
      <c r="D263" s="212"/>
      <c r="E263" s="212"/>
      <c r="F263" s="212"/>
      <c r="G263" s="212"/>
      <c r="H263" s="212"/>
      <c r="I263" s="212"/>
      <c r="J263" s="212"/>
      <c r="K263" s="212"/>
      <c r="L263" s="212"/>
      <c r="M263" s="212"/>
      <c r="N263" s="227"/>
      <c r="O263" s="202" t="s">
        <v>66</v>
      </c>
      <c r="P263" s="203"/>
      <c r="Q263" s="203"/>
      <c r="R263" s="203"/>
      <c r="S263" s="203"/>
      <c r="T263" s="203"/>
      <c r="U263" s="204"/>
      <c r="V263" s="37" t="s">
        <v>67</v>
      </c>
      <c r="W263" s="197">
        <f>IFERROR(SUMPRODUCT(W260:W261*H260:H261),"0")</f>
        <v>0</v>
      </c>
      <c r="X263" s="197">
        <f>IFERROR(SUMPRODUCT(X260:X261*H260:H261),"0")</f>
        <v>0</v>
      </c>
      <c r="Y263" s="37"/>
      <c r="Z263" s="198"/>
      <c r="AA263" s="198"/>
    </row>
    <row r="264" spans="1:67" ht="14.25" hidden="1" customHeight="1" x14ac:dyDescent="0.25">
      <c r="A264" s="211" t="s">
        <v>148</v>
      </c>
      <c r="B264" s="212"/>
      <c r="C264" s="212"/>
      <c r="D264" s="212"/>
      <c r="E264" s="212"/>
      <c r="F264" s="212"/>
      <c r="G264" s="212"/>
      <c r="H264" s="212"/>
      <c r="I264" s="212"/>
      <c r="J264" s="212"/>
      <c r="K264" s="212"/>
      <c r="L264" s="212"/>
      <c r="M264" s="212"/>
      <c r="N264" s="212"/>
      <c r="O264" s="212"/>
      <c r="P264" s="212"/>
      <c r="Q264" s="212"/>
      <c r="R264" s="212"/>
      <c r="S264" s="212"/>
      <c r="T264" s="212"/>
      <c r="U264" s="212"/>
      <c r="V264" s="212"/>
      <c r="W264" s="212"/>
      <c r="X264" s="212"/>
      <c r="Y264" s="212"/>
      <c r="Z264" s="188"/>
      <c r="AA264" s="188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13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9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13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13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5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168</v>
      </c>
      <c r="X267" s="196">
        <f>IFERROR(IF(W267="","",W267),"")</f>
        <v>168</v>
      </c>
      <c r="Y267" s="36">
        <f>IFERROR(IF(W267="","",W267*0.0155),"")</f>
        <v>2.6040000000000001</v>
      </c>
      <c r="Z267" s="56"/>
      <c r="AA267" s="57"/>
      <c r="AE267" s="67"/>
      <c r="BB267" s="161" t="s">
        <v>74</v>
      </c>
      <c r="BL267" s="67">
        <f>IFERROR(W267*I267,"0")</f>
        <v>879.48</v>
      </c>
      <c r="BM267" s="67">
        <f>IFERROR(X267*I267,"0")</f>
        <v>879.48</v>
      </c>
      <c r="BN267" s="67">
        <f>IFERROR(W267/J267,"0")</f>
        <v>2</v>
      </c>
      <c r="BO267" s="67">
        <f>IFERROR(X267/J267,"0")</f>
        <v>2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13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26"/>
      <c r="B269" s="212"/>
      <c r="C269" s="212"/>
      <c r="D269" s="212"/>
      <c r="E269" s="212"/>
      <c r="F269" s="212"/>
      <c r="G269" s="212"/>
      <c r="H269" s="212"/>
      <c r="I269" s="212"/>
      <c r="J269" s="212"/>
      <c r="K269" s="212"/>
      <c r="L269" s="212"/>
      <c r="M269" s="212"/>
      <c r="N269" s="227"/>
      <c r="O269" s="202" t="s">
        <v>66</v>
      </c>
      <c r="P269" s="203"/>
      <c r="Q269" s="203"/>
      <c r="R269" s="203"/>
      <c r="S269" s="203"/>
      <c r="T269" s="203"/>
      <c r="U269" s="204"/>
      <c r="V269" s="37" t="s">
        <v>65</v>
      </c>
      <c r="W269" s="197">
        <f>IFERROR(SUM(W265:W268),"0")</f>
        <v>168</v>
      </c>
      <c r="X269" s="197">
        <f>IFERROR(SUM(X265:X268),"0")</f>
        <v>168</v>
      </c>
      <c r="Y269" s="197">
        <f>IFERROR(IF(Y265="",0,Y265),"0")+IFERROR(IF(Y266="",0,Y266),"0")+IFERROR(IF(Y267="",0,Y267),"0")+IFERROR(IF(Y268="",0,Y268),"0")</f>
        <v>2.6040000000000001</v>
      </c>
      <c r="Z269" s="198"/>
      <c r="AA269" s="198"/>
    </row>
    <row r="270" spans="1:67" x14ac:dyDescent="0.2">
      <c r="A270" s="212"/>
      <c r="B270" s="212"/>
      <c r="C270" s="212"/>
      <c r="D270" s="212"/>
      <c r="E270" s="212"/>
      <c r="F270" s="212"/>
      <c r="G270" s="212"/>
      <c r="H270" s="212"/>
      <c r="I270" s="212"/>
      <c r="J270" s="212"/>
      <c r="K270" s="212"/>
      <c r="L270" s="212"/>
      <c r="M270" s="212"/>
      <c r="N270" s="227"/>
      <c r="O270" s="202" t="s">
        <v>66</v>
      </c>
      <c r="P270" s="203"/>
      <c r="Q270" s="203"/>
      <c r="R270" s="203"/>
      <c r="S270" s="203"/>
      <c r="T270" s="203"/>
      <c r="U270" s="204"/>
      <c r="V270" s="37" t="s">
        <v>67</v>
      </c>
      <c r="W270" s="197">
        <f>IFERROR(SUMPRODUCT(W265:W268*H265:H268),"0")</f>
        <v>840</v>
      </c>
      <c r="X270" s="197">
        <f>IFERROR(SUMPRODUCT(X265:X268*H265:H268),"0")</f>
        <v>840</v>
      </c>
      <c r="Y270" s="37"/>
      <c r="Z270" s="198"/>
      <c r="AA270" s="198"/>
    </row>
    <row r="271" spans="1:67" ht="14.25" hidden="1" customHeight="1" x14ac:dyDescent="0.25">
      <c r="A271" s="211" t="s">
        <v>126</v>
      </c>
      <c r="B271" s="212"/>
      <c r="C271" s="212"/>
      <c r="D271" s="212"/>
      <c r="E271" s="212"/>
      <c r="F271" s="212"/>
      <c r="G271" s="212"/>
      <c r="H271" s="212"/>
      <c r="I271" s="212"/>
      <c r="J271" s="212"/>
      <c r="K271" s="212"/>
      <c r="L271" s="212"/>
      <c r="M271" s="212"/>
      <c r="N271" s="212"/>
      <c r="O271" s="212"/>
      <c r="P271" s="212"/>
      <c r="Q271" s="212"/>
      <c r="R271" s="212"/>
      <c r="S271" s="212"/>
      <c r="T271" s="212"/>
      <c r="U271" s="212"/>
      <c r="V271" s="212"/>
      <c r="W271" s="212"/>
      <c r="X271" s="212"/>
      <c r="Y271" s="212"/>
      <c r="Z271" s="188"/>
      <c r="AA271" s="188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13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406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hidden="1" customHeight="1" x14ac:dyDescent="0.25">
      <c r="A273" s="54" t="s">
        <v>329</v>
      </c>
      <c r="B273" s="54" t="s">
        <v>330</v>
      </c>
      <c r="C273" s="31">
        <v>4301135191</v>
      </c>
      <c r="D273" s="213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hidden="1" customHeight="1" x14ac:dyDescent="0.25">
      <c r="A274" s="54" t="s">
        <v>332</v>
      </c>
      <c r="B274" s="54" t="s">
        <v>333</v>
      </c>
      <c r="C274" s="31">
        <v>4301135195</v>
      </c>
      <c r="D274" s="213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407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335</v>
      </c>
      <c r="B275" s="54" t="s">
        <v>336</v>
      </c>
      <c r="C275" s="31">
        <v>4301135188</v>
      </c>
      <c r="D275" s="213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1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13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13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3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13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3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346</v>
      </c>
      <c r="B279" s="54" t="s">
        <v>347</v>
      </c>
      <c r="C279" s="31">
        <v>4301135186</v>
      </c>
      <c r="D279" s="213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0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13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2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352</v>
      </c>
      <c r="B281" s="54" t="s">
        <v>353</v>
      </c>
      <c r="C281" s="31">
        <v>4301135192</v>
      </c>
      <c r="D281" s="213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3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355</v>
      </c>
      <c r="B282" s="54" t="s">
        <v>356</v>
      </c>
      <c r="C282" s="31">
        <v>4301135193</v>
      </c>
      <c r="D282" s="213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05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13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46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13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62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13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0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13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4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13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7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13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47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13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13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9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13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09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13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13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62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13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8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idden="1" x14ac:dyDescent="0.2">
      <c r="A295" s="226"/>
      <c r="B295" s="212"/>
      <c r="C295" s="212"/>
      <c r="D295" s="212"/>
      <c r="E295" s="212"/>
      <c r="F295" s="212"/>
      <c r="G295" s="212"/>
      <c r="H295" s="212"/>
      <c r="I295" s="212"/>
      <c r="J295" s="212"/>
      <c r="K295" s="212"/>
      <c r="L295" s="212"/>
      <c r="M295" s="212"/>
      <c r="N295" s="227"/>
      <c r="O295" s="202" t="s">
        <v>66</v>
      </c>
      <c r="P295" s="203"/>
      <c r="Q295" s="203"/>
      <c r="R295" s="203"/>
      <c r="S295" s="203"/>
      <c r="T295" s="203"/>
      <c r="U295" s="204"/>
      <c r="V295" s="37" t="s">
        <v>65</v>
      </c>
      <c r="W295" s="197">
        <f>IFERROR(SUM(W272:W294),"0")</f>
        <v>0</v>
      </c>
      <c r="X295" s="197">
        <f>IFERROR(SUM(X272:X294),"0")</f>
        <v>0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</v>
      </c>
      <c r="Z295" s="198"/>
      <c r="AA295" s="198"/>
    </row>
    <row r="296" spans="1:67" hidden="1" x14ac:dyDescent="0.2">
      <c r="A296" s="212"/>
      <c r="B296" s="212"/>
      <c r="C296" s="212"/>
      <c r="D296" s="212"/>
      <c r="E296" s="212"/>
      <c r="F296" s="212"/>
      <c r="G296" s="212"/>
      <c r="H296" s="212"/>
      <c r="I296" s="212"/>
      <c r="J296" s="212"/>
      <c r="K296" s="212"/>
      <c r="L296" s="212"/>
      <c r="M296" s="212"/>
      <c r="N296" s="227"/>
      <c r="O296" s="202" t="s">
        <v>66</v>
      </c>
      <c r="P296" s="203"/>
      <c r="Q296" s="203"/>
      <c r="R296" s="203"/>
      <c r="S296" s="203"/>
      <c r="T296" s="203"/>
      <c r="U296" s="204"/>
      <c r="V296" s="37" t="s">
        <v>67</v>
      </c>
      <c r="W296" s="197">
        <f>IFERROR(SUMPRODUCT(W272:W294*H272:H294),"0")</f>
        <v>0</v>
      </c>
      <c r="X296" s="197">
        <f>IFERROR(SUMPRODUCT(X272:X294*H272:H294),"0")</f>
        <v>0</v>
      </c>
      <c r="Y296" s="37"/>
      <c r="Z296" s="198"/>
      <c r="AA296" s="198"/>
    </row>
    <row r="297" spans="1:67" ht="15" customHeight="1" x14ac:dyDescent="0.2">
      <c r="A297" s="283"/>
      <c r="B297" s="212"/>
      <c r="C297" s="212"/>
      <c r="D297" s="212"/>
      <c r="E297" s="212"/>
      <c r="F297" s="212"/>
      <c r="G297" s="212"/>
      <c r="H297" s="212"/>
      <c r="I297" s="212"/>
      <c r="J297" s="212"/>
      <c r="K297" s="212"/>
      <c r="L297" s="212"/>
      <c r="M297" s="212"/>
      <c r="N297" s="242"/>
      <c r="O297" s="284" t="s">
        <v>390</v>
      </c>
      <c r="P297" s="207"/>
      <c r="Q297" s="207"/>
      <c r="R297" s="207"/>
      <c r="S297" s="207"/>
      <c r="T297" s="207"/>
      <c r="U297" s="208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6340.8</v>
      </c>
      <c r="X297" s="197">
        <f>IFERROR(X24+X33+X41+X51+X61+X67+X72+X78+X88+X95+X103+X109+X114+X122+X127+X133+X138+X145+X150+X158+X163+X170+X175+X180+X185+X192+X199+X209+X217+X222+X228+X234+X240+X245+X253+X258+X263+X270+X296,"0")</f>
        <v>6340.8</v>
      </c>
      <c r="Y297" s="37"/>
      <c r="Z297" s="198"/>
      <c r="AA297" s="198"/>
    </row>
    <row r="298" spans="1:67" x14ac:dyDescent="0.2">
      <c r="A298" s="212"/>
      <c r="B298" s="212"/>
      <c r="C298" s="212"/>
      <c r="D298" s="212"/>
      <c r="E298" s="212"/>
      <c r="F298" s="212"/>
      <c r="G298" s="212"/>
      <c r="H298" s="212"/>
      <c r="I298" s="212"/>
      <c r="J298" s="212"/>
      <c r="K298" s="212"/>
      <c r="L298" s="212"/>
      <c r="M298" s="212"/>
      <c r="N298" s="242"/>
      <c r="O298" s="284" t="s">
        <v>391</v>
      </c>
      <c r="P298" s="207"/>
      <c r="Q298" s="207"/>
      <c r="R298" s="207"/>
      <c r="S298" s="207"/>
      <c r="T298" s="207"/>
      <c r="U298" s="208"/>
      <c r="V298" s="37" t="s">
        <v>67</v>
      </c>
      <c r="W298" s="197">
        <f>IFERROR(SUM(BL22:BL294),"0")</f>
        <v>7092.2716</v>
      </c>
      <c r="X298" s="197">
        <f>IFERROR(SUM(BM22:BM294),"0")</f>
        <v>7092.2716</v>
      </c>
      <c r="Y298" s="37"/>
      <c r="Z298" s="198"/>
      <c r="AA298" s="198"/>
    </row>
    <row r="299" spans="1:67" x14ac:dyDescent="0.2">
      <c r="A299" s="212"/>
      <c r="B299" s="212"/>
      <c r="C299" s="212"/>
      <c r="D299" s="212"/>
      <c r="E299" s="212"/>
      <c r="F299" s="212"/>
      <c r="G299" s="212"/>
      <c r="H299" s="212"/>
      <c r="I299" s="212"/>
      <c r="J299" s="212"/>
      <c r="K299" s="212"/>
      <c r="L299" s="212"/>
      <c r="M299" s="212"/>
      <c r="N299" s="242"/>
      <c r="O299" s="284" t="s">
        <v>392</v>
      </c>
      <c r="P299" s="207"/>
      <c r="Q299" s="207"/>
      <c r="R299" s="207"/>
      <c r="S299" s="207"/>
      <c r="T299" s="207"/>
      <c r="U299" s="208"/>
      <c r="V299" s="37" t="s">
        <v>393</v>
      </c>
      <c r="W299" s="38">
        <f>ROUNDUP(SUM(BN22:BN294),0)</f>
        <v>19</v>
      </c>
      <c r="X299" s="38">
        <f>ROUNDUP(SUM(BO22:BO294),0)</f>
        <v>19</v>
      </c>
      <c r="Y299" s="37"/>
      <c r="Z299" s="198"/>
      <c r="AA299" s="198"/>
    </row>
    <row r="300" spans="1:67" x14ac:dyDescent="0.2">
      <c r="A300" s="212"/>
      <c r="B300" s="212"/>
      <c r="C300" s="212"/>
      <c r="D300" s="212"/>
      <c r="E300" s="212"/>
      <c r="F300" s="212"/>
      <c r="G300" s="212"/>
      <c r="H300" s="212"/>
      <c r="I300" s="212"/>
      <c r="J300" s="212"/>
      <c r="K300" s="212"/>
      <c r="L300" s="212"/>
      <c r="M300" s="212"/>
      <c r="N300" s="242"/>
      <c r="O300" s="284" t="s">
        <v>394</v>
      </c>
      <c r="P300" s="207"/>
      <c r="Q300" s="207"/>
      <c r="R300" s="207"/>
      <c r="S300" s="207"/>
      <c r="T300" s="207"/>
      <c r="U300" s="208"/>
      <c r="V300" s="37" t="s">
        <v>67</v>
      </c>
      <c r="W300" s="197">
        <f>GrossWeightTotal+PalletQtyTotal*25</f>
        <v>7567.2716</v>
      </c>
      <c r="X300" s="197">
        <f>GrossWeightTotalR+PalletQtyTotalR*25</f>
        <v>7567.2716</v>
      </c>
      <c r="Y300" s="37"/>
      <c r="Z300" s="198"/>
      <c r="AA300" s="198"/>
    </row>
    <row r="301" spans="1:67" x14ac:dyDescent="0.2">
      <c r="A301" s="212"/>
      <c r="B301" s="212"/>
      <c r="C301" s="212"/>
      <c r="D301" s="212"/>
      <c r="E301" s="212"/>
      <c r="F301" s="212"/>
      <c r="G301" s="212"/>
      <c r="H301" s="212"/>
      <c r="I301" s="212"/>
      <c r="J301" s="212"/>
      <c r="K301" s="212"/>
      <c r="L301" s="212"/>
      <c r="M301" s="212"/>
      <c r="N301" s="242"/>
      <c r="O301" s="284" t="s">
        <v>395</v>
      </c>
      <c r="P301" s="207"/>
      <c r="Q301" s="207"/>
      <c r="R301" s="207"/>
      <c r="S301" s="207"/>
      <c r="T301" s="207"/>
      <c r="U301" s="208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1750</v>
      </c>
      <c r="X301" s="197">
        <f>IFERROR(X23+X32+X40+X50+X60+X66+X71+X77+X87+X94+X102+X108+X113+X121+X126+X132+X137+X144+X149+X157+X162+X169+X174+X179+X184+X191+X198+X208+X216+X221+X227+X233+X239+X244+X252+X257+X262+X269+X295,"0")</f>
        <v>1750</v>
      </c>
      <c r="Y301" s="37"/>
      <c r="Z301" s="198"/>
      <c r="AA301" s="198"/>
    </row>
    <row r="302" spans="1:67" ht="14.25" hidden="1" customHeight="1" x14ac:dyDescent="0.2">
      <c r="A302" s="212"/>
      <c r="B302" s="212"/>
      <c r="C302" s="212"/>
      <c r="D302" s="212"/>
      <c r="E302" s="212"/>
      <c r="F302" s="212"/>
      <c r="G302" s="212"/>
      <c r="H302" s="212"/>
      <c r="I302" s="212"/>
      <c r="J302" s="212"/>
      <c r="K302" s="212"/>
      <c r="L302" s="212"/>
      <c r="M302" s="212"/>
      <c r="N302" s="242"/>
      <c r="O302" s="284" t="s">
        <v>396</v>
      </c>
      <c r="P302" s="207"/>
      <c r="Q302" s="207"/>
      <c r="R302" s="207"/>
      <c r="S302" s="207"/>
      <c r="T302" s="207"/>
      <c r="U302" s="208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23.806439999999995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86" t="s">
        <v>59</v>
      </c>
      <c r="C304" s="257" t="s">
        <v>68</v>
      </c>
      <c r="D304" s="258"/>
      <c r="E304" s="258"/>
      <c r="F304" s="258"/>
      <c r="G304" s="258"/>
      <c r="H304" s="258"/>
      <c r="I304" s="258"/>
      <c r="J304" s="258"/>
      <c r="K304" s="258"/>
      <c r="L304" s="258"/>
      <c r="M304" s="258"/>
      <c r="N304" s="258"/>
      <c r="O304" s="258"/>
      <c r="P304" s="258"/>
      <c r="Q304" s="258"/>
      <c r="R304" s="258"/>
      <c r="S304" s="259"/>
      <c r="T304" s="257" t="s">
        <v>196</v>
      </c>
      <c r="U304" s="258"/>
      <c r="V304" s="259"/>
      <c r="W304" s="257" t="s">
        <v>223</v>
      </c>
      <c r="X304" s="258"/>
      <c r="Y304" s="258"/>
      <c r="Z304" s="259"/>
      <c r="AA304" s="257" t="s">
        <v>240</v>
      </c>
      <c r="AB304" s="258"/>
      <c r="AC304" s="258"/>
      <c r="AD304" s="258"/>
      <c r="AE304" s="258"/>
      <c r="AF304" s="259"/>
      <c r="AG304" s="186" t="s">
        <v>283</v>
      </c>
      <c r="AH304" s="257" t="s">
        <v>287</v>
      </c>
      <c r="AI304" s="259"/>
      <c r="AJ304" s="257" t="s">
        <v>294</v>
      </c>
      <c r="AK304" s="259"/>
    </row>
    <row r="305" spans="1:37" ht="14.25" customHeight="1" thickTop="1" x14ac:dyDescent="0.2">
      <c r="A305" s="343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87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4"/>
      <c r="B306" s="261"/>
      <c r="C306" s="261"/>
      <c r="D306" s="261"/>
      <c r="E306" s="261"/>
      <c r="F306" s="261"/>
      <c r="G306" s="261"/>
      <c r="H306" s="261"/>
      <c r="I306" s="261"/>
      <c r="J306" s="261"/>
      <c r="K306" s="261"/>
      <c r="L306" s="261"/>
      <c r="M306" s="187"/>
      <c r="N306" s="261"/>
      <c r="O306" s="261"/>
      <c r="P306" s="261"/>
      <c r="Q306" s="261"/>
      <c r="R306" s="261"/>
      <c r="S306" s="261"/>
      <c r="T306" s="261"/>
      <c r="U306" s="261"/>
      <c r="V306" s="261"/>
      <c r="W306" s="261"/>
      <c r="X306" s="261"/>
      <c r="Y306" s="261"/>
      <c r="Z306" s="261"/>
      <c r="AA306" s="261"/>
      <c r="AB306" s="261"/>
      <c r="AC306" s="261"/>
      <c r="AD306" s="261"/>
      <c r="AE306" s="261"/>
      <c r="AF306" s="261"/>
      <c r="AG306" s="261"/>
      <c r="AH306" s="261"/>
      <c r="AI306" s="261"/>
      <c r="AJ306" s="261"/>
      <c r="AK306" s="261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378</v>
      </c>
      <c r="D307" s="46">
        <f>IFERROR(W36*H36,"0")+IFERROR(W37*H37,"0")+IFERROR(W38*H38,"0")+IFERROR(W39*H39,"0")</f>
        <v>0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604.80000000000007</v>
      </c>
      <c r="G307" s="46">
        <f>IFERROR(W64*H64,"0")+IFERROR(W65*H65,"0")</f>
        <v>0</v>
      </c>
      <c r="H307" s="46">
        <f>IFERROR(W70*H70,"0")</f>
        <v>0</v>
      </c>
      <c r="I307" s="46">
        <f>IFERROR(W75*H75,"0")+IFERROR(W76*H76,"0")</f>
        <v>504</v>
      </c>
      <c r="J307" s="46">
        <f>IFERROR(W81*H81,"0")+IFERROR(W82*H82,"0")+IFERROR(W83*H83,"0")+IFERROR(W84*H84,"0")+IFERROR(W85*H85,"0")+IFERROR(W86*H86,"0")</f>
        <v>1008</v>
      </c>
      <c r="K307" s="46">
        <f>IFERROR(W91*H91,"0")+IFERROR(W92*H92,"0")+IFERROR(W93*H93,"0")</f>
        <v>0</v>
      </c>
      <c r="L307" s="46">
        <f>IFERROR(W98*H98,"0")+IFERROR(W99*H99,"0")+IFERROR(W100*H100,"0")+IFERROR(W101*H101,"0")</f>
        <v>604.80000000000007</v>
      </c>
      <c r="M307" s="187"/>
      <c r="N307" s="46">
        <f>IFERROR(W106*H106,"0")+IFERROR(W107*H107,"0")</f>
        <v>420</v>
      </c>
      <c r="O307" s="46">
        <f>IFERROR(W112*H112,"0")</f>
        <v>210</v>
      </c>
      <c r="P307" s="46">
        <f>IFERROR(W117*H117,"0")+IFERROR(W118*H118,"0")+IFERROR(W119*H119,"0")+IFERROR(W120*H120,"0")</f>
        <v>0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720</v>
      </c>
      <c r="W307" s="46">
        <f>IFERROR(W167*H167,"0")+IFERROR(W168*H168,"0")</f>
        <v>210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0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0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420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1261.2</v>
      </c>
    </row>
    <row r="308" spans="1:37" ht="13.5" customHeight="1" thickTop="1" x14ac:dyDescent="0.2">
      <c r="C308" s="187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2349.6000000000004</v>
      </c>
      <c r="B310" s="60">
        <f>SUMPRODUCT(--(BB:BB="ПГП"),--(V:V="кор"),H:H,X:X)+SUMPRODUCT(--(BB:BB="ПГП"),--(V:V="кг"),X:X)</f>
        <v>3991.2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8,00"/>
        <filter val="1 750,00"/>
        <filter val="126,00"/>
        <filter val="140,00"/>
        <filter val="144,00"/>
        <filter val="168,00"/>
        <filter val="19"/>
        <filter val="210,00"/>
        <filter val="234,00"/>
        <filter val="252,00"/>
        <filter val="280,00"/>
        <filter val="378,00"/>
        <filter val="420,00"/>
        <filter val="421,20"/>
        <filter val="504,00"/>
        <filter val="6 340,80"/>
        <filter val="604,80"/>
        <filter val="7 092,27"/>
        <filter val="7 567,27"/>
        <filter val="70,00"/>
        <filter val="720,00"/>
        <filter val="84,00"/>
        <filter val="840,00"/>
      </filters>
    </filterColumn>
  </autoFilter>
  <mergeCells count="550">
    <mergeCell ref="AC305:AC306"/>
    <mergeCell ref="D44:E44"/>
    <mergeCell ref="AE305:AE306"/>
    <mergeCell ref="O40:U40"/>
    <mergeCell ref="P5:Q5"/>
    <mergeCell ref="J9:L9"/>
    <mergeCell ref="A254:Y254"/>
    <mergeCell ref="O126:U126"/>
    <mergeCell ref="O169:U169"/>
    <mergeCell ref="O144:U144"/>
    <mergeCell ref="AD305:AD306"/>
    <mergeCell ref="D279:E279"/>
    <mergeCell ref="O272:S272"/>
    <mergeCell ref="A246:Y246"/>
    <mergeCell ref="D265:E265"/>
    <mergeCell ref="O274:S274"/>
    <mergeCell ref="A248:Y248"/>
    <mergeCell ref="A104:Y104"/>
    <mergeCell ref="O249:S249"/>
    <mergeCell ref="A235:Y235"/>
    <mergeCell ref="A247:Y247"/>
    <mergeCell ref="A9:C9"/>
    <mergeCell ref="D202:E202"/>
    <mergeCell ref="D58:E58"/>
    <mergeCell ref="Q1:S1"/>
    <mergeCell ref="A20:Y20"/>
    <mergeCell ref="D291:E291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D268:E268"/>
    <mergeCell ref="A186:Y186"/>
    <mergeCell ref="A10:C10"/>
    <mergeCell ref="O277:S277"/>
    <mergeCell ref="O32:U32"/>
    <mergeCell ref="O88:U88"/>
    <mergeCell ref="A13:L13"/>
    <mergeCell ref="D249:E249"/>
    <mergeCell ref="D276:E276"/>
    <mergeCell ref="F5:G5"/>
    <mergeCell ref="A14:L14"/>
    <mergeCell ref="A257:N258"/>
    <mergeCell ref="BB17:BB18"/>
    <mergeCell ref="T17:U17"/>
    <mergeCell ref="A69:Y69"/>
    <mergeCell ref="D196:E196"/>
    <mergeCell ref="A25:Y25"/>
    <mergeCell ref="A15:L15"/>
    <mergeCell ref="O64:S64"/>
    <mergeCell ref="O113:U113"/>
    <mergeCell ref="D54:E54"/>
    <mergeCell ref="O137:U137"/>
    <mergeCell ref="D17:E18"/>
    <mergeCell ref="D173:E173"/>
    <mergeCell ref="A149:N150"/>
    <mergeCell ref="V17:V18"/>
    <mergeCell ref="X17:X18"/>
    <mergeCell ref="A50:N51"/>
    <mergeCell ref="O23:U23"/>
    <mergeCell ref="O121:U121"/>
    <mergeCell ref="A43:Y43"/>
    <mergeCell ref="A191:N192"/>
    <mergeCell ref="O103:U103"/>
    <mergeCell ref="D29:E29"/>
    <mergeCell ref="O38:S38"/>
    <mergeCell ref="O178:S178"/>
    <mergeCell ref="AF305:AF306"/>
    <mergeCell ref="N17:N18"/>
    <mergeCell ref="D49:E49"/>
    <mergeCell ref="F17:F18"/>
    <mergeCell ref="D120:E120"/>
    <mergeCell ref="O87:U87"/>
    <mergeCell ref="O258:U258"/>
    <mergeCell ref="D107:E107"/>
    <mergeCell ref="D278:E278"/>
    <mergeCell ref="A201:Y201"/>
    <mergeCell ref="O24:U24"/>
    <mergeCell ref="O196:S196"/>
    <mergeCell ref="O183:S183"/>
    <mergeCell ref="K305:K306"/>
    <mergeCell ref="D293:E293"/>
    <mergeCell ref="H305:H306"/>
    <mergeCell ref="J305:J306"/>
    <mergeCell ref="D250:E250"/>
    <mergeCell ref="O294:S294"/>
    <mergeCell ref="O125:S125"/>
    <mergeCell ref="A111:Y111"/>
    <mergeCell ref="O112:S112"/>
    <mergeCell ref="O270:U270"/>
    <mergeCell ref="O245:U245"/>
    <mergeCell ref="AK305:AK306"/>
    <mergeCell ref="D215:E215"/>
    <mergeCell ref="A182:Y182"/>
    <mergeCell ref="M17:M18"/>
    <mergeCell ref="O226:S226"/>
    <mergeCell ref="O191:U191"/>
    <mergeCell ref="V305:V306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A116:Y116"/>
    <mergeCell ref="D243:E243"/>
    <mergeCell ref="D99:E99"/>
    <mergeCell ref="O117:S117"/>
    <mergeCell ref="D294:E294"/>
    <mergeCell ref="O238:S238"/>
    <mergeCell ref="U6:V9"/>
    <mergeCell ref="O278:S278"/>
    <mergeCell ref="O82:S82"/>
    <mergeCell ref="A27:Y27"/>
    <mergeCell ref="D6:L6"/>
    <mergeCell ref="O86:S86"/>
    <mergeCell ref="D84:E84"/>
    <mergeCell ref="O244:U244"/>
    <mergeCell ref="D22:E22"/>
    <mergeCell ref="D155:E155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D292:E292"/>
    <mergeCell ref="O239:U239"/>
    <mergeCell ref="D256:E256"/>
    <mergeCell ref="O293:S293"/>
    <mergeCell ref="O220:S220"/>
    <mergeCell ref="O92:S92"/>
    <mergeCell ref="O251:S251"/>
    <mergeCell ref="O189:S189"/>
    <mergeCell ref="A237:Y237"/>
    <mergeCell ref="AG305:AG306"/>
    <mergeCell ref="AI305:AI306"/>
    <mergeCell ref="U12:V12"/>
    <mergeCell ref="O143:S143"/>
    <mergeCell ref="O214:S214"/>
    <mergeCell ref="O276:S276"/>
    <mergeCell ref="O157:U157"/>
    <mergeCell ref="D212:E212"/>
    <mergeCell ref="A146:Y146"/>
    <mergeCell ref="O222:U222"/>
    <mergeCell ref="O234:U234"/>
    <mergeCell ref="D83:E83"/>
    <mergeCell ref="A157:N158"/>
    <mergeCell ref="D143:E143"/>
    <mergeCell ref="O221:U221"/>
    <mergeCell ref="A221:N222"/>
    <mergeCell ref="D85:E85"/>
    <mergeCell ref="D207:E207"/>
    <mergeCell ref="O98:S98"/>
    <mergeCell ref="A224:Y224"/>
    <mergeCell ref="O225:S225"/>
    <mergeCell ref="O285:S285"/>
    <mergeCell ref="O299:U299"/>
    <mergeCell ref="D288:E288"/>
    <mergeCell ref="O288:S288"/>
    <mergeCell ref="AA17:AA18"/>
    <mergeCell ref="A193:Y193"/>
    <mergeCell ref="A264:Y264"/>
    <mergeCell ref="A169:N170"/>
    <mergeCell ref="O50:U50"/>
    <mergeCell ref="A89:Y89"/>
    <mergeCell ref="Z17:Z18"/>
    <mergeCell ref="O213:S213"/>
    <mergeCell ref="O107:S107"/>
    <mergeCell ref="A96:Y96"/>
    <mergeCell ref="A52:Y52"/>
    <mergeCell ref="O49:S49"/>
    <mergeCell ref="O93:S93"/>
    <mergeCell ref="D91:E91"/>
    <mergeCell ref="A68:Y68"/>
    <mergeCell ref="D76:E76"/>
    <mergeCell ref="O95:U95"/>
    <mergeCell ref="O51:U51"/>
    <mergeCell ref="A129:Y129"/>
    <mergeCell ref="A53:Y53"/>
    <mergeCell ref="O83:S83"/>
    <mergeCell ref="D101:E101"/>
    <mergeCell ref="O156:S156"/>
    <mergeCell ref="L305:L306"/>
    <mergeCell ref="N305:N306"/>
    <mergeCell ref="A162:N163"/>
    <mergeCell ref="P305:P306"/>
    <mergeCell ref="A233:N234"/>
    <mergeCell ref="D153:E153"/>
    <mergeCell ref="A227:N228"/>
    <mergeCell ref="D65:E65"/>
    <mergeCell ref="A147:Y147"/>
    <mergeCell ref="O148:S148"/>
    <mergeCell ref="O250:S250"/>
    <mergeCell ref="A211:Y211"/>
    <mergeCell ref="O212:S212"/>
    <mergeCell ref="O206:S206"/>
    <mergeCell ref="O302:U302"/>
    <mergeCell ref="O300:U300"/>
    <mergeCell ref="A305:A306"/>
    <mergeCell ref="O269:U269"/>
    <mergeCell ref="A123:Y123"/>
    <mergeCell ref="D106:E106"/>
    <mergeCell ref="A110:Y110"/>
    <mergeCell ref="D93:E93"/>
    <mergeCell ref="D220:E220"/>
    <mergeCell ref="E305:E306"/>
    <mergeCell ref="AH305:AH306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P10:Q10"/>
    <mergeCell ref="A108:N109"/>
    <mergeCell ref="A179:N180"/>
    <mergeCell ref="O204:S204"/>
    <mergeCell ref="A140:Y140"/>
    <mergeCell ref="D267:E267"/>
    <mergeCell ref="A63:Y63"/>
    <mergeCell ref="H17:H18"/>
    <mergeCell ref="O281:S281"/>
    <mergeCell ref="O256:S256"/>
    <mergeCell ref="D48:E48"/>
    <mergeCell ref="O22:S22"/>
    <mergeCell ref="A295:N296"/>
    <mergeCell ref="D125:E125"/>
    <mergeCell ref="O263:U263"/>
    <mergeCell ref="D112:E112"/>
    <mergeCell ref="D283:E283"/>
    <mergeCell ref="A79:Y79"/>
    <mergeCell ref="O47:S47"/>
    <mergeCell ref="D56:E56"/>
    <mergeCell ref="D285:E285"/>
    <mergeCell ref="O149:U149"/>
    <mergeCell ref="D204:E204"/>
    <mergeCell ref="D75:E75"/>
    <mergeCell ref="D206:E206"/>
    <mergeCell ref="O280:S280"/>
    <mergeCell ref="O59:S59"/>
    <mergeCell ref="D273:E273"/>
    <mergeCell ref="O46:S46"/>
    <mergeCell ref="O94:U94"/>
    <mergeCell ref="O161:S161"/>
    <mergeCell ref="O283:S283"/>
    <mergeCell ref="Z305:Z306"/>
    <mergeCell ref="AB305:AB306"/>
    <mergeCell ref="A200:Y200"/>
    <mergeCell ref="O72:U72"/>
    <mergeCell ref="A134:Y134"/>
    <mergeCell ref="D183:E183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D286:E286"/>
    <mergeCell ref="O252:U252"/>
    <mergeCell ref="A198:N199"/>
    <mergeCell ref="D178:E178"/>
    <mergeCell ref="A151:Y151"/>
    <mergeCell ref="A188:Y188"/>
    <mergeCell ref="A259:Y259"/>
    <mergeCell ref="O279:S279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O45:S45"/>
    <mergeCell ref="O232:S232"/>
    <mergeCell ref="D136:E136"/>
    <mergeCell ref="O78:U78"/>
    <mergeCell ref="D154:E154"/>
    <mergeCell ref="O170:U170"/>
    <mergeCell ref="D225:E225"/>
    <mergeCell ref="O145:U145"/>
    <mergeCell ref="G305:G306"/>
    <mergeCell ref="A187:Y187"/>
    <mergeCell ref="C304:S304"/>
    <mergeCell ref="D282:E282"/>
    <mergeCell ref="O305:O306"/>
    <mergeCell ref="O282:S282"/>
    <mergeCell ref="O296:U296"/>
    <mergeCell ref="O153:S153"/>
    <mergeCell ref="C305:C306"/>
    <mergeCell ref="U305:U306"/>
    <mergeCell ref="W305:W306"/>
    <mergeCell ref="B305:B306"/>
    <mergeCell ref="A269:N270"/>
    <mergeCell ref="A219:Y219"/>
    <mergeCell ref="A194:Y194"/>
    <mergeCell ref="O260:S260"/>
    <mergeCell ref="O185:U185"/>
    <mergeCell ref="O209:U209"/>
    <mergeCell ref="D156:E156"/>
    <mergeCell ref="O205:S205"/>
    <mergeCell ref="O295:U295"/>
    <mergeCell ref="D195:E195"/>
    <mergeCell ref="D289:E289"/>
    <mergeCell ref="O291:S291"/>
    <mergeCell ref="AH304:AI304"/>
    <mergeCell ref="O15:S16"/>
    <mergeCell ref="O108:U108"/>
    <mergeCell ref="AJ304:AK304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O39:S39"/>
    <mergeCell ref="A165:Y165"/>
    <mergeCell ref="A115:Y115"/>
    <mergeCell ref="D1:F1"/>
    <mergeCell ref="O227:U227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D100:E100"/>
    <mergeCell ref="A174:N175"/>
    <mergeCell ref="A239:N240"/>
    <mergeCell ref="O160:S160"/>
    <mergeCell ref="O253:U253"/>
    <mergeCell ref="D31:E31"/>
    <mergeCell ref="A32:N33"/>
    <mergeCell ref="O240:U240"/>
    <mergeCell ref="D160:E160"/>
    <mergeCell ref="I17:I18"/>
    <mergeCell ref="A176:Y176"/>
    <mergeCell ref="A6:C6"/>
    <mergeCell ref="P9:Q9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301:U301"/>
    <mergeCell ref="O289:S289"/>
    <mergeCell ref="O180:U180"/>
    <mergeCell ref="A229:Y229"/>
    <mergeCell ref="O168:S168"/>
    <mergeCell ref="O290:S290"/>
    <mergeCell ref="O118:S118"/>
    <mergeCell ref="A166:Y166"/>
    <mergeCell ref="O167:S167"/>
    <mergeCell ref="A17:A18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A77:N78"/>
    <mergeCell ref="O99:S99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D142:E142"/>
    <mergeCell ref="A216:N217"/>
    <mergeCell ref="O158:U158"/>
    <mergeCell ref="A80:Y80"/>
    <mergeCell ref="O81:S81"/>
    <mergeCell ref="U10:V10"/>
    <mergeCell ref="O91:S91"/>
    <mergeCell ref="O85:S85"/>
    <mergeCell ref="H5:L5"/>
    <mergeCell ref="O57:S57"/>
    <mergeCell ref="P12:Q12"/>
    <mergeCell ref="D251:E251"/>
    <mergeCell ref="O268:S268"/>
    <mergeCell ref="O17:S18"/>
    <mergeCell ref="D28:E28"/>
    <mergeCell ref="D98:E98"/>
    <mergeCell ref="O114:U114"/>
    <mergeCell ref="A21:Y21"/>
    <mergeCell ref="O131:S131"/>
    <mergeCell ref="O109:U109"/>
    <mergeCell ref="O28:S28"/>
    <mergeCell ref="A141:Y141"/>
    <mergeCell ref="A144:N145"/>
    <mergeCell ref="A135:Y135"/>
    <mergeCell ref="A35:Y35"/>
    <mergeCell ref="O136:S136"/>
    <mergeCell ref="A62:Y62"/>
    <mergeCell ref="O207:S207"/>
    <mergeCell ref="D45:E45"/>
    <mergeCell ref="D189:E189"/>
    <mergeCell ref="O119:S119"/>
    <mergeCell ref="O37:S37"/>
    <mergeCell ref="O133:U133"/>
    <mergeCell ref="A208:N209"/>
    <mergeCell ref="O198:U198"/>
    <mergeCell ref="A87:N88"/>
    <mergeCell ref="D281:E281"/>
    <mergeCell ref="O150:U150"/>
    <mergeCell ref="P6:Q6"/>
    <mergeCell ref="O29:S29"/>
    <mergeCell ref="O265:S265"/>
    <mergeCell ref="O65:S65"/>
    <mergeCell ref="D70:E70"/>
    <mergeCell ref="O44:S44"/>
    <mergeCell ref="O31:S31"/>
    <mergeCell ref="O202:S202"/>
    <mergeCell ref="D238:E238"/>
    <mergeCell ref="O216:U216"/>
    <mergeCell ref="D205:E205"/>
    <mergeCell ref="O56:S56"/>
    <mergeCell ref="O154:S154"/>
    <mergeCell ref="A137:N138"/>
    <mergeCell ref="A90:Y90"/>
    <mergeCell ref="O71:U71"/>
    <mergeCell ref="O195:S195"/>
    <mergeCell ref="O163:U163"/>
    <mergeCell ref="B17:B18"/>
    <mergeCell ref="A181:Y181"/>
    <mergeCell ref="O138:U138"/>
    <mergeCell ref="D131:E131"/>
    <mergeCell ref="O36:S36"/>
    <mergeCell ref="O33:U33"/>
    <mergeCell ref="O48:S48"/>
    <mergeCell ref="A5:C5"/>
    <mergeCell ref="C17:C18"/>
    <mergeCell ref="A255:Y255"/>
    <mergeCell ref="O127:U127"/>
    <mergeCell ref="D38:E38"/>
    <mergeCell ref="H9:I9"/>
    <mergeCell ref="O30:S30"/>
    <mergeCell ref="S6:T9"/>
    <mergeCell ref="D36:E36"/>
    <mergeCell ref="D39:E39"/>
    <mergeCell ref="D7:L7"/>
    <mergeCell ref="A19:Y19"/>
    <mergeCell ref="P13:Q13"/>
    <mergeCell ref="G17:G18"/>
    <mergeCell ref="D10:E10"/>
    <mergeCell ref="F10:G10"/>
    <mergeCell ref="A12:L1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2024-07-05T11:40:51Z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