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C59889-71A3-4251-ABCA-C7E31BBA4E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W510" i="1"/>
  <c r="W509" i="1"/>
  <c r="BO508" i="1"/>
  <c r="BN508" i="1"/>
  <c r="BM508" i="1"/>
  <c r="BL508" i="1"/>
  <c r="Y508" i="1"/>
  <c r="X508" i="1"/>
  <c r="O508" i="1"/>
  <c r="BN507" i="1"/>
  <c r="BL507" i="1"/>
  <c r="X507" i="1"/>
  <c r="O507" i="1"/>
  <c r="W505" i="1"/>
  <c r="W504" i="1"/>
  <c r="BN503" i="1"/>
  <c r="BL503" i="1"/>
  <c r="X503" i="1"/>
  <c r="O503" i="1"/>
  <c r="BN502" i="1"/>
  <c r="BL502" i="1"/>
  <c r="X502" i="1"/>
  <c r="O502" i="1"/>
  <c r="BN501" i="1"/>
  <c r="BL501" i="1"/>
  <c r="X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88" i="1"/>
  <c r="W487" i="1"/>
  <c r="BN486" i="1"/>
  <c r="BL486" i="1"/>
  <c r="X486" i="1"/>
  <c r="W484" i="1"/>
  <c r="X483" i="1"/>
  <c r="W483" i="1"/>
  <c r="BO482" i="1"/>
  <c r="BN482" i="1"/>
  <c r="BM482" i="1"/>
  <c r="BL482" i="1"/>
  <c r="Y482" i="1"/>
  <c r="X482" i="1"/>
  <c r="O482" i="1"/>
  <c r="BN481" i="1"/>
  <c r="BL481" i="1"/>
  <c r="X481" i="1"/>
  <c r="W478" i="1"/>
  <c r="W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W471" i="1"/>
  <c r="W470" i="1"/>
  <c r="BN469" i="1"/>
  <c r="BL469" i="1"/>
  <c r="X469" i="1"/>
  <c r="O469" i="1"/>
  <c r="W467" i="1"/>
  <c r="W466" i="1"/>
  <c r="BN465" i="1"/>
  <c r="BL465" i="1"/>
  <c r="X465" i="1"/>
  <c r="O465" i="1"/>
  <c r="W463" i="1"/>
  <c r="W462" i="1"/>
  <c r="BN461" i="1"/>
  <c r="BL461" i="1"/>
  <c r="X461" i="1"/>
  <c r="O461" i="1"/>
  <c r="BN460" i="1"/>
  <c r="BL460" i="1"/>
  <c r="X460" i="1"/>
  <c r="X462" i="1" s="1"/>
  <c r="O460" i="1"/>
  <c r="W458" i="1"/>
  <c r="W457" i="1"/>
  <c r="BN456" i="1"/>
  <c r="BL456" i="1"/>
  <c r="X456" i="1"/>
  <c r="O456" i="1"/>
  <c r="BN455" i="1"/>
  <c r="BL455" i="1"/>
  <c r="X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O451" i="1"/>
  <c r="BN450" i="1"/>
  <c r="BL450" i="1"/>
  <c r="X450" i="1"/>
  <c r="O450" i="1"/>
  <c r="BN449" i="1"/>
  <c r="BL449" i="1"/>
  <c r="X449" i="1"/>
  <c r="BN448" i="1"/>
  <c r="BL448" i="1"/>
  <c r="X448" i="1"/>
  <c r="O448" i="1"/>
  <c r="W446" i="1"/>
  <c r="W445" i="1"/>
  <c r="BN444" i="1"/>
  <c r="BL444" i="1"/>
  <c r="X444" i="1"/>
  <c r="BN443" i="1"/>
  <c r="BL443" i="1"/>
  <c r="X443" i="1"/>
  <c r="O443" i="1"/>
  <c r="W440" i="1"/>
  <c r="W439" i="1"/>
  <c r="BN438" i="1"/>
  <c r="BL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W434" i="1"/>
  <c r="X433" i="1"/>
  <c r="W433" i="1"/>
  <c r="BO432" i="1"/>
  <c r="BN432" i="1"/>
  <c r="BM432" i="1"/>
  <c r="BL432" i="1"/>
  <c r="Y432" i="1"/>
  <c r="Y433" i="1" s="1"/>
  <c r="X432" i="1"/>
  <c r="X434" i="1" s="1"/>
  <c r="O432" i="1"/>
  <c r="W430" i="1"/>
  <c r="W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BN421" i="1"/>
  <c r="BL421" i="1"/>
  <c r="X421" i="1"/>
  <c r="BN420" i="1"/>
  <c r="BL420" i="1"/>
  <c r="X420" i="1"/>
  <c r="O420" i="1"/>
  <c r="BN419" i="1"/>
  <c r="BL419" i="1"/>
  <c r="X419" i="1"/>
  <c r="O419" i="1"/>
  <c r="BN418" i="1"/>
  <c r="BL418" i="1"/>
  <c r="X418" i="1"/>
  <c r="BN417" i="1"/>
  <c r="BL417" i="1"/>
  <c r="X417" i="1"/>
  <c r="BN416" i="1"/>
  <c r="BL416" i="1"/>
  <c r="X416" i="1"/>
  <c r="O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BO412" i="1"/>
  <c r="BN412" i="1"/>
  <c r="BM412" i="1"/>
  <c r="BL412" i="1"/>
  <c r="Y412" i="1"/>
  <c r="X412" i="1"/>
  <c r="O412" i="1"/>
  <c r="BN411" i="1"/>
  <c r="BL411" i="1"/>
  <c r="X411" i="1"/>
  <c r="O411" i="1"/>
  <c r="BN410" i="1"/>
  <c r="BL410" i="1"/>
  <c r="X410" i="1"/>
  <c r="BN409" i="1"/>
  <c r="BL409" i="1"/>
  <c r="X409" i="1"/>
  <c r="BN408" i="1"/>
  <c r="BL408" i="1"/>
  <c r="X408" i="1"/>
  <c r="O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N400" i="1"/>
  <c r="BL400" i="1"/>
  <c r="X400" i="1"/>
  <c r="BN399" i="1"/>
  <c r="BL399" i="1"/>
  <c r="X399" i="1"/>
  <c r="O399" i="1"/>
  <c r="W397" i="1"/>
  <c r="W396" i="1"/>
  <c r="BN395" i="1"/>
  <c r="BL395" i="1"/>
  <c r="X395" i="1"/>
  <c r="O395" i="1"/>
  <c r="BN394" i="1"/>
  <c r="BL394" i="1"/>
  <c r="X394" i="1"/>
  <c r="X396" i="1" s="1"/>
  <c r="O394" i="1"/>
  <c r="W390" i="1"/>
  <c r="W389" i="1"/>
  <c r="BN388" i="1"/>
  <c r="BL388" i="1"/>
  <c r="X388" i="1"/>
  <c r="O388" i="1"/>
  <c r="BN387" i="1"/>
  <c r="BL387" i="1"/>
  <c r="X387" i="1"/>
  <c r="O387" i="1"/>
  <c r="W385" i="1"/>
  <c r="W384" i="1"/>
  <c r="BO383" i="1"/>
  <c r="BN383" i="1"/>
  <c r="BM383" i="1"/>
  <c r="BL383" i="1"/>
  <c r="Y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W370" i="1"/>
  <c r="BN369" i="1"/>
  <c r="BM369" i="1"/>
  <c r="BL369" i="1"/>
  <c r="Y369" i="1"/>
  <c r="X369" i="1"/>
  <c r="BO369" i="1" s="1"/>
  <c r="O369" i="1"/>
  <c r="BN368" i="1"/>
  <c r="BL368" i="1"/>
  <c r="X368" i="1"/>
  <c r="O368" i="1"/>
  <c r="BN367" i="1"/>
  <c r="BL367" i="1"/>
  <c r="X367" i="1"/>
  <c r="BO367" i="1" s="1"/>
  <c r="O367" i="1"/>
  <c r="BN366" i="1"/>
  <c r="BL366" i="1"/>
  <c r="X366" i="1"/>
  <c r="O366" i="1"/>
  <c r="W363" i="1"/>
  <c r="W362" i="1"/>
  <c r="BN361" i="1"/>
  <c r="BL361" i="1"/>
  <c r="X361" i="1"/>
  <c r="O361" i="1"/>
  <c r="BN360" i="1"/>
  <c r="BL360" i="1"/>
  <c r="X360" i="1"/>
  <c r="O360" i="1"/>
  <c r="W358" i="1"/>
  <c r="W357" i="1"/>
  <c r="BO356" i="1"/>
  <c r="BN356" i="1"/>
  <c r="BM356" i="1"/>
  <c r="BL356" i="1"/>
  <c r="Y356" i="1"/>
  <c r="X356" i="1"/>
  <c r="O356" i="1"/>
  <c r="BN355" i="1"/>
  <c r="BL355" i="1"/>
  <c r="X355" i="1"/>
  <c r="O355" i="1"/>
  <c r="BN354" i="1"/>
  <c r="BL354" i="1"/>
  <c r="X354" i="1"/>
  <c r="X358" i="1" s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BO348" i="1" s="1"/>
  <c r="O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BO336" i="1" s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X307" i="1" s="1"/>
  <c r="O305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W292" i="1"/>
  <c r="W291" i="1"/>
  <c r="BN290" i="1"/>
  <c r="BL290" i="1"/>
  <c r="X290" i="1"/>
  <c r="BO290" i="1" s="1"/>
  <c r="O290" i="1"/>
  <c r="BN289" i="1"/>
  <c r="BL289" i="1"/>
  <c r="X289" i="1"/>
  <c r="O289" i="1"/>
  <c r="BO288" i="1"/>
  <c r="BN288" i="1"/>
  <c r="BM288" i="1"/>
  <c r="BL288" i="1"/>
  <c r="Y288" i="1"/>
  <c r="X288" i="1"/>
  <c r="O288" i="1"/>
  <c r="W286" i="1"/>
  <c r="W285" i="1"/>
  <c r="BN284" i="1"/>
  <c r="BL284" i="1"/>
  <c r="X284" i="1"/>
  <c r="BO284" i="1" s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BO276" i="1" s="1"/>
  <c r="W274" i="1"/>
  <c r="W273" i="1"/>
  <c r="BN272" i="1"/>
  <c r="BL272" i="1"/>
  <c r="X272" i="1"/>
  <c r="O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BO263" i="1" s="1"/>
  <c r="O263" i="1"/>
  <c r="W261" i="1"/>
  <c r="W260" i="1"/>
  <c r="BN259" i="1"/>
  <c r="BL259" i="1"/>
  <c r="X259" i="1"/>
  <c r="O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BN245" i="1"/>
  <c r="BL245" i="1"/>
  <c r="X245" i="1"/>
  <c r="BN244" i="1"/>
  <c r="BL244" i="1"/>
  <c r="X244" i="1"/>
  <c r="O244" i="1"/>
  <c r="BN243" i="1"/>
  <c r="BL243" i="1"/>
  <c r="X243" i="1"/>
  <c r="BO243" i="1" s="1"/>
  <c r="W240" i="1"/>
  <c r="W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K585" i="1" s="1"/>
  <c r="O233" i="1"/>
  <c r="W230" i="1"/>
  <c r="W229" i="1"/>
  <c r="BO228" i="1"/>
  <c r="BN228" i="1"/>
  <c r="BM228" i="1"/>
  <c r="BL228" i="1"/>
  <c r="Y228" i="1"/>
  <c r="X228" i="1"/>
  <c r="O228" i="1"/>
  <c r="BN227" i="1"/>
  <c r="BL227" i="1"/>
  <c r="X227" i="1"/>
  <c r="O227" i="1"/>
  <c r="W225" i="1"/>
  <c r="W224" i="1"/>
  <c r="BN223" i="1"/>
  <c r="BL223" i="1"/>
  <c r="X223" i="1"/>
  <c r="O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O209" i="1"/>
  <c r="BN209" i="1"/>
  <c r="BM209" i="1"/>
  <c r="BL209" i="1"/>
  <c r="Y209" i="1"/>
  <c r="X209" i="1"/>
  <c r="O209" i="1"/>
  <c r="BN208" i="1"/>
  <c r="BL208" i="1"/>
  <c r="X208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N192" i="1"/>
  <c r="BL192" i="1"/>
  <c r="X192" i="1"/>
  <c r="O192" i="1"/>
  <c r="BN191" i="1"/>
  <c r="BL191" i="1"/>
  <c r="X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W186" i="1"/>
  <c r="W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O177" i="1"/>
  <c r="W175" i="1"/>
  <c r="X174" i="1"/>
  <c r="W174" i="1"/>
  <c r="BO173" i="1"/>
  <c r="BN173" i="1"/>
  <c r="BM173" i="1"/>
  <c r="BL173" i="1"/>
  <c r="Y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BO167" i="1" s="1"/>
  <c r="O167" i="1"/>
  <c r="W164" i="1"/>
  <c r="W163" i="1"/>
  <c r="BN162" i="1"/>
  <c r="BL162" i="1"/>
  <c r="X162" i="1"/>
  <c r="BO162" i="1" s="1"/>
  <c r="O162" i="1"/>
  <c r="BN161" i="1"/>
  <c r="BL161" i="1"/>
  <c r="X161" i="1"/>
  <c r="O161" i="1"/>
  <c r="BN160" i="1"/>
  <c r="BL160" i="1"/>
  <c r="X160" i="1"/>
  <c r="BO160" i="1" s="1"/>
  <c r="O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W151" i="1"/>
  <c r="W150" i="1"/>
  <c r="BN149" i="1"/>
  <c r="BL149" i="1"/>
  <c r="X149" i="1"/>
  <c r="BO149" i="1" s="1"/>
  <c r="BN148" i="1"/>
  <c r="BL148" i="1"/>
  <c r="X148" i="1"/>
  <c r="BO148" i="1" s="1"/>
  <c r="O148" i="1"/>
  <c r="BN147" i="1"/>
  <c r="BL147" i="1"/>
  <c r="X147" i="1"/>
  <c r="BN146" i="1"/>
  <c r="BL146" i="1"/>
  <c r="X146" i="1"/>
  <c r="BN145" i="1"/>
  <c r="BL145" i="1"/>
  <c r="X145" i="1"/>
  <c r="O145" i="1"/>
  <c r="W141" i="1"/>
  <c r="W140" i="1"/>
  <c r="BN139" i="1"/>
  <c r="BL139" i="1"/>
  <c r="X139" i="1"/>
  <c r="O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W132" i="1"/>
  <c r="W131" i="1"/>
  <c r="BN130" i="1"/>
  <c r="BL130" i="1"/>
  <c r="X130" i="1"/>
  <c r="O130" i="1"/>
  <c r="BO129" i="1"/>
  <c r="BN129" i="1"/>
  <c r="BM129" i="1"/>
  <c r="BL129" i="1"/>
  <c r="Y129" i="1"/>
  <c r="X129" i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O98" i="1"/>
  <c r="BO97" i="1"/>
  <c r="BN97" i="1"/>
  <c r="BM97" i="1"/>
  <c r="BL97" i="1"/>
  <c r="Y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89" i="1" l="1"/>
  <c r="BM189" i="1"/>
  <c r="Y189" i="1"/>
  <c r="BO193" i="1"/>
  <c r="BM193" i="1"/>
  <c r="Y193" i="1"/>
  <c r="BO235" i="1"/>
  <c r="BM235" i="1"/>
  <c r="Y235" i="1"/>
  <c r="BO259" i="1"/>
  <c r="BM259" i="1"/>
  <c r="Y259" i="1"/>
  <c r="BO278" i="1"/>
  <c r="BM278" i="1"/>
  <c r="Y278" i="1"/>
  <c r="BO316" i="1"/>
  <c r="BM316" i="1"/>
  <c r="Y316" i="1"/>
  <c r="BO350" i="1"/>
  <c r="BM350" i="1"/>
  <c r="Y350" i="1"/>
  <c r="BO379" i="1"/>
  <c r="BM379" i="1"/>
  <c r="Y379" i="1"/>
  <c r="BO400" i="1"/>
  <c r="BM400" i="1"/>
  <c r="Y400" i="1"/>
  <c r="BO406" i="1"/>
  <c r="BM406" i="1"/>
  <c r="Y406" i="1"/>
  <c r="BO421" i="1"/>
  <c r="BM421" i="1"/>
  <c r="Y421" i="1"/>
  <c r="BO451" i="1"/>
  <c r="BM451" i="1"/>
  <c r="Y451" i="1"/>
  <c r="BO455" i="1"/>
  <c r="BM455" i="1"/>
  <c r="Y455" i="1"/>
  <c r="W576" i="1"/>
  <c r="Y23" i="1"/>
  <c r="BM23" i="1"/>
  <c r="W575" i="1"/>
  <c r="X3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85" i="1"/>
  <c r="Y70" i="1"/>
  <c r="BM70" i="1"/>
  <c r="Y79" i="1"/>
  <c r="BM79" i="1"/>
  <c r="Y91" i="1"/>
  <c r="BM91" i="1"/>
  <c r="Y101" i="1"/>
  <c r="BM101" i="1"/>
  <c r="Y111" i="1"/>
  <c r="BM111" i="1"/>
  <c r="Y125" i="1"/>
  <c r="BM125" i="1"/>
  <c r="Y138" i="1"/>
  <c r="BM138" i="1"/>
  <c r="Y154" i="1"/>
  <c r="BM154" i="1"/>
  <c r="Y162" i="1"/>
  <c r="BM162" i="1"/>
  <c r="BO177" i="1"/>
  <c r="BM177" i="1"/>
  <c r="Y177" i="1"/>
  <c r="BO192" i="1"/>
  <c r="BM192" i="1"/>
  <c r="Y192" i="1"/>
  <c r="BO220" i="1"/>
  <c r="BM220" i="1"/>
  <c r="Y220" i="1"/>
  <c r="BO247" i="1"/>
  <c r="BM247" i="1"/>
  <c r="Y247" i="1"/>
  <c r="BO269" i="1"/>
  <c r="BM269" i="1"/>
  <c r="Y269" i="1"/>
  <c r="BO297" i="1"/>
  <c r="BM297" i="1"/>
  <c r="Y297" i="1"/>
  <c r="BO338" i="1"/>
  <c r="BM338" i="1"/>
  <c r="Y338" i="1"/>
  <c r="BO360" i="1"/>
  <c r="BM360" i="1"/>
  <c r="Y360" i="1"/>
  <c r="BO395" i="1"/>
  <c r="BM395" i="1"/>
  <c r="Y395" i="1"/>
  <c r="BO399" i="1"/>
  <c r="BM399" i="1"/>
  <c r="Y399" i="1"/>
  <c r="BO405" i="1"/>
  <c r="BM405" i="1"/>
  <c r="Y405" i="1"/>
  <c r="BO420" i="1"/>
  <c r="BM420" i="1"/>
  <c r="Y420" i="1"/>
  <c r="BO422" i="1"/>
  <c r="BM422" i="1"/>
  <c r="Y422" i="1"/>
  <c r="BO454" i="1"/>
  <c r="BM454" i="1"/>
  <c r="Y454" i="1"/>
  <c r="BO514" i="1"/>
  <c r="BM514" i="1"/>
  <c r="Y514" i="1"/>
  <c r="X357" i="1"/>
  <c r="BO375" i="1"/>
  <c r="BM375" i="1"/>
  <c r="Y375" i="1"/>
  <c r="X389" i="1"/>
  <c r="BO387" i="1"/>
  <c r="BM387" i="1"/>
  <c r="Y387" i="1"/>
  <c r="BO409" i="1"/>
  <c r="BM409" i="1"/>
  <c r="Y409" i="1"/>
  <c r="BO416" i="1"/>
  <c r="BM416" i="1"/>
  <c r="Y416" i="1"/>
  <c r="BO418" i="1"/>
  <c r="BM418" i="1"/>
  <c r="Y418" i="1"/>
  <c r="BO438" i="1"/>
  <c r="BM438" i="1"/>
  <c r="Y438" i="1"/>
  <c r="X445" i="1"/>
  <c r="BO443" i="1"/>
  <c r="BM443" i="1"/>
  <c r="Y443" i="1"/>
  <c r="BO449" i="1"/>
  <c r="BM449" i="1"/>
  <c r="Y449" i="1"/>
  <c r="BO493" i="1"/>
  <c r="BM493" i="1"/>
  <c r="Y493" i="1"/>
  <c r="BO500" i="1"/>
  <c r="BM500" i="1"/>
  <c r="Y500" i="1"/>
  <c r="X518" i="1"/>
  <c r="BO512" i="1"/>
  <c r="BM512" i="1"/>
  <c r="Y512" i="1"/>
  <c r="B585" i="1"/>
  <c r="W577" i="1"/>
  <c r="W579" i="1"/>
  <c r="Y27" i="1"/>
  <c r="BM27" i="1"/>
  <c r="BO27" i="1"/>
  <c r="Y35" i="1"/>
  <c r="BM35" i="1"/>
  <c r="Y60" i="1"/>
  <c r="BM60" i="1"/>
  <c r="Y68" i="1"/>
  <c r="BM68" i="1"/>
  <c r="Y72" i="1"/>
  <c r="BM72" i="1"/>
  <c r="Y73" i="1"/>
  <c r="BM73" i="1"/>
  <c r="Y77" i="1"/>
  <c r="BM77" i="1"/>
  <c r="Y81" i="1"/>
  <c r="BM81" i="1"/>
  <c r="Y85" i="1"/>
  <c r="BM85" i="1"/>
  <c r="Y93" i="1"/>
  <c r="BM93" i="1"/>
  <c r="Y99" i="1"/>
  <c r="BM99" i="1"/>
  <c r="Y103" i="1"/>
  <c r="BM103" i="1"/>
  <c r="X123" i="1"/>
  <c r="Y109" i="1"/>
  <c r="BM109" i="1"/>
  <c r="Y113" i="1"/>
  <c r="BM113" i="1"/>
  <c r="Y119" i="1"/>
  <c r="BM119" i="1"/>
  <c r="Y120" i="1"/>
  <c r="BM120" i="1"/>
  <c r="Y121" i="1"/>
  <c r="BM121" i="1"/>
  <c r="Y127" i="1"/>
  <c r="BM127" i="1"/>
  <c r="Y136" i="1"/>
  <c r="BM136" i="1"/>
  <c r="Y148" i="1"/>
  <c r="BM148" i="1"/>
  <c r="Y149" i="1"/>
  <c r="BM149" i="1"/>
  <c r="Y156" i="1"/>
  <c r="BM156" i="1"/>
  <c r="Y160" i="1"/>
  <c r="BM160" i="1"/>
  <c r="Y167" i="1"/>
  <c r="BM167" i="1"/>
  <c r="Y179" i="1"/>
  <c r="BM179" i="1"/>
  <c r="Y183" i="1"/>
  <c r="BM183" i="1"/>
  <c r="Y195" i="1"/>
  <c r="BM195" i="1"/>
  <c r="Y218" i="1"/>
  <c r="BM218" i="1"/>
  <c r="Y222" i="1"/>
  <c r="BM222" i="1"/>
  <c r="Y233" i="1"/>
  <c r="BM233" i="1"/>
  <c r="BO233" i="1"/>
  <c r="Y237" i="1"/>
  <c r="BM237" i="1"/>
  <c r="Y243" i="1"/>
  <c r="BM243" i="1"/>
  <c r="Y249" i="1"/>
  <c r="BM249" i="1"/>
  <c r="Y257" i="1"/>
  <c r="BM257" i="1"/>
  <c r="Y263" i="1"/>
  <c r="BM263" i="1"/>
  <c r="Y267" i="1"/>
  <c r="BM267" i="1"/>
  <c r="Y271" i="1"/>
  <c r="BM271" i="1"/>
  <c r="Y276" i="1"/>
  <c r="BM276" i="1"/>
  <c r="Y284" i="1"/>
  <c r="BM284" i="1"/>
  <c r="X292" i="1"/>
  <c r="Y290" i="1"/>
  <c r="BM290" i="1"/>
  <c r="X291" i="1"/>
  <c r="Y295" i="1"/>
  <c r="BM295" i="1"/>
  <c r="Y299" i="1"/>
  <c r="BM299" i="1"/>
  <c r="Y305" i="1"/>
  <c r="BM305" i="1"/>
  <c r="BO305" i="1"/>
  <c r="Y332" i="1"/>
  <c r="BM332" i="1"/>
  <c r="Y336" i="1"/>
  <c r="BM336" i="1"/>
  <c r="Y340" i="1"/>
  <c r="BM340" i="1"/>
  <c r="Y348" i="1"/>
  <c r="BM348" i="1"/>
  <c r="Y354" i="1"/>
  <c r="BM354" i="1"/>
  <c r="BO354" i="1"/>
  <c r="Y367" i="1"/>
  <c r="BM367" i="1"/>
  <c r="BO381" i="1"/>
  <c r="BM381" i="1"/>
  <c r="Y381" i="1"/>
  <c r="BO408" i="1"/>
  <c r="BM408" i="1"/>
  <c r="Y408" i="1"/>
  <c r="BO410" i="1"/>
  <c r="BM410" i="1"/>
  <c r="Y410" i="1"/>
  <c r="BO417" i="1"/>
  <c r="BM417" i="1"/>
  <c r="Y417" i="1"/>
  <c r="BO428" i="1"/>
  <c r="BM428" i="1"/>
  <c r="Y428" i="1"/>
  <c r="BO444" i="1"/>
  <c r="BM444" i="1"/>
  <c r="Y444" i="1"/>
  <c r="BO448" i="1"/>
  <c r="BM448" i="1"/>
  <c r="Y448" i="1"/>
  <c r="BO461" i="1"/>
  <c r="BM461" i="1"/>
  <c r="Y461" i="1"/>
  <c r="X467" i="1"/>
  <c r="X466" i="1"/>
  <c r="BO465" i="1"/>
  <c r="BM465" i="1"/>
  <c r="Y465" i="1"/>
  <c r="Y466" i="1" s="1"/>
  <c r="X471" i="1"/>
  <c r="X470" i="1"/>
  <c r="BO469" i="1"/>
  <c r="BM469" i="1"/>
  <c r="Y469" i="1"/>
  <c r="Y470" i="1" s="1"/>
  <c r="BO474" i="1"/>
  <c r="BM474" i="1"/>
  <c r="Y474" i="1"/>
  <c r="Y477" i="1" s="1"/>
  <c r="BO496" i="1"/>
  <c r="BM496" i="1"/>
  <c r="Y496" i="1"/>
  <c r="BO501" i="1"/>
  <c r="BM501" i="1"/>
  <c r="Y501" i="1"/>
  <c r="BO502" i="1"/>
  <c r="BM502" i="1"/>
  <c r="Y502" i="1"/>
  <c r="BO516" i="1"/>
  <c r="BM516" i="1"/>
  <c r="Y516" i="1"/>
  <c r="X385" i="1"/>
  <c r="X440" i="1"/>
  <c r="X439" i="1"/>
  <c r="X36" i="1"/>
  <c r="X64" i="1"/>
  <c r="BO78" i="1"/>
  <c r="BM78" i="1"/>
  <c r="Y78" i="1"/>
  <c r="BO82" i="1"/>
  <c r="BM82" i="1"/>
  <c r="Y82" i="1"/>
  <c r="X95" i="1"/>
  <c r="BO90" i="1"/>
  <c r="BM90" i="1"/>
  <c r="Y90" i="1"/>
  <c r="BO114" i="1"/>
  <c r="BM114" i="1"/>
  <c r="Y114" i="1"/>
  <c r="F585" i="1"/>
  <c r="X140" i="1"/>
  <c r="BO135" i="1"/>
  <c r="BM135" i="1"/>
  <c r="Y135" i="1"/>
  <c r="BO139" i="1"/>
  <c r="BM139" i="1"/>
  <c r="Y139" i="1"/>
  <c r="X141" i="1"/>
  <c r="X151" i="1"/>
  <c r="BO145" i="1"/>
  <c r="BM145" i="1"/>
  <c r="Y145" i="1"/>
  <c r="BO157" i="1"/>
  <c r="BM157" i="1"/>
  <c r="Y157" i="1"/>
  <c r="BO161" i="1"/>
  <c r="BM161" i="1"/>
  <c r="Y161" i="1"/>
  <c r="BO178" i="1"/>
  <c r="BM178" i="1"/>
  <c r="Y178" i="1"/>
  <c r="BO182" i="1"/>
  <c r="BM182" i="1"/>
  <c r="Y182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25" i="1"/>
  <c r="X230" i="1"/>
  <c r="BO227" i="1"/>
  <c r="BM227" i="1"/>
  <c r="Y227" i="1"/>
  <c r="Y229" i="1" s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54" i="1"/>
  <c r="X261" i="1"/>
  <c r="BO256" i="1"/>
  <c r="BM256" i="1"/>
  <c r="Y256" i="1"/>
  <c r="X260" i="1"/>
  <c r="BO264" i="1"/>
  <c r="BM264" i="1"/>
  <c r="Y264" i="1"/>
  <c r="BO268" i="1"/>
  <c r="BM268" i="1"/>
  <c r="Y268" i="1"/>
  <c r="BO272" i="1"/>
  <c r="BM272" i="1"/>
  <c r="Y272" i="1"/>
  <c r="X274" i="1"/>
  <c r="BO277" i="1"/>
  <c r="BM277" i="1"/>
  <c r="Y277" i="1"/>
  <c r="Y279" i="1" s="1"/>
  <c r="BO283" i="1"/>
  <c r="BM283" i="1"/>
  <c r="Y283" i="1"/>
  <c r="BO296" i="1"/>
  <c r="BM296" i="1"/>
  <c r="Y296" i="1"/>
  <c r="BO300" i="1"/>
  <c r="BM300" i="1"/>
  <c r="Y300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X344" i="1"/>
  <c r="X345" i="1"/>
  <c r="BO331" i="1"/>
  <c r="BM331" i="1"/>
  <c r="Y331" i="1"/>
  <c r="BO335" i="1"/>
  <c r="BM335" i="1"/>
  <c r="Y335" i="1"/>
  <c r="BO361" i="1"/>
  <c r="BM361" i="1"/>
  <c r="Y361" i="1"/>
  <c r="Y362" i="1" s="1"/>
  <c r="X363" i="1"/>
  <c r="Q585" i="1"/>
  <c r="X371" i="1"/>
  <c r="BO366" i="1"/>
  <c r="BM366" i="1"/>
  <c r="Y366" i="1"/>
  <c r="X370" i="1"/>
  <c r="Y376" i="1"/>
  <c r="BO374" i="1"/>
  <c r="BM374" i="1"/>
  <c r="Y374" i="1"/>
  <c r="X376" i="1"/>
  <c r="BO401" i="1"/>
  <c r="BM401" i="1"/>
  <c r="Y401" i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29" i="1"/>
  <c r="X487" i="1"/>
  <c r="BO486" i="1"/>
  <c r="BM486" i="1"/>
  <c r="Y486" i="1"/>
  <c r="Y487" i="1" s="1"/>
  <c r="X488" i="1"/>
  <c r="X504" i="1"/>
  <c r="V585" i="1"/>
  <c r="BO492" i="1"/>
  <c r="BM492" i="1"/>
  <c r="Y492" i="1"/>
  <c r="X505" i="1"/>
  <c r="BO495" i="1"/>
  <c r="BM495" i="1"/>
  <c r="Y495" i="1"/>
  <c r="BO499" i="1"/>
  <c r="BM499" i="1"/>
  <c r="Y499" i="1"/>
  <c r="BO515" i="1"/>
  <c r="BM515" i="1"/>
  <c r="Y515" i="1"/>
  <c r="BO523" i="1"/>
  <c r="BM523" i="1"/>
  <c r="Y523" i="1"/>
  <c r="X525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G585" i="1"/>
  <c r="H9" i="1"/>
  <c r="A10" i="1"/>
  <c r="W578" i="1"/>
  <c r="X24" i="1"/>
  <c r="X56" i="1"/>
  <c r="E585" i="1"/>
  <c r="X87" i="1"/>
  <c r="BO74" i="1"/>
  <c r="BM74" i="1"/>
  <c r="Y74" i="1"/>
  <c r="BO86" i="1"/>
  <c r="BM86" i="1"/>
  <c r="Y86" i="1"/>
  <c r="X88" i="1"/>
  <c r="X94" i="1"/>
  <c r="BO98" i="1"/>
  <c r="BM98" i="1"/>
  <c r="Y98" i="1"/>
  <c r="BO102" i="1"/>
  <c r="BM102" i="1"/>
  <c r="Y102" i="1"/>
  <c r="BO110" i="1"/>
  <c r="BM110" i="1"/>
  <c r="Y110" i="1"/>
  <c r="X122" i="1"/>
  <c r="BO126" i="1"/>
  <c r="BM126" i="1"/>
  <c r="Y126" i="1"/>
  <c r="BO130" i="1"/>
  <c r="BM130" i="1"/>
  <c r="Y130" i="1"/>
  <c r="X132" i="1"/>
  <c r="BO147" i="1"/>
  <c r="BM147" i="1"/>
  <c r="Y147" i="1"/>
  <c r="F9" i="1"/>
  <c r="J9" i="1"/>
  <c r="Y22" i="1"/>
  <c r="Y24" i="1" s="1"/>
  <c r="BM22" i="1"/>
  <c r="BO22" i="1"/>
  <c r="X25" i="1"/>
  <c r="Y28" i="1"/>
  <c r="BM28" i="1"/>
  <c r="Y30" i="1"/>
  <c r="BM30" i="1"/>
  <c r="Y31" i="1"/>
  <c r="BM31" i="1"/>
  <c r="Y34" i="1"/>
  <c r="BM34" i="1"/>
  <c r="C585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BO76" i="1"/>
  <c r="BM76" i="1"/>
  <c r="Y76" i="1"/>
  <c r="BO80" i="1"/>
  <c r="BM80" i="1"/>
  <c r="Y80" i="1"/>
  <c r="BO84" i="1"/>
  <c r="BM84" i="1"/>
  <c r="Y84" i="1"/>
  <c r="BO92" i="1"/>
  <c r="BM92" i="1"/>
  <c r="Y92" i="1"/>
  <c r="X105" i="1"/>
  <c r="BO100" i="1"/>
  <c r="BM100" i="1"/>
  <c r="Y100" i="1"/>
  <c r="X104" i="1"/>
  <c r="BO108" i="1"/>
  <c r="BM108" i="1"/>
  <c r="Y108" i="1"/>
  <c r="BO112" i="1"/>
  <c r="BM112" i="1"/>
  <c r="Y112" i="1"/>
  <c r="BO118" i="1"/>
  <c r="BM118" i="1"/>
  <c r="Y118" i="1"/>
  <c r="X131" i="1"/>
  <c r="BO128" i="1"/>
  <c r="BM128" i="1"/>
  <c r="Y128" i="1"/>
  <c r="BO137" i="1"/>
  <c r="BM137" i="1"/>
  <c r="Y137" i="1"/>
  <c r="BO146" i="1"/>
  <c r="BM146" i="1"/>
  <c r="Y146" i="1"/>
  <c r="X150" i="1"/>
  <c r="BO155" i="1"/>
  <c r="BM155" i="1"/>
  <c r="Y155" i="1"/>
  <c r="BO159" i="1"/>
  <c r="BM159" i="1"/>
  <c r="Y159" i="1"/>
  <c r="X163" i="1"/>
  <c r="BO168" i="1"/>
  <c r="BM168" i="1"/>
  <c r="Y168" i="1"/>
  <c r="Y169" i="1" s="1"/>
  <c r="X170" i="1"/>
  <c r="X175" i="1"/>
  <c r="BO172" i="1"/>
  <c r="BM172" i="1"/>
  <c r="Y172" i="1"/>
  <c r="Y174" i="1" s="1"/>
  <c r="X185" i="1"/>
  <c r="BO180" i="1"/>
  <c r="BM180" i="1"/>
  <c r="Y180" i="1"/>
  <c r="BO184" i="1"/>
  <c r="BM184" i="1"/>
  <c r="Y184" i="1"/>
  <c r="X186" i="1"/>
  <c r="X206" i="1"/>
  <c r="BO188" i="1"/>
  <c r="BM188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BO221" i="1"/>
  <c r="BM221" i="1"/>
  <c r="Y221" i="1"/>
  <c r="X229" i="1"/>
  <c r="BO234" i="1"/>
  <c r="BM234" i="1"/>
  <c r="Y234" i="1"/>
  <c r="BO238" i="1"/>
  <c r="BM238" i="1"/>
  <c r="Y238" i="1"/>
  <c r="X240" i="1"/>
  <c r="BO244" i="1"/>
  <c r="BM244" i="1"/>
  <c r="Y244" i="1"/>
  <c r="BO246" i="1"/>
  <c r="BM246" i="1"/>
  <c r="Y246" i="1"/>
  <c r="BO250" i="1"/>
  <c r="BM250" i="1"/>
  <c r="Y250" i="1"/>
  <c r="BO258" i="1"/>
  <c r="BM258" i="1"/>
  <c r="Y258" i="1"/>
  <c r="X273" i="1"/>
  <c r="BO266" i="1"/>
  <c r="BM266" i="1"/>
  <c r="Y266" i="1"/>
  <c r="BO270" i="1"/>
  <c r="BM270" i="1"/>
  <c r="Y270" i="1"/>
  <c r="X280" i="1"/>
  <c r="X279" i="1"/>
  <c r="X286" i="1"/>
  <c r="BO282" i="1"/>
  <c r="BM282" i="1"/>
  <c r="Y282" i="1"/>
  <c r="Y285" i="1" s="1"/>
  <c r="X285" i="1"/>
  <c r="BO289" i="1"/>
  <c r="BM289" i="1"/>
  <c r="Y289" i="1"/>
  <c r="Y291" i="1" s="1"/>
  <c r="BO298" i="1"/>
  <c r="BM298" i="1"/>
  <c r="Y298" i="1"/>
  <c r="X302" i="1"/>
  <c r="BO306" i="1"/>
  <c r="BM306" i="1"/>
  <c r="Y306" i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Y318" i="1" s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BO382" i="1"/>
  <c r="BM382" i="1"/>
  <c r="Y382" i="1"/>
  <c r="BO450" i="1"/>
  <c r="BM450" i="1"/>
  <c r="Y450" i="1"/>
  <c r="X458" i="1"/>
  <c r="BO453" i="1"/>
  <c r="BM453" i="1"/>
  <c r="Y453" i="1"/>
  <c r="BO475" i="1"/>
  <c r="BM475" i="1"/>
  <c r="Y475" i="1"/>
  <c r="T585" i="1"/>
  <c r="X477" i="1"/>
  <c r="P585" i="1"/>
  <c r="H585" i="1"/>
  <c r="X164" i="1"/>
  <c r="I585" i="1"/>
  <c r="X169" i="1"/>
  <c r="X239" i="1"/>
  <c r="L585" i="1"/>
  <c r="X253" i="1"/>
  <c r="N585" i="1"/>
  <c r="X303" i="1"/>
  <c r="BO339" i="1"/>
  <c r="BM339" i="1"/>
  <c r="Y339" i="1"/>
  <c r="BO343" i="1"/>
  <c r="BM343" i="1"/>
  <c r="Y343" i="1"/>
  <c r="X352" i="1"/>
  <c r="BO347" i="1"/>
  <c r="BM347" i="1"/>
  <c r="Y347" i="1"/>
  <c r="Y351" i="1" s="1"/>
  <c r="X351" i="1"/>
  <c r="BO355" i="1"/>
  <c r="BM355" i="1"/>
  <c r="Y355" i="1"/>
  <c r="Y357" i="1" s="1"/>
  <c r="X362" i="1"/>
  <c r="BO368" i="1"/>
  <c r="BM368" i="1"/>
  <c r="Y368" i="1"/>
  <c r="X377" i="1"/>
  <c r="BO380" i="1"/>
  <c r="BM380" i="1"/>
  <c r="Y380" i="1"/>
  <c r="Y384" i="1" s="1"/>
  <c r="X384" i="1"/>
  <c r="BO388" i="1"/>
  <c r="BM388" i="1"/>
  <c r="Y388" i="1"/>
  <c r="Y389" i="1" s="1"/>
  <c r="X390" i="1"/>
  <c r="R585" i="1"/>
  <c r="X397" i="1"/>
  <c r="BO394" i="1"/>
  <c r="BM394" i="1"/>
  <c r="Y394" i="1"/>
  <c r="Y396" i="1" s="1"/>
  <c r="X424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BO437" i="1"/>
  <c r="BM437" i="1"/>
  <c r="Y437" i="1"/>
  <c r="Y439" i="1" s="1"/>
  <c r="X457" i="1"/>
  <c r="BO452" i="1"/>
  <c r="BM452" i="1"/>
  <c r="Y452" i="1"/>
  <c r="Y457" i="1" s="1"/>
  <c r="BO456" i="1"/>
  <c r="BM456" i="1"/>
  <c r="Y456" i="1"/>
  <c r="X463" i="1"/>
  <c r="BO460" i="1"/>
  <c r="BM460" i="1"/>
  <c r="Y460" i="1"/>
  <c r="Y462" i="1" s="1"/>
  <c r="X478" i="1"/>
  <c r="U585" i="1"/>
  <c r="X484" i="1"/>
  <c r="BO481" i="1"/>
  <c r="BM481" i="1"/>
  <c r="Y481" i="1"/>
  <c r="Y483" i="1" s="1"/>
  <c r="BO494" i="1"/>
  <c r="BM494" i="1"/>
  <c r="Y494" i="1"/>
  <c r="BO497" i="1"/>
  <c r="BM497" i="1"/>
  <c r="Y497" i="1"/>
  <c r="BO503" i="1"/>
  <c r="BM503" i="1"/>
  <c r="Y503" i="1"/>
  <c r="X510" i="1"/>
  <c r="BO507" i="1"/>
  <c r="BM507" i="1"/>
  <c r="Y507" i="1"/>
  <c r="Y509" i="1" s="1"/>
  <c r="X509" i="1"/>
  <c r="S585" i="1"/>
  <c r="X446" i="1"/>
  <c r="BO513" i="1"/>
  <c r="BM513" i="1"/>
  <c r="Y513" i="1"/>
  <c r="BO517" i="1"/>
  <c r="BM517" i="1"/>
  <c r="Y517" i="1"/>
  <c r="X519" i="1"/>
  <c r="X524" i="1"/>
  <c r="BO521" i="1"/>
  <c r="BM521" i="1"/>
  <c r="Y521" i="1"/>
  <c r="Y524" i="1" s="1"/>
  <c r="W58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X543" i="1"/>
  <c r="Y307" i="1" l="1"/>
  <c r="Y302" i="1"/>
  <c r="Y239" i="1"/>
  <c r="Y224" i="1"/>
  <c r="Y163" i="1"/>
  <c r="Y273" i="1"/>
  <c r="Y185" i="1"/>
  <c r="Y445" i="1"/>
  <c r="Y518" i="1"/>
  <c r="Y122" i="1"/>
  <c r="Y36" i="1"/>
  <c r="Y131" i="1"/>
  <c r="Y104" i="1"/>
  <c r="Y424" i="1"/>
  <c r="Y253" i="1"/>
  <c r="X575" i="1"/>
  <c r="X576" i="1"/>
  <c r="Y550" i="1"/>
  <c r="Y370" i="1"/>
  <c r="Y344" i="1"/>
  <c r="Y260" i="1"/>
  <c r="Y94" i="1"/>
  <c r="Y205" i="1"/>
  <c r="Y87" i="1"/>
  <c r="Y63" i="1"/>
  <c r="X577" i="1"/>
  <c r="X579" i="1"/>
  <c r="Y566" i="1"/>
  <c r="Y504" i="1"/>
  <c r="Y213" i="1"/>
  <c r="Y150" i="1"/>
  <c r="Y140" i="1"/>
  <c r="Y580" i="1" s="1"/>
  <c r="X578" i="1" l="1"/>
</calcChain>
</file>

<file path=xl/sharedStrings.xml><?xml version="1.0" encoding="utf-8"?>
<sst xmlns="http://schemas.openxmlformats.org/spreadsheetml/2006/main" count="2562" uniqueCount="854">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</sst>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1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95" t="s">
        <v>0</v>
      </c>
      <c r="E1" s="451"/>
      <c r="F1" s="451"/>
      <c r="G1" s="12" t="s">
        <v>1</v>
      </c>
      <c r="H1" s="595" t="s">
        <v>2</v>
      </c>
      <c r="I1" s="451"/>
      <c r="J1" s="451"/>
      <c r="K1" s="451"/>
      <c r="L1" s="451"/>
      <c r="M1" s="451"/>
      <c r="N1" s="451"/>
      <c r="O1" s="451"/>
      <c r="P1" s="451"/>
      <c r="Q1" s="450" t="s">
        <v>3</v>
      </c>
      <c r="R1" s="451"/>
      <c r="S1" s="45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20"/>
      <c r="Q2" s="420"/>
      <c r="R2" s="420"/>
      <c r="S2" s="420"/>
      <c r="T2" s="420"/>
      <c r="U2" s="420"/>
      <c r="V2" s="420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20"/>
      <c r="P3" s="420"/>
      <c r="Q3" s="420"/>
      <c r="R3" s="420"/>
      <c r="S3" s="420"/>
      <c r="T3" s="420"/>
      <c r="U3" s="420"/>
      <c r="V3" s="420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687" t="s">
        <v>8</v>
      </c>
      <c r="B5" s="465"/>
      <c r="C5" s="463"/>
      <c r="D5" s="746"/>
      <c r="E5" s="747"/>
      <c r="F5" s="500" t="s">
        <v>9</v>
      </c>
      <c r="G5" s="463"/>
      <c r="H5" s="746" t="s">
        <v>853</v>
      </c>
      <c r="I5" s="762"/>
      <c r="J5" s="762"/>
      <c r="K5" s="762"/>
      <c r="L5" s="747"/>
      <c r="M5" s="58"/>
      <c r="O5" s="24" t="s">
        <v>10</v>
      </c>
      <c r="P5" s="441">
        <v>45481</v>
      </c>
      <c r="Q5" s="442"/>
      <c r="S5" s="597" t="s">
        <v>11</v>
      </c>
      <c r="T5" s="598"/>
      <c r="U5" s="601" t="s">
        <v>12</v>
      </c>
      <c r="V5" s="442"/>
      <c r="AA5" s="51"/>
      <c r="AB5" s="51"/>
      <c r="AC5" s="51"/>
    </row>
    <row r="6" spans="1:30" s="397" customFormat="1" ht="24" customHeight="1" x14ac:dyDescent="0.2">
      <c r="A6" s="687" t="s">
        <v>13</v>
      </c>
      <c r="B6" s="465"/>
      <c r="C6" s="463"/>
      <c r="D6" s="546" t="s">
        <v>14</v>
      </c>
      <c r="E6" s="547"/>
      <c r="F6" s="547"/>
      <c r="G6" s="547"/>
      <c r="H6" s="547"/>
      <c r="I6" s="547"/>
      <c r="J6" s="547"/>
      <c r="K6" s="547"/>
      <c r="L6" s="442"/>
      <c r="M6" s="59"/>
      <c r="O6" s="24" t="s">
        <v>15</v>
      </c>
      <c r="P6" s="763" t="str">
        <f>IF(P5=0," ",CHOOSE(WEEKDAY(P5,2),"Понедельник","Вторник","Среда","Четверг","Пятница","Суббота","Воскресенье"))</f>
        <v>Понедельник</v>
      </c>
      <c r="Q6" s="412"/>
      <c r="S6" s="759" t="s">
        <v>16</v>
      </c>
      <c r="T6" s="598"/>
      <c r="U6" s="538" t="s">
        <v>17</v>
      </c>
      <c r="V6" s="539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409"/>
      <c r="M7" s="60"/>
      <c r="O7" s="24"/>
      <c r="P7" s="42"/>
      <c r="Q7" s="42"/>
      <c r="S7" s="420"/>
      <c r="T7" s="598"/>
      <c r="U7" s="540"/>
      <c r="V7" s="541"/>
      <c r="AA7" s="51"/>
      <c r="AB7" s="51"/>
      <c r="AC7" s="51"/>
    </row>
    <row r="8" spans="1:30" s="397" customFormat="1" ht="25.5" customHeight="1" x14ac:dyDescent="0.2">
      <c r="A8" s="457" t="s">
        <v>18</v>
      </c>
      <c r="B8" s="430"/>
      <c r="C8" s="431"/>
      <c r="D8" s="737"/>
      <c r="E8" s="738"/>
      <c r="F8" s="738"/>
      <c r="G8" s="738"/>
      <c r="H8" s="738"/>
      <c r="I8" s="738"/>
      <c r="J8" s="738"/>
      <c r="K8" s="738"/>
      <c r="L8" s="739"/>
      <c r="M8" s="61"/>
      <c r="O8" s="24" t="s">
        <v>19</v>
      </c>
      <c r="P8" s="408">
        <v>0.5</v>
      </c>
      <c r="Q8" s="409"/>
      <c r="S8" s="420"/>
      <c r="T8" s="598"/>
      <c r="U8" s="540"/>
      <c r="V8" s="541"/>
      <c r="AA8" s="51"/>
      <c r="AB8" s="51"/>
      <c r="AC8" s="51"/>
    </row>
    <row r="9" spans="1:30" s="39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553"/>
      <c r="E9" s="44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44" t="str">
        <f>IF(AND($A$9="Тип доверенности/получателя при получении в адресе перегруза:",$D$9="Разовая доверенность"),"Введите ФИО","")</f>
        <v/>
      </c>
      <c r="I9" s="445"/>
      <c r="J9" s="4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5"/>
      <c r="L9" s="445"/>
      <c r="M9" s="395"/>
      <c r="O9" s="26" t="s">
        <v>20</v>
      </c>
      <c r="P9" s="686"/>
      <c r="Q9" s="455"/>
      <c r="S9" s="420"/>
      <c r="T9" s="598"/>
      <c r="U9" s="542"/>
      <c r="V9" s="543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553"/>
      <c r="E10" s="44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556" t="str">
        <f>IFERROR(VLOOKUP($D$10,Proxy,2,FALSE),"")</f>
        <v/>
      </c>
      <c r="I10" s="420"/>
      <c r="J10" s="420"/>
      <c r="K10" s="420"/>
      <c r="L10" s="420"/>
      <c r="M10" s="396"/>
      <c r="O10" s="26" t="s">
        <v>21</v>
      </c>
      <c r="P10" s="611"/>
      <c r="Q10" s="612"/>
      <c r="T10" s="24" t="s">
        <v>22</v>
      </c>
      <c r="U10" s="576" t="s">
        <v>23</v>
      </c>
      <c r="V10" s="539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91"/>
      <c r="Q11" s="442"/>
      <c r="T11" s="24" t="s">
        <v>26</v>
      </c>
      <c r="U11" s="454" t="s">
        <v>27</v>
      </c>
      <c r="V11" s="455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474" t="s">
        <v>28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3"/>
      <c r="M12" s="62"/>
      <c r="O12" s="24" t="s">
        <v>29</v>
      </c>
      <c r="P12" s="408"/>
      <c r="Q12" s="409"/>
      <c r="R12" s="23"/>
      <c r="T12" s="24"/>
      <c r="U12" s="451"/>
      <c r="V12" s="420"/>
      <c r="AA12" s="51"/>
      <c r="AB12" s="51"/>
      <c r="AC12" s="51"/>
    </row>
    <row r="13" spans="1:30" s="397" customFormat="1" ht="23.25" customHeight="1" x14ac:dyDescent="0.2">
      <c r="A13" s="474" t="s">
        <v>30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3"/>
      <c r="M13" s="62"/>
      <c r="N13" s="26"/>
      <c r="O13" s="26" t="s">
        <v>31</v>
      </c>
      <c r="P13" s="454"/>
      <c r="Q13" s="455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474" t="s">
        <v>32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3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464" t="s">
        <v>33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3"/>
      <c r="M15" s="63"/>
      <c r="O15" s="700" t="s">
        <v>34</v>
      </c>
      <c r="P15" s="451"/>
      <c r="Q15" s="451"/>
      <c r="R15" s="451"/>
      <c r="S15" s="45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01"/>
      <c r="P16" s="701"/>
      <c r="Q16" s="701"/>
      <c r="R16" s="701"/>
      <c r="S16" s="70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3" t="s">
        <v>35</v>
      </c>
      <c r="B17" s="433" t="s">
        <v>36</v>
      </c>
      <c r="C17" s="699" t="s">
        <v>37</v>
      </c>
      <c r="D17" s="433" t="s">
        <v>38</v>
      </c>
      <c r="E17" s="434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770"/>
      <c r="Q17" s="770"/>
      <c r="R17" s="770"/>
      <c r="S17" s="434"/>
      <c r="T17" s="462" t="s">
        <v>49</v>
      </c>
      <c r="U17" s="463"/>
      <c r="V17" s="433" t="s">
        <v>50</v>
      </c>
      <c r="W17" s="433" t="s">
        <v>51</v>
      </c>
      <c r="X17" s="439" t="s">
        <v>52</v>
      </c>
      <c r="Y17" s="433" t="s">
        <v>53</v>
      </c>
      <c r="Z17" s="573" t="s">
        <v>54</v>
      </c>
      <c r="AA17" s="573" t="s">
        <v>55</v>
      </c>
      <c r="AB17" s="573" t="s">
        <v>56</v>
      </c>
      <c r="AC17" s="741"/>
      <c r="AD17" s="742"/>
      <c r="AE17" s="733"/>
      <c r="BB17" s="461" t="s">
        <v>57</v>
      </c>
    </row>
    <row r="18" spans="1:67" ht="14.25" customHeight="1" x14ac:dyDescent="0.2">
      <c r="A18" s="437"/>
      <c r="B18" s="437"/>
      <c r="C18" s="437"/>
      <c r="D18" s="435"/>
      <c r="E18" s="436"/>
      <c r="F18" s="437"/>
      <c r="G18" s="437"/>
      <c r="H18" s="437"/>
      <c r="I18" s="437"/>
      <c r="J18" s="437"/>
      <c r="K18" s="437"/>
      <c r="L18" s="437"/>
      <c r="M18" s="437"/>
      <c r="N18" s="437"/>
      <c r="O18" s="435"/>
      <c r="P18" s="771"/>
      <c r="Q18" s="771"/>
      <c r="R18" s="771"/>
      <c r="S18" s="436"/>
      <c r="T18" s="398" t="s">
        <v>58</v>
      </c>
      <c r="U18" s="398" t="s">
        <v>59</v>
      </c>
      <c r="V18" s="437"/>
      <c r="W18" s="437"/>
      <c r="X18" s="440"/>
      <c r="Y18" s="437"/>
      <c r="Z18" s="574"/>
      <c r="AA18" s="574"/>
      <c r="AB18" s="743"/>
      <c r="AC18" s="744"/>
      <c r="AD18" s="745"/>
      <c r="AE18" s="734"/>
      <c r="BB18" s="420"/>
    </row>
    <row r="19" spans="1:67" ht="27.75" hidden="1" customHeight="1" x14ac:dyDescent="0.2">
      <c r="A19" s="498" t="s">
        <v>60</v>
      </c>
      <c r="B19" s="499"/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8"/>
      <c r="AA19" s="48"/>
    </row>
    <row r="20" spans="1:67" ht="16.5" hidden="1" customHeight="1" x14ac:dyDescent="0.25">
      <c r="A20" s="421" t="s">
        <v>60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399"/>
      <c r="AA20" s="399"/>
    </row>
    <row r="21" spans="1:67" ht="14.25" hidden="1" customHeight="1" x14ac:dyDescent="0.25">
      <c r="A21" s="453" t="s">
        <v>61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420"/>
      <c r="X21" s="420"/>
      <c r="Y21" s="420"/>
      <c r="Z21" s="400"/>
      <c r="AA21" s="400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5">
        <v>4607091389258</v>
      </c>
      <c r="E22" s="412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1"/>
      <c r="Q22" s="411"/>
      <c r="R22" s="411"/>
      <c r="S22" s="412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5">
        <v>4680115885004</v>
      </c>
      <c r="E23" s="412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1"/>
      <c r="Q23" s="411"/>
      <c r="R23" s="411"/>
      <c r="S23" s="412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6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27"/>
      <c r="O24" s="429" t="s">
        <v>70</v>
      </c>
      <c r="P24" s="430"/>
      <c r="Q24" s="430"/>
      <c r="R24" s="430"/>
      <c r="S24" s="430"/>
      <c r="T24" s="430"/>
      <c r="U24" s="431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hidden="1" x14ac:dyDescent="0.2">
      <c r="A25" s="420"/>
      <c r="B25" s="420"/>
      <c r="C25" s="420"/>
      <c r="D25" s="420"/>
      <c r="E25" s="420"/>
      <c r="F25" s="420"/>
      <c r="G25" s="420"/>
      <c r="H25" s="420"/>
      <c r="I25" s="420"/>
      <c r="J25" s="420"/>
      <c r="K25" s="420"/>
      <c r="L25" s="420"/>
      <c r="M25" s="420"/>
      <c r="N25" s="427"/>
      <c r="O25" s="429" t="s">
        <v>70</v>
      </c>
      <c r="P25" s="430"/>
      <c r="Q25" s="430"/>
      <c r="R25" s="430"/>
      <c r="S25" s="430"/>
      <c r="T25" s="430"/>
      <c r="U25" s="431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hidden="1" customHeight="1" x14ac:dyDescent="0.25">
      <c r="A26" s="453" t="s">
        <v>72</v>
      </c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420"/>
      <c r="U26" s="420"/>
      <c r="V26" s="420"/>
      <c r="W26" s="420"/>
      <c r="X26" s="420"/>
      <c r="Y26" s="420"/>
      <c r="Z26" s="400"/>
      <c r="AA26" s="400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5">
        <v>4607091383881</v>
      </c>
      <c r="E27" s="412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1"/>
      <c r="Q27" s="411"/>
      <c r="R27" s="411"/>
      <c r="S27" s="412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5">
        <v>4607091388237</v>
      </c>
      <c r="E28" s="412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1"/>
      <c r="Q28" s="411"/>
      <c r="R28" s="411"/>
      <c r="S28" s="412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15">
        <v>4607091383935</v>
      </c>
      <c r="E29" s="412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8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1"/>
      <c r="Q29" s="411"/>
      <c r="R29" s="411"/>
      <c r="S29" s="412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15">
        <v>4607091383935</v>
      </c>
      <c r="E30" s="412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1"/>
      <c r="Q30" s="411"/>
      <c r="R30" s="411"/>
      <c r="S30" s="412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5">
        <v>4680115881990</v>
      </c>
      <c r="E31" s="412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815" t="s">
        <v>82</v>
      </c>
      <c r="P31" s="411"/>
      <c r="Q31" s="411"/>
      <c r="R31" s="411"/>
      <c r="S31" s="412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5">
        <v>4680115881853</v>
      </c>
      <c r="E32" s="412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4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1"/>
      <c r="Q32" s="411"/>
      <c r="R32" s="411"/>
      <c r="S32" s="412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5">
        <v>4680115881853</v>
      </c>
      <c r="E33" s="412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15" t="s">
        <v>86</v>
      </c>
      <c r="P33" s="411"/>
      <c r="Q33" s="411"/>
      <c r="R33" s="411"/>
      <c r="S33" s="412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5">
        <v>4607091383911</v>
      </c>
      <c r="E34" s="412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1"/>
      <c r="Q34" s="411"/>
      <c r="R34" s="411"/>
      <c r="S34" s="412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5">
        <v>4607091388244</v>
      </c>
      <c r="E35" s="412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1"/>
      <c r="Q35" s="411"/>
      <c r="R35" s="411"/>
      <c r="S35" s="412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26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7"/>
      <c r="O36" s="429" t="s">
        <v>70</v>
      </c>
      <c r="P36" s="430"/>
      <c r="Q36" s="430"/>
      <c r="R36" s="430"/>
      <c r="S36" s="430"/>
      <c r="T36" s="430"/>
      <c r="U36" s="431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hidden="1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7"/>
      <c r="O37" s="429" t="s">
        <v>70</v>
      </c>
      <c r="P37" s="430"/>
      <c r="Q37" s="430"/>
      <c r="R37" s="430"/>
      <c r="S37" s="430"/>
      <c r="T37" s="430"/>
      <c r="U37" s="431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hidden="1" customHeight="1" x14ac:dyDescent="0.25">
      <c r="A38" s="453" t="s">
        <v>91</v>
      </c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0"/>
      <c r="X38" s="420"/>
      <c r="Y38" s="420"/>
      <c r="Z38" s="400"/>
      <c r="AA38" s="400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5">
        <v>4607091388503</v>
      </c>
      <c r="E39" s="412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7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1"/>
      <c r="Q39" s="411"/>
      <c r="R39" s="411"/>
      <c r="S39" s="412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26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27"/>
      <c r="O40" s="429" t="s">
        <v>70</v>
      </c>
      <c r="P40" s="430"/>
      <c r="Q40" s="430"/>
      <c r="R40" s="430"/>
      <c r="S40" s="430"/>
      <c r="T40" s="430"/>
      <c r="U40" s="431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hidden="1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7"/>
      <c r="O41" s="429" t="s">
        <v>70</v>
      </c>
      <c r="P41" s="430"/>
      <c r="Q41" s="430"/>
      <c r="R41" s="430"/>
      <c r="S41" s="430"/>
      <c r="T41" s="430"/>
      <c r="U41" s="431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hidden="1" customHeight="1" x14ac:dyDescent="0.25">
      <c r="A42" s="453" t="s">
        <v>96</v>
      </c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400"/>
      <c r="AA42" s="400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5">
        <v>4607091388282</v>
      </c>
      <c r="E43" s="412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1"/>
      <c r="Q43" s="411"/>
      <c r="R43" s="411"/>
      <c r="S43" s="412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26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0"/>
      <c r="N44" s="427"/>
      <c r="O44" s="429" t="s">
        <v>70</v>
      </c>
      <c r="P44" s="430"/>
      <c r="Q44" s="430"/>
      <c r="R44" s="430"/>
      <c r="S44" s="430"/>
      <c r="T44" s="430"/>
      <c r="U44" s="431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hidden="1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27"/>
      <c r="O45" s="429" t="s">
        <v>70</v>
      </c>
      <c r="P45" s="430"/>
      <c r="Q45" s="430"/>
      <c r="R45" s="430"/>
      <c r="S45" s="430"/>
      <c r="T45" s="430"/>
      <c r="U45" s="431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hidden="1" customHeight="1" x14ac:dyDescent="0.25">
      <c r="A46" s="453" t="s">
        <v>100</v>
      </c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P46" s="420"/>
      <c r="Q46" s="420"/>
      <c r="R46" s="420"/>
      <c r="S46" s="420"/>
      <c r="T46" s="420"/>
      <c r="U46" s="420"/>
      <c r="V46" s="420"/>
      <c r="W46" s="420"/>
      <c r="X46" s="420"/>
      <c r="Y46" s="420"/>
      <c r="Z46" s="400"/>
      <c r="AA46" s="400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5">
        <v>4607091389111</v>
      </c>
      <c r="E47" s="412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1"/>
      <c r="Q47" s="411"/>
      <c r="R47" s="411"/>
      <c r="S47" s="412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26"/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7"/>
      <c r="O48" s="429" t="s">
        <v>70</v>
      </c>
      <c r="P48" s="430"/>
      <c r="Q48" s="430"/>
      <c r="R48" s="430"/>
      <c r="S48" s="430"/>
      <c r="T48" s="430"/>
      <c r="U48" s="431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hidden="1" x14ac:dyDescent="0.2">
      <c r="A49" s="420"/>
      <c r="B49" s="420"/>
      <c r="C49" s="420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7"/>
      <c r="O49" s="429" t="s">
        <v>70</v>
      </c>
      <c r="P49" s="430"/>
      <c r="Q49" s="430"/>
      <c r="R49" s="430"/>
      <c r="S49" s="430"/>
      <c r="T49" s="430"/>
      <c r="U49" s="431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hidden="1" customHeight="1" x14ac:dyDescent="0.2">
      <c r="A50" s="498" t="s">
        <v>103</v>
      </c>
      <c r="B50" s="499"/>
      <c r="C50" s="499"/>
      <c r="D50" s="499"/>
      <c r="E50" s="499"/>
      <c r="F50" s="499"/>
      <c r="G50" s="499"/>
      <c r="H50" s="499"/>
      <c r="I50" s="499"/>
      <c r="J50" s="499"/>
      <c r="K50" s="499"/>
      <c r="L50" s="499"/>
      <c r="M50" s="499"/>
      <c r="N50" s="499"/>
      <c r="O50" s="499"/>
      <c r="P50" s="499"/>
      <c r="Q50" s="499"/>
      <c r="R50" s="499"/>
      <c r="S50" s="499"/>
      <c r="T50" s="499"/>
      <c r="U50" s="499"/>
      <c r="V50" s="499"/>
      <c r="W50" s="499"/>
      <c r="X50" s="499"/>
      <c r="Y50" s="499"/>
      <c r="Z50" s="48"/>
      <c r="AA50" s="48"/>
    </row>
    <row r="51" spans="1:67" ht="16.5" hidden="1" customHeight="1" x14ac:dyDescent="0.25">
      <c r="A51" s="421" t="s">
        <v>104</v>
      </c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0"/>
      <c r="P51" s="420"/>
      <c r="Q51" s="420"/>
      <c r="R51" s="420"/>
      <c r="S51" s="420"/>
      <c r="T51" s="420"/>
      <c r="U51" s="420"/>
      <c r="V51" s="420"/>
      <c r="W51" s="420"/>
      <c r="X51" s="420"/>
      <c r="Y51" s="420"/>
      <c r="Z51" s="399"/>
      <c r="AA51" s="399"/>
    </row>
    <row r="52" spans="1:67" ht="14.25" hidden="1" customHeight="1" x14ac:dyDescent="0.25">
      <c r="A52" s="453" t="s">
        <v>105</v>
      </c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0"/>
      <c r="N52" s="420"/>
      <c r="O52" s="420"/>
      <c r="P52" s="420"/>
      <c r="Q52" s="420"/>
      <c r="R52" s="420"/>
      <c r="S52" s="420"/>
      <c r="T52" s="420"/>
      <c r="U52" s="420"/>
      <c r="V52" s="420"/>
      <c r="W52" s="420"/>
      <c r="X52" s="420"/>
      <c r="Y52" s="420"/>
      <c r="Z52" s="400"/>
      <c r="AA52" s="400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15">
        <v>4680115881440</v>
      </c>
      <c r="E53" s="412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1"/>
      <c r="Q53" s="411"/>
      <c r="R53" s="411"/>
      <c r="S53" s="412"/>
      <c r="T53" s="34"/>
      <c r="U53" s="34"/>
      <c r="V53" s="35" t="s">
        <v>66</v>
      </c>
      <c r="W53" s="404">
        <v>28</v>
      </c>
      <c r="X53" s="405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9" t="s">
        <v>1</v>
      </c>
      <c r="BL53" s="64">
        <f>IFERROR(W53*I53/H53,"0")</f>
        <v>29.24444444444444</v>
      </c>
      <c r="BM53" s="64">
        <f>IFERROR(X53*I53/H53,"0")</f>
        <v>33.840000000000003</v>
      </c>
      <c r="BN53" s="64">
        <f>IFERROR(1/J53*(W53/H53),"0")</f>
        <v>4.6296296296296294E-2</v>
      </c>
      <c r="BO53" s="64">
        <f>IFERROR(1/J53*(X53/H53),"0")</f>
        <v>5.3571428571428575E-2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5">
        <v>4680115881433</v>
      </c>
      <c r="E54" s="412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1"/>
      <c r="Q54" s="411"/>
      <c r="R54" s="411"/>
      <c r="S54" s="412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26"/>
      <c r="B55" s="420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7"/>
      <c r="O55" s="429" t="s">
        <v>70</v>
      </c>
      <c r="P55" s="430"/>
      <c r="Q55" s="430"/>
      <c r="R55" s="430"/>
      <c r="S55" s="430"/>
      <c r="T55" s="430"/>
      <c r="U55" s="431"/>
      <c r="V55" s="37" t="s">
        <v>71</v>
      </c>
      <c r="W55" s="406">
        <f>IFERROR(W53/H53,"0")+IFERROR(W54/H54,"0")</f>
        <v>2.5925925925925926</v>
      </c>
      <c r="X55" s="406">
        <f>IFERROR(X53/H53,"0")+IFERROR(X54/H54,"0")</f>
        <v>3.0000000000000004</v>
      </c>
      <c r="Y55" s="406">
        <f>IFERROR(IF(Y53="",0,Y53),"0")+IFERROR(IF(Y54="",0,Y54),"0")</f>
        <v>6.5250000000000002E-2</v>
      </c>
      <c r="Z55" s="407"/>
      <c r="AA55" s="407"/>
    </row>
    <row r="56" spans="1:67" x14ac:dyDescent="0.2">
      <c r="A56" s="420"/>
      <c r="B56" s="420"/>
      <c r="C56" s="420"/>
      <c r="D56" s="420"/>
      <c r="E56" s="420"/>
      <c r="F56" s="420"/>
      <c r="G56" s="420"/>
      <c r="H56" s="420"/>
      <c r="I56" s="420"/>
      <c r="J56" s="420"/>
      <c r="K56" s="420"/>
      <c r="L56" s="420"/>
      <c r="M56" s="420"/>
      <c r="N56" s="427"/>
      <c r="O56" s="429" t="s">
        <v>70</v>
      </c>
      <c r="P56" s="430"/>
      <c r="Q56" s="430"/>
      <c r="R56" s="430"/>
      <c r="S56" s="430"/>
      <c r="T56" s="430"/>
      <c r="U56" s="431"/>
      <c r="V56" s="37" t="s">
        <v>66</v>
      </c>
      <c r="W56" s="406">
        <f>IFERROR(SUM(W53:W54),"0")</f>
        <v>28</v>
      </c>
      <c r="X56" s="406">
        <f>IFERROR(SUM(X53:X54),"0")</f>
        <v>32.400000000000006</v>
      </c>
      <c r="Y56" s="37"/>
      <c r="Z56" s="407"/>
      <c r="AA56" s="407"/>
    </row>
    <row r="57" spans="1:67" ht="16.5" hidden="1" customHeight="1" x14ac:dyDescent="0.25">
      <c r="A57" s="421" t="s">
        <v>112</v>
      </c>
      <c r="B57" s="420"/>
      <c r="C57" s="420"/>
      <c r="D57" s="420"/>
      <c r="E57" s="420"/>
      <c r="F57" s="420"/>
      <c r="G57" s="420"/>
      <c r="H57" s="420"/>
      <c r="I57" s="420"/>
      <c r="J57" s="420"/>
      <c r="K57" s="420"/>
      <c r="L57" s="420"/>
      <c r="M57" s="420"/>
      <c r="N57" s="420"/>
      <c r="O57" s="420"/>
      <c r="P57" s="420"/>
      <c r="Q57" s="420"/>
      <c r="R57" s="420"/>
      <c r="S57" s="420"/>
      <c r="T57" s="420"/>
      <c r="U57" s="420"/>
      <c r="V57" s="420"/>
      <c r="W57" s="420"/>
      <c r="X57" s="420"/>
      <c r="Y57" s="420"/>
      <c r="Z57" s="399"/>
      <c r="AA57" s="399"/>
    </row>
    <row r="58" spans="1:67" ht="14.25" hidden="1" customHeight="1" x14ac:dyDescent="0.25">
      <c r="A58" s="453" t="s">
        <v>113</v>
      </c>
      <c r="B58" s="420"/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0"/>
      <c r="P58" s="420"/>
      <c r="Q58" s="420"/>
      <c r="R58" s="420"/>
      <c r="S58" s="420"/>
      <c r="T58" s="420"/>
      <c r="U58" s="420"/>
      <c r="V58" s="420"/>
      <c r="W58" s="420"/>
      <c r="X58" s="420"/>
      <c r="Y58" s="420"/>
      <c r="Z58" s="400"/>
      <c r="AA58" s="400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415">
        <v>4680115881426</v>
      </c>
      <c r="E59" s="412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1"/>
      <c r="Q59" s="411"/>
      <c r="R59" s="411"/>
      <c r="S59" s="412"/>
      <c r="T59" s="34"/>
      <c r="U59" s="34"/>
      <c r="V59" s="35" t="s">
        <v>66</v>
      </c>
      <c r="W59" s="404">
        <v>0</v>
      </c>
      <c r="X59" s="40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415">
        <v>4680115881426</v>
      </c>
      <c r="E60" s="412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1"/>
      <c r="Q60" s="411"/>
      <c r="R60" s="411"/>
      <c r="S60" s="412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5">
        <v>4680115881419</v>
      </c>
      <c r="E61" s="412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1"/>
      <c r="Q61" s="411"/>
      <c r="R61" s="411"/>
      <c r="S61" s="412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5">
        <v>4680115881525</v>
      </c>
      <c r="E62" s="412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98" t="s">
        <v>122</v>
      </c>
      <c r="P62" s="411"/>
      <c r="Q62" s="411"/>
      <c r="R62" s="411"/>
      <c r="S62" s="412"/>
      <c r="T62" s="34"/>
      <c r="U62" s="34"/>
      <c r="V62" s="35" t="s">
        <v>66</v>
      </c>
      <c r="W62" s="404">
        <v>0</v>
      </c>
      <c r="X62" s="40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26"/>
      <c r="B63" s="420"/>
      <c r="C63" s="420"/>
      <c r="D63" s="420"/>
      <c r="E63" s="420"/>
      <c r="F63" s="420"/>
      <c r="G63" s="420"/>
      <c r="H63" s="420"/>
      <c r="I63" s="420"/>
      <c r="J63" s="420"/>
      <c r="K63" s="420"/>
      <c r="L63" s="420"/>
      <c r="M63" s="420"/>
      <c r="N63" s="427"/>
      <c r="O63" s="429" t="s">
        <v>70</v>
      </c>
      <c r="P63" s="430"/>
      <c r="Q63" s="430"/>
      <c r="R63" s="430"/>
      <c r="S63" s="430"/>
      <c r="T63" s="430"/>
      <c r="U63" s="431"/>
      <c r="V63" s="37" t="s">
        <v>71</v>
      </c>
      <c r="W63" s="406">
        <f>IFERROR(W59/H59,"0")+IFERROR(W60/H60,"0")+IFERROR(W61/H61,"0")+IFERROR(W62/H62,"0")</f>
        <v>0</v>
      </c>
      <c r="X63" s="406">
        <f>IFERROR(X59/H59,"0")+IFERROR(X60/H60,"0")+IFERROR(X61/H61,"0")+IFERROR(X62/H62,"0")</f>
        <v>0</v>
      </c>
      <c r="Y63" s="406">
        <f>IFERROR(IF(Y59="",0,Y59),"0")+IFERROR(IF(Y60="",0,Y60),"0")+IFERROR(IF(Y61="",0,Y61),"0")+IFERROR(IF(Y62="",0,Y62),"0")</f>
        <v>0</v>
      </c>
      <c r="Z63" s="407"/>
      <c r="AA63" s="407"/>
    </row>
    <row r="64" spans="1:67" hidden="1" x14ac:dyDescent="0.2">
      <c r="A64" s="420"/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7"/>
      <c r="O64" s="429" t="s">
        <v>70</v>
      </c>
      <c r="P64" s="430"/>
      <c r="Q64" s="430"/>
      <c r="R64" s="430"/>
      <c r="S64" s="430"/>
      <c r="T64" s="430"/>
      <c r="U64" s="431"/>
      <c r="V64" s="37" t="s">
        <v>66</v>
      </c>
      <c r="W64" s="406">
        <f>IFERROR(SUM(W59:W62),"0")</f>
        <v>0</v>
      </c>
      <c r="X64" s="406">
        <f>IFERROR(SUM(X59:X62),"0")</f>
        <v>0</v>
      </c>
      <c r="Y64" s="37"/>
      <c r="Z64" s="407"/>
      <c r="AA64" s="407"/>
    </row>
    <row r="65" spans="1:67" ht="16.5" hidden="1" customHeight="1" x14ac:dyDescent="0.25">
      <c r="A65" s="421" t="s">
        <v>103</v>
      </c>
      <c r="B65" s="420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  <c r="N65" s="420"/>
      <c r="O65" s="420"/>
      <c r="P65" s="420"/>
      <c r="Q65" s="420"/>
      <c r="R65" s="420"/>
      <c r="S65" s="420"/>
      <c r="T65" s="420"/>
      <c r="U65" s="420"/>
      <c r="V65" s="420"/>
      <c r="W65" s="420"/>
      <c r="X65" s="420"/>
      <c r="Y65" s="420"/>
      <c r="Z65" s="399"/>
      <c r="AA65" s="399"/>
    </row>
    <row r="66" spans="1:67" ht="14.25" hidden="1" customHeight="1" x14ac:dyDescent="0.25">
      <c r="A66" s="453" t="s">
        <v>113</v>
      </c>
      <c r="B66" s="420"/>
      <c r="C66" s="420"/>
      <c r="D66" s="420"/>
      <c r="E66" s="420"/>
      <c r="F66" s="420"/>
      <c r="G66" s="420"/>
      <c r="H66" s="420"/>
      <c r="I66" s="420"/>
      <c r="J66" s="420"/>
      <c r="K66" s="420"/>
      <c r="L66" s="420"/>
      <c r="M66" s="420"/>
      <c r="N66" s="420"/>
      <c r="O66" s="420"/>
      <c r="P66" s="420"/>
      <c r="Q66" s="420"/>
      <c r="R66" s="420"/>
      <c r="S66" s="420"/>
      <c r="T66" s="420"/>
      <c r="U66" s="420"/>
      <c r="V66" s="420"/>
      <c r="W66" s="420"/>
      <c r="X66" s="420"/>
      <c r="Y66" s="420"/>
      <c r="Z66" s="400"/>
      <c r="AA66" s="400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5">
        <v>4607091382945</v>
      </c>
      <c r="E67" s="412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1"/>
      <c r="Q67" s="411"/>
      <c r="R67" s="411"/>
      <c r="S67" s="412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15">
        <v>4607091385670</v>
      </c>
      <c r="E68" s="412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7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1"/>
      <c r="Q68" s="411"/>
      <c r="R68" s="411"/>
      <c r="S68" s="412"/>
      <c r="T68" s="34"/>
      <c r="U68" s="34"/>
      <c r="V68" s="35" t="s">
        <v>66</v>
      </c>
      <c r="W68" s="404">
        <v>21</v>
      </c>
      <c r="X68" s="405">
        <f t="shared" si="6"/>
        <v>21.6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21.93333333333333</v>
      </c>
      <c r="BM68" s="64">
        <f t="shared" si="9"/>
        <v>22.56</v>
      </c>
      <c r="BN68" s="64">
        <f t="shared" si="10"/>
        <v>3.4722222222222217E-2</v>
      </c>
      <c r="BO68" s="64">
        <f t="shared" si="11"/>
        <v>3.5714285714285712E-2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415">
        <v>4607091385670</v>
      </c>
      <c r="E69" s="412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1"/>
      <c r="Q69" s="411"/>
      <c r="R69" s="411"/>
      <c r="S69" s="412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5">
        <v>4680115883956</v>
      </c>
      <c r="E70" s="412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1"/>
      <c r="Q70" s="411"/>
      <c r="R70" s="411"/>
      <c r="S70" s="412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415">
        <v>4680115881327</v>
      </c>
      <c r="E71" s="412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1"/>
      <c r="Q71" s="411"/>
      <c r="R71" s="411"/>
      <c r="S71" s="412"/>
      <c r="T71" s="34"/>
      <c r="U71" s="34"/>
      <c r="V71" s="35" t="s">
        <v>66</v>
      </c>
      <c r="W71" s="404">
        <v>0</v>
      </c>
      <c r="X71" s="40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5">
        <v>4680115882133</v>
      </c>
      <c r="E72" s="412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1"/>
      <c r="Q72" s="411"/>
      <c r="R72" s="411"/>
      <c r="S72" s="412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15">
        <v>4680115882133</v>
      </c>
      <c r="E73" s="412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1"/>
      <c r="Q73" s="411"/>
      <c r="R73" s="411"/>
      <c r="S73" s="412"/>
      <c r="T73" s="34"/>
      <c r="U73" s="34"/>
      <c r="V73" s="35" t="s">
        <v>66</v>
      </c>
      <c r="W73" s="404">
        <v>36</v>
      </c>
      <c r="X73" s="405">
        <f t="shared" si="6"/>
        <v>44.8</v>
      </c>
      <c r="Y73" s="36">
        <f t="shared" si="7"/>
        <v>8.6999999999999994E-2</v>
      </c>
      <c r="Z73" s="56"/>
      <c r="AA73" s="57"/>
      <c r="AE73" s="64"/>
      <c r="BB73" s="91" t="s">
        <v>1</v>
      </c>
      <c r="BL73" s="64">
        <f t="shared" si="8"/>
        <v>37.542857142857144</v>
      </c>
      <c r="BM73" s="64">
        <f t="shared" si="9"/>
        <v>46.720000000000006</v>
      </c>
      <c r="BN73" s="64">
        <f t="shared" si="10"/>
        <v>5.7397959183673471E-2</v>
      </c>
      <c r="BO73" s="64">
        <f t="shared" si="11"/>
        <v>7.1428571428571425E-2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5">
        <v>4607091382952</v>
      </c>
      <c r="E74" s="412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1"/>
      <c r="Q74" s="411"/>
      <c r="R74" s="411"/>
      <c r="S74" s="412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415">
        <v>4607091385687</v>
      </c>
      <c r="E75" s="412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1"/>
      <c r="Q75" s="411"/>
      <c r="R75" s="411"/>
      <c r="S75" s="412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415">
        <v>4680115882539</v>
      </c>
      <c r="E76" s="412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1"/>
      <c r="Q76" s="411"/>
      <c r="R76" s="411"/>
      <c r="S76" s="412"/>
      <c r="T76" s="34"/>
      <c r="U76" s="34"/>
      <c r="V76" s="35" t="s">
        <v>66</v>
      </c>
      <c r="W76" s="404">
        <v>0</v>
      </c>
      <c r="X76" s="40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5">
        <v>4607091384604</v>
      </c>
      <c r="E77" s="412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1"/>
      <c r="Q77" s="411"/>
      <c r="R77" s="411"/>
      <c r="S77" s="412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5">
        <v>4680115880283</v>
      </c>
      <c r="E78" s="412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1"/>
      <c r="Q78" s="411"/>
      <c r="R78" s="411"/>
      <c r="S78" s="412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5">
        <v>4680115883949</v>
      </c>
      <c r="E79" s="412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1"/>
      <c r="Q79" s="411"/>
      <c r="R79" s="411"/>
      <c r="S79" s="412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415">
        <v>4680115881303</v>
      </c>
      <c r="E80" s="412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7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1"/>
      <c r="Q80" s="411"/>
      <c r="R80" s="411"/>
      <c r="S80" s="412"/>
      <c r="T80" s="34"/>
      <c r="U80" s="34"/>
      <c r="V80" s="35" t="s">
        <v>66</v>
      </c>
      <c r="W80" s="404">
        <v>0</v>
      </c>
      <c r="X80" s="40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415">
        <v>4680115882577</v>
      </c>
      <c r="E81" s="412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8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1"/>
      <c r="Q81" s="411"/>
      <c r="R81" s="411"/>
      <c r="S81" s="412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415">
        <v>4680115882577</v>
      </c>
      <c r="E82" s="412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1"/>
      <c r="Q82" s="411"/>
      <c r="R82" s="411"/>
      <c r="S82" s="412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415">
        <v>4680115882720</v>
      </c>
      <c r="E83" s="412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1"/>
      <c r="Q83" s="411"/>
      <c r="R83" s="411"/>
      <c r="S83" s="412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415">
        <v>4680115880269</v>
      </c>
      <c r="E84" s="412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1"/>
      <c r="Q84" s="411"/>
      <c r="R84" s="411"/>
      <c r="S84" s="412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415">
        <v>4680115880429</v>
      </c>
      <c r="E85" s="412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8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1"/>
      <c r="Q85" s="411"/>
      <c r="R85" s="411"/>
      <c r="S85" s="412"/>
      <c r="T85" s="34"/>
      <c r="U85" s="34"/>
      <c r="V85" s="35" t="s">
        <v>66</v>
      </c>
      <c r="W85" s="404">
        <v>0</v>
      </c>
      <c r="X85" s="40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415">
        <v>4680115881457</v>
      </c>
      <c r="E86" s="412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1"/>
      <c r="Q86" s="411"/>
      <c r="R86" s="411"/>
      <c r="S86" s="412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26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0"/>
      <c r="N87" s="427"/>
      <c r="O87" s="429" t="s">
        <v>70</v>
      </c>
      <c r="P87" s="430"/>
      <c r="Q87" s="430"/>
      <c r="R87" s="430"/>
      <c r="S87" s="430"/>
      <c r="T87" s="430"/>
      <c r="U87" s="431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5.1587301587301591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6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0.1305</v>
      </c>
      <c r="Z87" s="407"/>
      <c r="AA87" s="407"/>
    </row>
    <row r="88" spans="1:67" x14ac:dyDescent="0.2">
      <c r="A88" s="420"/>
      <c r="B88" s="420"/>
      <c r="C88" s="420"/>
      <c r="D88" s="420"/>
      <c r="E88" s="420"/>
      <c r="F88" s="420"/>
      <c r="G88" s="420"/>
      <c r="H88" s="420"/>
      <c r="I88" s="420"/>
      <c r="J88" s="420"/>
      <c r="K88" s="420"/>
      <c r="L88" s="420"/>
      <c r="M88" s="420"/>
      <c r="N88" s="427"/>
      <c r="O88" s="429" t="s">
        <v>70</v>
      </c>
      <c r="P88" s="430"/>
      <c r="Q88" s="430"/>
      <c r="R88" s="430"/>
      <c r="S88" s="430"/>
      <c r="T88" s="430"/>
      <c r="U88" s="431"/>
      <c r="V88" s="37" t="s">
        <v>66</v>
      </c>
      <c r="W88" s="406">
        <f>IFERROR(SUM(W67:W86),"0")</f>
        <v>57</v>
      </c>
      <c r="X88" s="406">
        <f>IFERROR(SUM(X67:X86),"0")</f>
        <v>66.400000000000006</v>
      </c>
      <c r="Y88" s="37"/>
      <c r="Z88" s="407"/>
      <c r="AA88" s="407"/>
    </row>
    <row r="89" spans="1:67" ht="14.25" hidden="1" customHeight="1" x14ac:dyDescent="0.25">
      <c r="A89" s="453" t="s">
        <v>105</v>
      </c>
      <c r="B89" s="420"/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  <c r="N89" s="420"/>
      <c r="O89" s="420"/>
      <c r="P89" s="420"/>
      <c r="Q89" s="420"/>
      <c r="R89" s="420"/>
      <c r="S89" s="420"/>
      <c r="T89" s="420"/>
      <c r="U89" s="420"/>
      <c r="V89" s="420"/>
      <c r="W89" s="420"/>
      <c r="X89" s="420"/>
      <c r="Y89" s="420"/>
      <c r="Z89" s="400"/>
      <c r="AA89" s="400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415">
        <v>4680115881488</v>
      </c>
      <c r="E90" s="412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1"/>
      <c r="Q90" s="411"/>
      <c r="R90" s="411"/>
      <c r="S90" s="412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4301020228</v>
      </c>
      <c r="D91" s="415">
        <v>4680115882751</v>
      </c>
      <c r="E91" s="412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8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1"/>
      <c r="Q91" s="411"/>
      <c r="R91" s="411"/>
      <c r="S91" s="412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415">
        <v>4680115882775</v>
      </c>
      <c r="E92" s="412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8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1"/>
      <c r="Q92" s="411"/>
      <c r="R92" s="411"/>
      <c r="S92" s="412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415">
        <v>4680115880658</v>
      </c>
      <c r="E93" s="412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8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1"/>
      <c r="Q93" s="411"/>
      <c r="R93" s="411"/>
      <c r="S93" s="412"/>
      <c r="T93" s="34"/>
      <c r="U93" s="34"/>
      <c r="V93" s="35" t="s">
        <v>66</v>
      </c>
      <c r="W93" s="404">
        <v>0</v>
      </c>
      <c r="X93" s="405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26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0"/>
      <c r="N94" s="427"/>
      <c r="O94" s="429" t="s">
        <v>70</v>
      </c>
      <c r="P94" s="430"/>
      <c r="Q94" s="430"/>
      <c r="R94" s="430"/>
      <c r="S94" s="430"/>
      <c r="T94" s="430"/>
      <c r="U94" s="431"/>
      <c r="V94" s="37" t="s">
        <v>71</v>
      </c>
      <c r="W94" s="406">
        <f>IFERROR(W90/H90,"0")+IFERROR(W91/H91,"0")+IFERROR(W92/H92,"0")+IFERROR(W93/H93,"0")</f>
        <v>0</v>
      </c>
      <c r="X94" s="406">
        <f>IFERROR(X90/H90,"0")+IFERROR(X91/H91,"0")+IFERROR(X92/H92,"0")+IFERROR(X93/H93,"0")</f>
        <v>0</v>
      </c>
      <c r="Y94" s="406">
        <f>IFERROR(IF(Y90="",0,Y90),"0")+IFERROR(IF(Y91="",0,Y91),"0")+IFERROR(IF(Y92="",0,Y92),"0")+IFERROR(IF(Y93="",0,Y93),"0")</f>
        <v>0</v>
      </c>
      <c r="Z94" s="407"/>
      <c r="AA94" s="407"/>
    </row>
    <row r="95" spans="1:67" hidden="1" x14ac:dyDescent="0.2">
      <c r="A95" s="420"/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27"/>
      <c r="O95" s="429" t="s">
        <v>70</v>
      </c>
      <c r="P95" s="430"/>
      <c r="Q95" s="430"/>
      <c r="R95" s="430"/>
      <c r="S95" s="430"/>
      <c r="T95" s="430"/>
      <c r="U95" s="431"/>
      <c r="V95" s="37" t="s">
        <v>66</v>
      </c>
      <c r="W95" s="406">
        <f>IFERROR(SUM(W90:W93),"0")</f>
        <v>0</v>
      </c>
      <c r="X95" s="406">
        <f>IFERROR(SUM(X90:X93),"0")</f>
        <v>0</v>
      </c>
      <c r="Y95" s="37"/>
      <c r="Z95" s="407"/>
      <c r="AA95" s="407"/>
    </row>
    <row r="96" spans="1:67" ht="14.25" hidden="1" customHeight="1" x14ac:dyDescent="0.25">
      <c r="A96" s="453" t="s">
        <v>61</v>
      </c>
      <c r="B96" s="420"/>
      <c r="C96" s="420"/>
      <c r="D96" s="420"/>
      <c r="E96" s="420"/>
      <c r="F96" s="420"/>
      <c r="G96" s="420"/>
      <c r="H96" s="420"/>
      <c r="I96" s="420"/>
      <c r="J96" s="420"/>
      <c r="K96" s="420"/>
      <c r="L96" s="420"/>
      <c r="M96" s="420"/>
      <c r="N96" s="420"/>
      <c r="O96" s="420"/>
      <c r="P96" s="420"/>
      <c r="Q96" s="420"/>
      <c r="R96" s="420"/>
      <c r="S96" s="420"/>
      <c r="T96" s="420"/>
      <c r="U96" s="420"/>
      <c r="V96" s="420"/>
      <c r="W96" s="420"/>
      <c r="X96" s="420"/>
      <c r="Y96" s="420"/>
      <c r="Z96" s="400"/>
      <c r="AA96" s="400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415">
        <v>4607091387667</v>
      </c>
      <c r="E97" s="412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7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1"/>
      <c r="Q97" s="411"/>
      <c r="R97" s="411"/>
      <c r="S97" s="412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415">
        <v>4607091387636</v>
      </c>
      <c r="E98" s="412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1"/>
      <c r="Q98" s="411"/>
      <c r="R98" s="411"/>
      <c r="S98" s="412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415">
        <v>4607091382426</v>
      </c>
      <c r="E99" s="412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1"/>
      <c r="Q99" s="411"/>
      <c r="R99" s="411"/>
      <c r="S99" s="412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415">
        <v>4607091386547</v>
      </c>
      <c r="E100" s="412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7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1"/>
      <c r="Q100" s="411"/>
      <c r="R100" s="411"/>
      <c r="S100" s="412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415">
        <v>4607091382464</v>
      </c>
      <c r="E101" s="412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1"/>
      <c r="Q101" s="411"/>
      <c r="R101" s="411"/>
      <c r="S101" s="412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415">
        <v>4680115883444</v>
      </c>
      <c r="E102" s="412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7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1"/>
      <c r="Q102" s="411"/>
      <c r="R102" s="411"/>
      <c r="S102" s="412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415">
        <v>4680115883444</v>
      </c>
      <c r="E103" s="412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1"/>
      <c r="Q103" s="411"/>
      <c r="R103" s="411"/>
      <c r="S103" s="412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26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0"/>
      <c r="N104" s="427"/>
      <c r="O104" s="429" t="s">
        <v>70</v>
      </c>
      <c r="P104" s="430"/>
      <c r="Q104" s="430"/>
      <c r="R104" s="430"/>
      <c r="S104" s="430"/>
      <c r="T104" s="430"/>
      <c r="U104" s="431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hidden="1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7"/>
      <c r="O105" s="429" t="s">
        <v>70</v>
      </c>
      <c r="P105" s="430"/>
      <c r="Q105" s="430"/>
      <c r="R105" s="430"/>
      <c r="S105" s="430"/>
      <c r="T105" s="430"/>
      <c r="U105" s="431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hidden="1" customHeight="1" x14ac:dyDescent="0.25">
      <c r="A106" s="453" t="s">
        <v>72</v>
      </c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0"/>
      <c r="O106" s="420"/>
      <c r="P106" s="420"/>
      <c r="Q106" s="420"/>
      <c r="R106" s="420"/>
      <c r="S106" s="420"/>
      <c r="T106" s="420"/>
      <c r="U106" s="420"/>
      <c r="V106" s="420"/>
      <c r="W106" s="420"/>
      <c r="X106" s="420"/>
      <c r="Y106" s="420"/>
      <c r="Z106" s="400"/>
      <c r="AA106" s="400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415">
        <v>4607091386967</v>
      </c>
      <c r="E107" s="412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1"/>
      <c r="Q107" s="411"/>
      <c r="R107" s="411"/>
      <c r="S107" s="412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415">
        <v>4607091386967</v>
      </c>
      <c r="E108" s="412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1"/>
      <c r="Q108" s="411"/>
      <c r="R108" s="411"/>
      <c r="S108" s="412"/>
      <c r="T108" s="34"/>
      <c r="U108" s="34"/>
      <c r="V108" s="35" t="s">
        <v>66</v>
      </c>
      <c r="W108" s="404">
        <v>0</v>
      </c>
      <c r="X108" s="40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415">
        <v>4607091385304</v>
      </c>
      <c r="E109" s="412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1"/>
      <c r="Q109" s="411"/>
      <c r="R109" s="411"/>
      <c r="S109" s="412"/>
      <c r="T109" s="34"/>
      <c r="U109" s="34"/>
      <c r="V109" s="35" t="s">
        <v>66</v>
      </c>
      <c r="W109" s="404">
        <v>0</v>
      </c>
      <c r="X109" s="405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415">
        <v>4607091386264</v>
      </c>
      <c r="E110" s="412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1"/>
      <c r="Q110" s="411"/>
      <c r="R110" s="411"/>
      <c r="S110" s="412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415">
        <v>4680115882584</v>
      </c>
      <c r="E111" s="412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1"/>
      <c r="Q111" s="411"/>
      <c r="R111" s="411"/>
      <c r="S111" s="412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415">
        <v>4680115882584</v>
      </c>
      <c r="E112" s="412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1"/>
      <c r="Q112" s="411"/>
      <c r="R112" s="411"/>
      <c r="S112" s="412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15">
        <v>4607091385731</v>
      </c>
      <c r="E113" s="412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1"/>
      <c r="Q113" s="411"/>
      <c r="R113" s="411"/>
      <c r="S113" s="412"/>
      <c r="T113" s="34"/>
      <c r="U113" s="34"/>
      <c r="V113" s="35" t="s">
        <v>66</v>
      </c>
      <c r="W113" s="404">
        <v>6</v>
      </c>
      <c r="X113" s="405">
        <f t="shared" si="18"/>
        <v>8.1000000000000014</v>
      </c>
      <c r="Y113" s="36">
        <f>IFERROR(IF(X113=0,"",ROUNDUP(X113/H113,0)*0.00753),"")</f>
        <v>2.2589999999999999E-2</v>
      </c>
      <c r="Z113" s="56"/>
      <c r="AA113" s="57"/>
      <c r="AE113" s="64"/>
      <c r="BB113" s="122" t="s">
        <v>1</v>
      </c>
      <c r="BL113" s="64">
        <f t="shared" si="19"/>
        <v>6.6044444444444439</v>
      </c>
      <c r="BM113" s="64">
        <f t="shared" si="20"/>
        <v>8.9160000000000004</v>
      </c>
      <c r="BN113" s="64">
        <f t="shared" si="21"/>
        <v>1.4245014245014242E-2</v>
      </c>
      <c r="BO113" s="64">
        <f t="shared" si="22"/>
        <v>1.9230769230769232E-2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415">
        <v>4680115880214</v>
      </c>
      <c r="E114" s="412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57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1"/>
      <c r="Q114" s="411"/>
      <c r="R114" s="411"/>
      <c r="S114" s="412"/>
      <c r="T114" s="34"/>
      <c r="U114" s="34"/>
      <c r="V114" s="35" t="s">
        <v>66</v>
      </c>
      <c r="W114" s="404">
        <v>6</v>
      </c>
      <c r="X114" s="405">
        <f t="shared" si="18"/>
        <v>8.1000000000000014</v>
      </c>
      <c r="Y114" s="36">
        <f>IFERROR(IF(X114=0,"",ROUNDUP(X114/H114,0)*0.00937),"")</f>
        <v>2.811E-2</v>
      </c>
      <c r="Z114" s="56"/>
      <c r="AA114" s="57"/>
      <c r="AE114" s="64"/>
      <c r="BB114" s="123" t="s">
        <v>1</v>
      </c>
      <c r="BL114" s="64">
        <f t="shared" si="19"/>
        <v>6.64</v>
      </c>
      <c r="BM114" s="64">
        <f t="shared" si="20"/>
        <v>8.9640000000000004</v>
      </c>
      <c r="BN114" s="64">
        <f t="shared" si="21"/>
        <v>1.8518518518518514E-2</v>
      </c>
      <c r="BO114" s="64">
        <f t="shared" si="22"/>
        <v>2.5000000000000005E-2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415">
        <v>4680115880894</v>
      </c>
      <c r="E115" s="412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72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1"/>
      <c r="Q115" s="411"/>
      <c r="R115" s="411"/>
      <c r="S115" s="412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415">
        <v>4680115885233</v>
      </c>
      <c r="E116" s="412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79" t="s">
        <v>201</v>
      </c>
      <c r="P116" s="411"/>
      <c r="Q116" s="411"/>
      <c r="R116" s="411"/>
      <c r="S116" s="412"/>
      <c r="T116" s="34"/>
      <c r="U116" s="34"/>
      <c r="V116" s="35" t="s">
        <v>66</v>
      </c>
      <c r="W116" s="404">
        <v>0</v>
      </c>
      <c r="X116" s="405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415">
        <v>4680115884915</v>
      </c>
      <c r="E117" s="412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554" t="s">
        <v>204</v>
      </c>
      <c r="P117" s="411"/>
      <c r="Q117" s="411"/>
      <c r="R117" s="411"/>
      <c r="S117" s="412"/>
      <c r="T117" s="34"/>
      <c r="U117" s="34"/>
      <c r="V117" s="35" t="s">
        <v>66</v>
      </c>
      <c r="W117" s="404">
        <v>3</v>
      </c>
      <c r="X117" s="405">
        <f t="shared" si="18"/>
        <v>3.6</v>
      </c>
      <c r="Y117" s="36">
        <f>IFERROR(IF(X117=0,"",ROUNDUP(X117/H117,0)*0.00753),"")</f>
        <v>1.506E-2</v>
      </c>
      <c r="Z117" s="56"/>
      <c r="AA117" s="57"/>
      <c r="AE117" s="64"/>
      <c r="BB117" s="126" t="s">
        <v>1</v>
      </c>
      <c r="BL117" s="64">
        <f t="shared" si="19"/>
        <v>3.333333333333333</v>
      </c>
      <c r="BM117" s="64">
        <f t="shared" si="20"/>
        <v>4</v>
      </c>
      <c r="BN117" s="64">
        <f t="shared" si="21"/>
        <v>1.0683760683760682E-2</v>
      </c>
      <c r="BO117" s="64">
        <f t="shared" si="22"/>
        <v>1.282051282051282E-2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415">
        <v>4607091385427</v>
      </c>
      <c r="E118" s="412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1"/>
      <c r="Q118" s="411"/>
      <c r="R118" s="411"/>
      <c r="S118" s="412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415">
        <v>4680115882645</v>
      </c>
      <c r="E119" s="412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1"/>
      <c r="Q119" s="411"/>
      <c r="R119" s="411"/>
      <c r="S119" s="412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415">
        <v>4680115884311</v>
      </c>
      <c r="E120" s="412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755" t="s">
        <v>211</v>
      </c>
      <c r="P120" s="411"/>
      <c r="Q120" s="411"/>
      <c r="R120" s="411"/>
      <c r="S120" s="412"/>
      <c r="T120" s="34"/>
      <c r="U120" s="34"/>
      <c r="V120" s="35" t="s">
        <v>66</v>
      </c>
      <c r="W120" s="404">
        <v>2</v>
      </c>
      <c r="X120" s="405">
        <f t="shared" si="18"/>
        <v>3.6</v>
      </c>
      <c r="Y120" s="36">
        <f>IFERROR(IF(X120=0,"",ROUNDUP(X120/H120,0)*0.00753),"")</f>
        <v>1.506E-2</v>
      </c>
      <c r="Z120" s="56"/>
      <c r="AA120" s="57"/>
      <c r="AE120" s="64"/>
      <c r="BB120" s="129" t="s">
        <v>1</v>
      </c>
      <c r="BL120" s="64">
        <f t="shared" si="19"/>
        <v>2.2955555555555551</v>
      </c>
      <c r="BM120" s="64">
        <f t="shared" si="20"/>
        <v>4.1319999999999997</v>
      </c>
      <c r="BN120" s="64">
        <f t="shared" si="21"/>
        <v>7.1225071225071226E-3</v>
      </c>
      <c r="BO120" s="64">
        <f t="shared" si="22"/>
        <v>1.282051282051282E-2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415">
        <v>4680115884403</v>
      </c>
      <c r="E121" s="412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55" t="s">
        <v>214</v>
      </c>
      <c r="P121" s="411"/>
      <c r="Q121" s="411"/>
      <c r="R121" s="411"/>
      <c r="S121" s="412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26"/>
      <c r="B122" s="420"/>
      <c r="C122" s="420"/>
      <c r="D122" s="420"/>
      <c r="E122" s="420"/>
      <c r="F122" s="420"/>
      <c r="G122" s="420"/>
      <c r="H122" s="420"/>
      <c r="I122" s="420"/>
      <c r="J122" s="420"/>
      <c r="K122" s="420"/>
      <c r="L122" s="420"/>
      <c r="M122" s="420"/>
      <c r="N122" s="427"/>
      <c r="O122" s="429" t="s">
        <v>70</v>
      </c>
      <c r="P122" s="430"/>
      <c r="Q122" s="430"/>
      <c r="R122" s="430"/>
      <c r="S122" s="430"/>
      <c r="T122" s="430"/>
      <c r="U122" s="431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7.2222222222222214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10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8.0820000000000003E-2</v>
      </c>
      <c r="Z122" s="407"/>
      <c r="AA122" s="407"/>
    </row>
    <row r="123" spans="1:67" x14ac:dyDescent="0.2">
      <c r="A123" s="420"/>
      <c r="B123" s="420"/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0"/>
      <c r="N123" s="427"/>
      <c r="O123" s="429" t="s">
        <v>70</v>
      </c>
      <c r="P123" s="430"/>
      <c r="Q123" s="430"/>
      <c r="R123" s="430"/>
      <c r="S123" s="430"/>
      <c r="T123" s="430"/>
      <c r="U123" s="431"/>
      <c r="V123" s="37" t="s">
        <v>66</v>
      </c>
      <c r="W123" s="406">
        <f>IFERROR(SUM(W107:W121),"0")</f>
        <v>17</v>
      </c>
      <c r="X123" s="406">
        <f>IFERROR(SUM(X107:X121),"0")</f>
        <v>23.400000000000006</v>
      </c>
      <c r="Y123" s="37"/>
      <c r="Z123" s="407"/>
      <c r="AA123" s="407"/>
    </row>
    <row r="124" spans="1:67" ht="14.25" hidden="1" customHeight="1" x14ac:dyDescent="0.25">
      <c r="A124" s="453" t="s">
        <v>215</v>
      </c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0"/>
      <c r="O124" s="420"/>
      <c r="P124" s="420"/>
      <c r="Q124" s="420"/>
      <c r="R124" s="420"/>
      <c r="S124" s="420"/>
      <c r="T124" s="420"/>
      <c r="U124" s="420"/>
      <c r="V124" s="420"/>
      <c r="W124" s="420"/>
      <c r="X124" s="420"/>
      <c r="Y124" s="420"/>
      <c r="Z124" s="400"/>
      <c r="AA124" s="400"/>
    </row>
    <row r="125" spans="1:67" ht="27" hidden="1" customHeight="1" x14ac:dyDescent="0.25">
      <c r="A125" s="54" t="s">
        <v>216</v>
      </c>
      <c r="B125" s="54" t="s">
        <v>217</v>
      </c>
      <c r="C125" s="31">
        <v>4301060296</v>
      </c>
      <c r="D125" s="415">
        <v>4607091383065</v>
      </c>
      <c r="E125" s="412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5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1"/>
      <c r="Q125" s="411"/>
      <c r="R125" s="411"/>
      <c r="S125" s="412"/>
      <c r="T125" s="34"/>
      <c r="U125" s="34"/>
      <c r="V125" s="35" t="s">
        <v>66</v>
      </c>
      <c r="W125" s="404">
        <v>0</v>
      </c>
      <c r="X125" s="405">
        <f t="shared" ref="X125:X130" si="23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4">IFERROR(W125*I125/H125,"0")</f>
        <v>0</v>
      </c>
      <c r="BM125" s="64">
        <f t="shared" ref="BM125:BM130" si="25">IFERROR(X125*I125/H125,"0")</f>
        <v>0</v>
      </c>
      <c r="BN125" s="64">
        <f t="shared" ref="BN125:BN130" si="26">IFERROR(1/J125*(W125/H125),"0")</f>
        <v>0</v>
      </c>
      <c r="BO125" s="64">
        <f t="shared" ref="BO125:BO130" si="27">IFERROR(1/J125*(X125/H125),"0")</f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4301060371</v>
      </c>
      <c r="D126" s="415">
        <v>4680115881532</v>
      </c>
      <c r="E126" s="412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1"/>
      <c r="Q126" s="411"/>
      <c r="R126" s="411"/>
      <c r="S126" s="412"/>
      <c r="T126" s="34"/>
      <c r="U126" s="34"/>
      <c r="V126" s="35" t="s">
        <v>66</v>
      </c>
      <c r="W126" s="404">
        <v>0</v>
      </c>
      <c r="X126" s="405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218</v>
      </c>
      <c r="B127" s="54" t="s">
        <v>220</v>
      </c>
      <c r="C127" s="31">
        <v>4301060366</v>
      </c>
      <c r="D127" s="415">
        <v>4680115881532</v>
      </c>
      <c r="E127" s="412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50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1"/>
      <c r="Q127" s="411"/>
      <c r="R127" s="411"/>
      <c r="S127" s="412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4301060356</v>
      </c>
      <c r="D128" s="415">
        <v>4680115882652</v>
      </c>
      <c r="E128" s="412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1"/>
      <c r="Q128" s="411"/>
      <c r="R128" s="411"/>
      <c r="S128" s="412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hidden="1" customHeight="1" x14ac:dyDescent="0.25">
      <c r="A129" s="54" t="s">
        <v>223</v>
      </c>
      <c r="B129" s="54" t="s">
        <v>224</v>
      </c>
      <c r="C129" s="31">
        <v>4301060309</v>
      </c>
      <c r="D129" s="415">
        <v>4680115880238</v>
      </c>
      <c r="E129" s="412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68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1"/>
      <c r="Q129" s="411"/>
      <c r="R129" s="411"/>
      <c r="S129" s="412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hidden="1" customHeight="1" x14ac:dyDescent="0.25">
      <c r="A130" s="54" t="s">
        <v>225</v>
      </c>
      <c r="B130" s="54" t="s">
        <v>226</v>
      </c>
      <c r="C130" s="31">
        <v>4301060351</v>
      </c>
      <c r="D130" s="415">
        <v>4680115881464</v>
      </c>
      <c r="E130" s="412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5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1"/>
      <c r="Q130" s="411"/>
      <c r="R130" s="411"/>
      <c r="S130" s="412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idden="1" x14ac:dyDescent="0.2">
      <c r="A131" s="426"/>
      <c r="B131" s="420"/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0"/>
      <c r="N131" s="427"/>
      <c r="O131" s="429" t="s">
        <v>70</v>
      </c>
      <c r="P131" s="430"/>
      <c r="Q131" s="430"/>
      <c r="R131" s="430"/>
      <c r="S131" s="430"/>
      <c r="T131" s="430"/>
      <c r="U131" s="431"/>
      <c r="V131" s="37" t="s">
        <v>71</v>
      </c>
      <c r="W131" s="406">
        <f>IFERROR(W125/H125,"0")+IFERROR(W126/H126,"0")+IFERROR(W127/H127,"0")+IFERROR(W128/H128,"0")+IFERROR(W129/H129,"0")+IFERROR(W130/H130,"0")</f>
        <v>0</v>
      </c>
      <c r="X131" s="406">
        <f>IFERROR(X125/H125,"0")+IFERROR(X126/H126,"0")+IFERROR(X127/H127,"0")+IFERROR(X128/H128,"0")+IFERROR(X129/H129,"0")+IFERROR(X130/H130,"0")</f>
        <v>0</v>
      </c>
      <c r="Y131" s="406">
        <f>IFERROR(IF(Y125="",0,Y125),"0")+IFERROR(IF(Y126="",0,Y126),"0")+IFERROR(IF(Y127="",0,Y127),"0")+IFERROR(IF(Y128="",0,Y128),"0")+IFERROR(IF(Y129="",0,Y129),"0")+IFERROR(IF(Y130="",0,Y130),"0")</f>
        <v>0</v>
      </c>
      <c r="Z131" s="407"/>
      <c r="AA131" s="407"/>
    </row>
    <row r="132" spans="1:67" hidden="1" x14ac:dyDescent="0.2">
      <c r="A132" s="420"/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27"/>
      <c r="O132" s="429" t="s">
        <v>70</v>
      </c>
      <c r="P132" s="430"/>
      <c r="Q132" s="430"/>
      <c r="R132" s="430"/>
      <c r="S132" s="430"/>
      <c r="T132" s="430"/>
      <c r="U132" s="431"/>
      <c r="V132" s="37" t="s">
        <v>66</v>
      </c>
      <c r="W132" s="406">
        <f>IFERROR(SUM(W125:W130),"0")</f>
        <v>0</v>
      </c>
      <c r="X132" s="406">
        <f>IFERROR(SUM(X125:X130),"0")</f>
        <v>0</v>
      </c>
      <c r="Y132" s="37"/>
      <c r="Z132" s="407"/>
      <c r="AA132" s="407"/>
    </row>
    <row r="133" spans="1:67" ht="16.5" hidden="1" customHeight="1" x14ac:dyDescent="0.25">
      <c r="A133" s="421" t="s">
        <v>227</v>
      </c>
      <c r="B133" s="420"/>
      <c r="C133" s="420"/>
      <c r="D133" s="420"/>
      <c r="E133" s="420"/>
      <c r="F133" s="420"/>
      <c r="G133" s="420"/>
      <c r="H133" s="420"/>
      <c r="I133" s="420"/>
      <c r="J133" s="420"/>
      <c r="K133" s="420"/>
      <c r="L133" s="420"/>
      <c r="M133" s="420"/>
      <c r="N133" s="420"/>
      <c r="O133" s="420"/>
      <c r="P133" s="420"/>
      <c r="Q133" s="420"/>
      <c r="R133" s="420"/>
      <c r="S133" s="420"/>
      <c r="T133" s="420"/>
      <c r="U133" s="420"/>
      <c r="V133" s="420"/>
      <c r="W133" s="420"/>
      <c r="X133" s="420"/>
      <c r="Y133" s="420"/>
      <c r="Z133" s="399"/>
      <c r="AA133" s="399"/>
    </row>
    <row r="134" spans="1:67" ht="14.25" hidden="1" customHeight="1" x14ac:dyDescent="0.25">
      <c r="A134" s="453" t="s">
        <v>72</v>
      </c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0"/>
      <c r="N134" s="420"/>
      <c r="O134" s="420"/>
      <c r="P134" s="420"/>
      <c r="Q134" s="420"/>
      <c r="R134" s="420"/>
      <c r="S134" s="420"/>
      <c r="T134" s="420"/>
      <c r="U134" s="420"/>
      <c r="V134" s="420"/>
      <c r="W134" s="420"/>
      <c r="X134" s="420"/>
      <c r="Y134" s="420"/>
      <c r="Z134" s="400"/>
      <c r="AA134" s="400"/>
    </row>
    <row r="135" spans="1:67" ht="27" hidden="1" customHeight="1" x14ac:dyDescent="0.25">
      <c r="A135" s="54" t="s">
        <v>228</v>
      </c>
      <c r="B135" s="54" t="s">
        <v>229</v>
      </c>
      <c r="C135" s="31">
        <v>4301051360</v>
      </c>
      <c r="D135" s="415">
        <v>4607091385168</v>
      </c>
      <c r="E135" s="412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6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1"/>
      <c r="Q135" s="411"/>
      <c r="R135" s="411"/>
      <c r="S135" s="412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hidden="1" customHeight="1" x14ac:dyDescent="0.25">
      <c r="A136" s="54" t="s">
        <v>228</v>
      </c>
      <c r="B136" s="54" t="s">
        <v>230</v>
      </c>
      <c r="C136" s="31">
        <v>4301051612</v>
      </c>
      <c r="D136" s="415">
        <v>4607091385168</v>
      </c>
      <c r="E136" s="412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8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1"/>
      <c r="Q136" s="411"/>
      <c r="R136" s="411"/>
      <c r="S136" s="412"/>
      <c r="T136" s="34"/>
      <c r="U136" s="34"/>
      <c r="V136" s="35" t="s">
        <v>66</v>
      </c>
      <c r="W136" s="404">
        <v>0</v>
      </c>
      <c r="X136" s="405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4301051362</v>
      </c>
      <c r="D137" s="415">
        <v>4607091383256</v>
      </c>
      <c r="E137" s="412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1"/>
      <c r="Q137" s="411"/>
      <c r="R137" s="411"/>
      <c r="S137" s="412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4301051358</v>
      </c>
      <c r="D138" s="415">
        <v>4607091385748</v>
      </c>
      <c r="E138" s="412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5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1"/>
      <c r="Q138" s="411"/>
      <c r="R138" s="411"/>
      <c r="S138" s="412"/>
      <c r="T138" s="34"/>
      <c r="U138" s="34"/>
      <c r="V138" s="35" t="s">
        <v>66</v>
      </c>
      <c r="W138" s="404">
        <v>27</v>
      </c>
      <c r="X138" s="405">
        <f>IFERROR(IF(W138="",0,CEILING((W138/$H138),1)*$H138),"")</f>
        <v>27</v>
      </c>
      <c r="Y138" s="36">
        <f>IFERROR(IF(X138=0,"",ROUNDUP(X138/H138,0)*0.00753),"")</f>
        <v>7.5300000000000006E-2</v>
      </c>
      <c r="Z138" s="56"/>
      <c r="AA138" s="57"/>
      <c r="AE138" s="64"/>
      <c r="BB138" s="140" t="s">
        <v>1</v>
      </c>
      <c r="BL138" s="64">
        <f>IFERROR(W138*I138/H138,"0")</f>
        <v>29.72</v>
      </c>
      <c r="BM138" s="64">
        <f>IFERROR(X138*I138/H138,"0")</f>
        <v>29.72</v>
      </c>
      <c r="BN138" s="64">
        <f>IFERROR(1/J138*(W138/H138),"0")</f>
        <v>6.4102564102564097E-2</v>
      </c>
      <c r="BO138" s="64">
        <f>IFERROR(1/J138*(X138/H138),"0")</f>
        <v>6.4102564102564097E-2</v>
      </c>
    </row>
    <row r="139" spans="1:67" ht="16.5" hidden="1" customHeight="1" x14ac:dyDescent="0.25">
      <c r="A139" s="54" t="s">
        <v>235</v>
      </c>
      <c r="B139" s="54" t="s">
        <v>236</v>
      </c>
      <c r="C139" s="31">
        <v>4301051738</v>
      </c>
      <c r="D139" s="415">
        <v>4680115884533</v>
      </c>
      <c r="E139" s="412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1"/>
      <c r="Q139" s="411"/>
      <c r="R139" s="411"/>
      <c r="S139" s="412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26"/>
      <c r="B140" s="420"/>
      <c r="C140" s="420"/>
      <c r="D140" s="420"/>
      <c r="E140" s="420"/>
      <c r="F140" s="420"/>
      <c r="G140" s="420"/>
      <c r="H140" s="420"/>
      <c r="I140" s="420"/>
      <c r="J140" s="420"/>
      <c r="K140" s="420"/>
      <c r="L140" s="420"/>
      <c r="M140" s="420"/>
      <c r="N140" s="427"/>
      <c r="O140" s="429" t="s">
        <v>70</v>
      </c>
      <c r="P140" s="430"/>
      <c r="Q140" s="430"/>
      <c r="R140" s="430"/>
      <c r="S140" s="430"/>
      <c r="T140" s="430"/>
      <c r="U140" s="431"/>
      <c r="V140" s="37" t="s">
        <v>71</v>
      </c>
      <c r="W140" s="406">
        <f>IFERROR(W135/H135,"0")+IFERROR(W136/H136,"0")+IFERROR(W137/H137,"0")+IFERROR(W138/H138,"0")+IFERROR(W139/H139,"0")</f>
        <v>10</v>
      </c>
      <c r="X140" s="406">
        <f>IFERROR(X135/H135,"0")+IFERROR(X136/H136,"0")+IFERROR(X137/H137,"0")+IFERROR(X138/H138,"0")+IFERROR(X139/H139,"0")</f>
        <v>10</v>
      </c>
      <c r="Y140" s="406">
        <f>IFERROR(IF(Y135="",0,Y135),"0")+IFERROR(IF(Y136="",0,Y136),"0")+IFERROR(IF(Y137="",0,Y137),"0")+IFERROR(IF(Y138="",0,Y138),"0")+IFERROR(IF(Y139="",0,Y139),"0")</f>
        <v>7.5300000000000006E-2</v>
      </c>
      <c r="Z140" s="407"/>
      <c r="AA140" s="407"/>
    </row>
    <row r="141" spans="1:67" x14ac:dyDescent="0.2">
      <c r="A141" s="420"/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7"/>
      <c r="O141" s="429" t="s">
        <v>70</v>
      </c>
      <c r="P141" s="430"/>
      <c r="Q141" s="430"/>
      <c r="R141" s="430"/>
      <c r="S141" s="430"/>
      <c r="T141" s="430"/>
      <c r="U141" s="431"/>
      <c r="V141" s="37" t="s">
        <v>66</v>
      </c>
      <c r="W141" s="406">
        <f>IFERROR(SUM(W135:W139),"0")</f>
        <v>27</v>
      </c>
      <c r="X141" s="406">
        <f>IFERROR(SUM(X135:X139),"0")</f>
        <v>27</v>
      </c>
      <c r="Y141" s="37"/>
      <c r="Z141" s="407"/>
      <c r="AA141" s="407"/>
    </row>
    <row r="142" spans="1:67" ht="27.75" hidden="1" customHeight="1" x14ac:dyDescent="0.2">
      <c r="A142" s="498" t="s">
        <v>237</v>
      </c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8"/>
      <c r="AA142" s="48"/>
    </row>
    <row r="143" spans="1:67" ht="16.5" hidden="1" customHeight="1" x14ac:dyDescent="0.25">
      <c r="A143" s="421" t="s">
        <v>238</v>
      </c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0"/>
      <c r="N143" s="420"/>
      <c r="O143" s="420"/>
      <c r="P143" s="420"/>
      <c r="Q143" s="420"/>
      <c r="R143" s="420"/>
      <c r="S143" s="420"/>
      <c r="T143" s="420"/>
      <c r="U143" s="420"/>
      <c r="V143" s="420"/>
      <c r="W143" s="420"/>
      <c r="X143" s="420"/>
      <c r="Y143" s="420"/>
      <c r="Z143" s="399"/>
      <c r="AA143" s="399"/>
    </row>
    <row r="144" spans="1:67" ht="14.25" hidden="1" customHeight="1" x14ac:dyDescent="0.25">
      <c r="A144" s="453" t="s">
        <v>113</v>
      </c>
      <c r="B144" s="420"/>
      <c r="C144" s="420"/>
      <c r="D144" s="420"/>
      <c r="E144" s="420"/>
      <c r="F144" s="420"/>
      <c r="G144" s="420"/>
      <c r="H144" s="420"/>
      <c r="I144" s="420"/>
      <c r="J144" s="420"/>
      <c r="K144" s="420"/>
      <c r="L144" s="420"/>
      <c r="M144" s="420"/>
      <c r="N144" s="420"/>
      <c r="O144" s="420"/>
      <c r="P144" s="420"/>
      <c r="Q144" s="420"/>
      <c r="R144" s="420"/>
      <c r="S144" s="420"/>
      <c r="T144" s="420"/>
      <c r="U144" s="420"/>
      <c r="V144" s="420"/>
      <c r="W144" s="420"/>
      <c r="X144" s="420"/>
      <c r="Y144" s="420"/>
      <c r="Z144" s="400"/>
      <c r="AA144" s="400"/>
    </row>
    <row r="145" spans="1:67" ht="27" hidden="1" customHeight="1" x14ac:dyDescent="0.25">
      <c r="A145" s="54" t="s">
        <v>239</v>
      </c>
      <c r="B145" s="54" t="s">
        <v>240</v>
      </c>
      <c r="C145" s="31">
        <v>4301011223</v>
      </c>
      <c r="D145" s="415">
        <v>4607091383423</v>
      </c>
      <c r="E145" s="412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7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1"/>
      <c r="Q145" s="411"/>
      <c r="R145" s="411"/>
      <c r="S145" s="412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241</v>
      </c>
      <c r="B146" s="54" t="s">
        <v>242</v>
      </c>
      <c r="C146" s="31">
        <v>4301011876</v>
      </c>
      <c r="D146" s="415">
        <v>4680115885707</v>
      </c>
      <c r="E146" s="412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416" t="s">
        <v>243</v>
      </c>
      <c r="P146" s="411"/>
      <c r="Q146" s="411"/>
      <c r="R146" s="411"/>
      <c r="S146" s="412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244</v>
      </c>
      <c r="B147" s="54" t="s">
        <v>245</v>
      </c>
      <c r="C147" s="31">
        <v>4301011878</v>
      </c>
      <c r="D147" s="415">
        <v>4680115885660</v>
      </c>
      <c r="E147" s="412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736" t="s">
        <v>246</v>
      </c>
      <c r="P147" s="411"/>
      <c r="Q147" s="411"/>
      <c r="R147" s="411"/>
      <c r="S147" s="412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247</v>
      </c>
      <c r="B148" s="54" t="s">
        <v>248</v>
      </c>
      <c r="C148" s="31">
        <v>4301011333</v>
      </c>
      <c r="D148" s="415">
        <v>4607091386516</v>
      </c>
      <c r="E148" s="412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5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1"/>
      <c r="Q148" s="411"/>
      <c r="R148" s="411"/>
      <c r="S148" s="412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5">
        <v>4680115885691</v>
      </c>
      <c r="E149" s="412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784" t="s">
        <v>251</v>
      </c>
      <c r="P149" s="411"/>
      <c r="Q149" s="411"/>
      <c r="R149" s="411"/>
      <c r="S149" s="412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26"/>
      <c r="B150" s="420"/>
      <c r="C150" s="420"/>
      <c r="D150" s="420"/>
      <c r="E150" s="420"/>
      <c r="F150" s="420"/>
      <c r="G150" s="420"/>
      <c r="H150" s="420"/>
      <c r="I150" s="420"/>
      <c r="J150" s="420"/>
      <c r="K150" s="420"/>
      <c r="L150" s="420"/>
      <c r="M150" s="420"/>
      <c r="N150" s="427"/>
      <c r="O150" s="429" t="s">
        <v>70</v>
      </c>
      <c r="P150" s="430"/>
      <c r="Q150" s="430"/>
      <c r="R150" s="430"/>
      <c r="S150" s="430"/>
      <c r="T150" s="430"/>
      <c r="U150" s="431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hidden="1" x14ac:dyDescent="0.2">
      <c r="A151" s="420"/>
      <c r="B151" s="420"/>
      <c r="C151" s="420"/>
      <c r="D151" s="420"/>
      <c r="E151" s="420"/>
      <c r="F151" s="420"/>
      <c r="G151" s="420"/>
      <c r="H151" s="420"/>
      <c r="I151" s="420"/>
      <c r="J151" s="420"/>
      <c r="K151" s="420"/>
      <c r="L151" s="420"/>
      <c r="M151" s="420"/>
      <c r="N151" s="427"/>
      <c r="O151" s="429" t="s">
        <v>70</v>
      </c>
      <c r="P151" s="430"/>
      <c r="Q151" s="430"/>
      <c r="R151" s="430"/>
      <c r="S151" s="430"/>
      <c r="T151" s="430"/>
      <c r="U151" s="431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hidden="1" customHeight="1" x14ac:dyDescent="0.25">
      <c r="A152" s="421" t="s">
        <v>252</v>
      </c>
      <c r="B152" s="420"/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0"/>
      <c r="N152" s="420"/>
      <c r="O152" s="420"/>
      <c r="P152" s="420"/>
      <c r="Q152" s="420"/>
      <c r="R152" s="420"/>
      <c r="S152" s="420"/>
      <c r="T152" s="420"/>
      <c r="U152" s="420"/>
      <c r="V152" s="420"/>
      <c r="W152" s="420"/>
      <c r="X152" s="420"/>
      <c r="Y152" s="420"/>
      <c r="Z152" s="399"/>
      <c r="AA152" s="399"/>
    </row>
    <row r="153" spans="1:67" ht="14.25" hidden="1" customHeight="1" x14ac:dyDescent="0.25">
      <c r="A153" s="453" t="s">
        <v>61</v>
      </c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0"/>
      <c r="N153" s="420"/>
      <c r="O153" s="420"/>
      <c r="P153" s="420"/>
      <c r="Q153" s="420"/>
      <c r="R153" s="420"/>
      <c r="S153" s="420"/>
      <c r="T153" s="420"/>
      <c r="U153" s="420"/>
      <c r="V153" s="420"/>
      <c r="W153" s="420"/>
      <c r="X153" s="420"/>
      <c r="Y153" s="420"/>
      <c r="Z153" s="400"/>
      <c r="AA153" s="400"/>
    </row>
    <row r="154" spans="1:67" ht="27" customHeight="1" x14ac:dyDescent="0.25">
      <c r="A154" s="54" t="s">
        <v>253</v>
      </c>
      <c r="B154" s="54" t="s">
        <v>254</v>
      </c>
      <c r="C154" s="31">
        <v>4301031191</v>
      </c>
      <c r="D154" s="415">
        <v>4680115880993</v>
      </c>
      <c r="E154" s="412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1"/>
      <c r="Q154" s="411"/>
      <c r="R154" s="411"/>
      <c r="S154" s="412"/>
      <c r="T154" s="34"/>
      <c r="U154" s="34"/>
      <c r="V154" s="35" t="s">
        <v>66</v>
      </c>
      <c r="W154" s="404">
        <v>31</v>
      </c>
      <c r="X154" s="405">
        <f t="shared" ref="X154:X162" si="28">IFERROR(IF(W154="",0,CEILING((W154/$H154),1)*$H154),"")</f>
        <v>33.6</v>
      </c>
      <c r="Y154" s="36">
        <f>IFERROR(IF(X154=0,"",ROUNDUP(X154/H154,0)*0.00753),"")</f>
        <v>6.0240000000000002E-2</v>
      </c>
      <c r="Z154" s="56"/>
      <c r="AA154" s="57"/>
      <c r="AE154" s="64"/>
      <c r="BB154" s="147" t="s">
        <v>1</v>
      </c>
      <c r="BL154" s="64">
        <f t="shared" ref="BL154:BL162" si="29">IFERROR(W154*I154/H154,"0")</f>
        <v>32.919047619047618</v>
      </c>
      <c r="BM154" s="64">
        <f t="shared" ref="BM154:BM162" si="30">IFERROR(X154*I154/H154,"0")</f>
        <v>35.68</v>
      </c>
      <c r="BN154" s="64">
        <f t="shared" ref="BN154:BN162" si="31">IFERROR(1/J154*(W154/H154),"0")</f>
        <v>4.7313797313797312E-2</v>
      </c>
      <c r="BO154" s="64">
        <f t="shared" ref="BO154:BO162" si="32">IFERROR(1/J154*(X154/H154),"0")</f>
        <v>5.128205128205128E-2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4301031204</v>
      </c>
      <c r="D155" s="415">
        <v>4680115881761</v>
      </c>
      <c r="E155" s="412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8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1"/>
      <c r="Q155" s="411"/>
      <c r="R155" s="411"/>
      <c r="S155" s="412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4301031201</v>
      </c>
      <c r="D156" s="415">
        <v>4680115881563</v>
      </c>
      <c r="E156" s="412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1"/>
      <c r="Q156" s="411"/>
      <c r="R156" s="411"/>
      <c r="S156" s="412"/>
      <c r="T156" s="34"/>
      <c r="U156" s="34"/>
      <c r="V156" s="35" t="s">
        <v>66</v>
      </c>
      <c r="W156" s="404">
        <v>10</v>
      </c>
      <c r="X156" s="405">
        <f t="shared" si="28"/>
        <v>12.600000000000001</v>
      </c>
      <c r="Y156" s="36">
        <f>IFERROR(IF(X156=0,"",ROUNDUP(X156/H156,0)*0.00753),"")</f>
        <v>2.2589999999999999E-2</v>
      </c>
      <c r="Z156" s="56"/>
      <c r="AA156" s="57"/>
      <c r="AE156" s="64"/>
      <c r="BB156" s="149" t="s">
        <v>1</v>
      </c>
      <c r="BL156" s="64">
        <f t="shared" si="29"/>
        <v>10.476190476190476</v>
      </c>
      <c r="BM156" s="64">
        <f t="shared" si="30"/>
        <v>13.200000000000003</v>
      </c>
      <c r="BN156" s="64">
        <f t="shared" si="31"/>
        <v>1.5262515262515262E-2</v>
      </c>
      <c r="BO156" s="64">
        <f t="shared" si="32"/>
        <v>1.9230769230769232E-2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4301031199</v>
      </c>
      <c r="D157" s="415">
        <v>4680115880986</v>
      </c>
      <c r="E157" s="412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1"/>
      <c r="Q157" s="411"/>
      <c r="R157" s="411"/>
      <c r="S157" s="412"/>
      <c r="T157" s="34"/>
      <c r="U157" s="34"/>
      <c r="V157" s="35" t="s">
        <v>66</v>
      </c>
      <c r="W157" s="404">
        <v>0</v>
      </c>
      <c r="X157" s="405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4301031190</v>
      </c>
      <c r="D158" s="415">
        <v>4680115880207</v>
      </c>
      <c r="E158" s="412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1"/>
      <c r="Q158" s="411"/>
      <c r="R158" s="411"/>
      <c r="S158" s="412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4301031205</v>
      </c>
      <c r="D159" s="415">
        <v>4680115881785</v>
      </c>
      <c r="E159" s="412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1"/>
      <c r="Q159" s="411"/>
      <c r="R159" s="411"/>
      <c r="S159" s="412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4301031202</v>
      </c>
      <c r="D160" s="415">
        <v>4680115881679</v>
      </c>
      <c r="E160" s="412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1"/>
      <c r="Q160" s="411"/>
      <c r="R160" s="411"/>
      <c r="S160" s="412"/>
      <c r="T160" s="34"/>
      <c r="U160" s="34"/>
      <c r="V160" s="35" t="s">
        <v>66</v>
      </c>
      <c r="W160" s="404">
        <v>0</v>
      </c>
      <c r="X160" s="405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4301031158</v>
      </c>
      <c r="D161" s="415">
        <v>4680115880191</v>
      </c>
      <c r="E161" s="412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6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1"/>
      <c r="Q161" s="411"/>
      <c r="R161" s="411"/>
      <c r="S161" s="412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hidden="1" customHeight="1" x14ac:dyDescent="0.25">
      <c r="A162" s="54" t="s">
        <v>269</v>
      </c>
      <c r="B162" s="54" t="s">
        <v>270</v>
      </c>
      <c r="C162" s="31">
        <v>4301031245</v>
      </c>
      <c r="D162" s="415">
        <v>4680115883963</v>
      </c>
      <c r="E162" s="412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5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1"/>
      <c r="Q162" s="411"/>
      <c r="R162" s="411"/>
      <c r="S162" s="412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x14ac:dyDescent="0.2">
      <c r="A163" s="426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0"/>
      <c r="N163" s="427"/>
      <c r="O163" s="429" t="s">
        <v>70</v>
      </c>
      <c r="P163" s="430"/>
      <c r="Q163" s="430"/>
      <c r="R163" s="430"/>
      <c r="S163" s="430"/>
      <c r="T163" s="430"/>
      <c r="U163" s="431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9.761904761904761</v>
      </c>
      <c r="X163" s="406">
        <f>IFERROR(X154/H154,"0")+IFERROR(X155/H155,"0")+IFERROR(X156/H156,"0")+IFERROR(X157/H157,"0")+IFERROR(X158/H158,"0")+IFERROR(X159/H159,"0")+IFERROR(X160/H160,"0")+IFERROR(X161/H161,"0")+IFERROR(X162/H162,"0")</f>
        <v>11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8.2830000000000001E-2</v>
      </c>
      <c r="Z163" s="407"/>
      <c r="AA163" s="407"/>
    </row>
    <row r="164" spans="1:67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27"/>
      <c r="O164" s="429" t="s">
        <v>70</v>
      </c>
      <c r="P164" s="430"/>
      <c r="Q164" s="430"/>
      <c r="R164" s="430"/>
      <c r="S164" s="430"/>
      <c r="T164" s="430"/>
      <c r="U164" s="431"/>
      <c r="V164" s="37" t="s">
        <v>66</v>
      </c>
      <c r="W164" s="406">
        <f>IFERROR(SUM(W154:W162),"0")</f>
        <v>41</v>
      </c>
      <c r="X164" s="406">
        <f>IFERROR(SUM(X154:X162),"0")</f>
        <v>46.2</v>
      </c>
      <c r="Y164" s="37"/>
      <c r="Z164" s="407"/>
      <c r="AA164" s="407"/>
    </row>
    <row r="165" spans="1:67" ht="16.5" hidden="1" customHeight="1" x14ac:dyDescent="0.25">
      <c r="A165" s="421" t="s">
        <v>271</v>
      </c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0"/>
      <c r="N165" s="420"/>
      <c r="O165" s="420"/>
      <c r="P165" s="420"/>
      <c r="Q165" s="420"/>
      <c r="R165" s="420"/>
      <c r="S165" s="420"/>
      <c r="T165" s="420"/>
      <c r="U165" s="420"/>
      <c r="V165" s="420"/>
      <c r="W165" s="420"/>
      <c r="X165" s="420"/>
      <c r="Y165" s="420"/>
      <c r="Z165" s="399"/>
      <c r="AA165" s="399"/>
    </row>
    <row r="166" spans="1:67" ht="14.25" hidden="1" customHeight="1" x14ac:dyDescent="0.25">
      <c r="A166" s="453" t="s">
        <v>113</v>
      </c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0"/>
      <c r="N166" s="420"/>
      <c r="O166" s="420"/>
      <c r="P166" s="420"/>
      <c r="Q166" s="420"/>
      <c r="R166" s="420"/>
      <c r="S166" s="420"/>
      <c r="T166" s="420"/>
      <c r="U166" s="420"/>
      <c r="V166" s="420"/>
      <c r="W166" s="420"/>
      <c r="X166" s="420"/>
      <c r="Y166" s="420"/>
      <c r="Z166" s="400"/>
      <c r="AA166" s="400"/>
    </row>
    <row r="167" spans="1:67" ht="16.5" hidden="1" customHeight="1" x14ac:dyDescent="0.25">
      <c r="A167" s="54" t="s">
        <v>272</v>
      </c>
      <c r="B167" s="54" t="s">
        <v>273</v>
      </c>
      <c r="C167" s="31">
        <v>4301011450</v>
      </c>
      <c r="D167" s="415">
        <v>4680115881402</v>
      </c>
      <c r="E167" s="412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6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1"/>
      <c r="Q167" s="411"/>
      <c r="R167" s="411"/>
      <c r="S167" s="412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274</v>
      </c>
      <c r="B168" s="54" t="s">
        <v>275</v>
      </c>
      <c r="C168" s="31">
        <v>4301011454</v>
      </c>
      <c r="D168" s="415">
        <v>4680115881396</v>
      </c>
      <c r="E168" s="412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6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1"/>
      <c r="Q168" s="411"/>
      <c r="R168" s="411"/>
      <c r="S168" s="412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6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0"/>
      <c r="N169" s="427"/>
      <c r="O169" s="429" t="s">
        <v>70</v>
      </c>
      <c r="P169" s="430"/>
      <c r="Q169" s="430"/>
      <c r="R169" s="430"/>
      <c r="S169" s="430"/>
      <c r="T169" s="430"/>
      <c r="U169" s="431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hidden="1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0"/>
      <c r="N170" s="427"/>
      <c r="O170" s="429" t="s">
        <v>70</v>
      </c>
      <c r="P170" s="430"/>
      <c r="Q170" s="430"/>
      <c r="R170" s="430"/>
      <c r="S170" s="430"/>
      <c r="T170" s="430"/>
      <c r="U170" s="431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hidden="1" customHeight="1" x14ac:dyDescent="0.25">
      <c r="A171" s="453" t="s">
        <v>105</v>
      </c>
      <c r="B171" s="420"/>
      <c r="C171" s="420"/>
      <c r="D171" s="420"/>
      <c r="E171" s="420"/>
      <c r="F171" s="420"/>
      <c r="G171" s="420"/>
      <c r="H171" s="420"/>
      <c r="I171" s="420"/>
      <c r="J171" s="420"/>
      <c r="K171" s="420"/>
      <c r="L171" s="420"/>
      <c r="M171" s="420"/>
      <c r="N171" s="420"/>
      <c r="O171" s="420"/>
      <c r="P171" s="420"/>
      <c r="Q171" s="420"/>
      <c r="R171" s="420"/>
      <c r="S171" s="420"/>
      <c r="T171" s="420"/>
      <c r="U171" s="420"/>
      <c r="V171" s="420"/>
      <c r="W171" s="420"/>
      <c r="X171" s="420"/>
      <c r="Y171" s="420"/>
      <c r="Z171" s="400"/>
      <c r="AA171" s="400"/>
    </row>
    <row r="172" spans="1:67" ht="16.5" hidden="1" customHeight="1" x14ac:dyDescent="0.25">
      <c r="A172" s="54" t="s">
        <v>276</v>
      </c>
      <c r="B172" s="54" t="s">
        <v>277</v>
      </c>
      <c r="C172" s="31">
        <v>4301020262</v>
      </c>
      <c r="D172" s="415">
        <v>4680115882935</v>
      </c>
      <c r="E172" s="412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1"/>
      <c r="Q172" s="411"/>
      <c r="R172" s="411"/>
      <c r="S172" s="412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278</v>
      </c>
      <c r="B173" s="54" t="s">
        <v>279</v>
      </c>
      <c r="C173" s="31">
        <v>4301020220</v>
      </c>
      <c r="D173" s="415">
        <v>4680115880764</v>
      </c>
      <c r="E173" s="412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6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1"/>
      <c r="Q173" s="411"/>
      <c r="R173" s="411"/>
      <c r="S173" s="412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26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0"/>
      <c r="N174" s="427"/>
      <c r="O174" s="429" t="s">
        <v>70</v>
      </c>
      <c r="P174" s="430"/>
      <c r="Q174" s="430"/>
      <c r="R174" s="430"/>
      <c r="S174" s="430"/>
      <c r="T174" s="430"/>
      <c r="U174" s="431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hidden="1" x14ac:dyDescent="0.2">
      <c r="A175" s="420"/>
      <c r="B175" s="420"/>
      <c r="C175" s="420"/>
      <c r="D175" s="420"/>
      <c r="E175" s="420"/>
      <c r="F175" s="420"/>
      <c r="G175" s="420"/>
      <c r="H175" s="420"/>
      <c r="I175" s="420"/>
      <c r="J175" s="420"/>
      <c r="K175" s="420"/>
      <c r="L175" s="420"/>
      <c r="M175" s="420"/>
      <c r="N175" s="427"/>
      <c r="O175" s="429" t="s">
        <v>70</v>
      </c>
      <c r="P175" s="430"/>
      <c r="Q175" s="430"/>
      <c r="R175" s="430"/>
      <c r="S175" s="430"/>
      <c r="T175" s="430"/>
      <c r="U175" s="431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hidden="1" customHeight="1" x14ac:dyDescent="0.25">
      <c r="A176" s="453" t="s">
        <v>61</v>
      </c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0"/>
      <c r="N176" s="420"/>
      <c r="O176" s="420"/>
      <c r="P176" s="420"/>
      <c r="Q176" s="420"/>
      <c r="R176" s="420"/>
      <c r="S176" s="420"/>
      <c r="T176" s="420"/>
      <c r="U176" s="420"/>
      <c r="V176" s="420"/>
      <c r="W176" s="420"/>
      <c r="X176" s="420"/>
      <c r="Y176" s="420"/>
      <c r="Z176" s="400"/>
      <c r="AA176" s="400"/>
    </row>
    <row r="177" spans="1:67" ht="27" hidden="1" customHeight="1" x14ac:dyDescent="0.25">
      <c r="A177" s="54" t="s">
        <v>280</v>
      </c>
      <c r="B177" s="54" t="s">
        <v>281</v>
      </c>
      <c r="C177" s="31">
        <v>4301031224</v>
      </c>
      <c r="D177" s="415">
        <v>4680115882683</v>
      </c>
      <c r="E177" s="412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1"/>
      <c r="Q177" s="411"/>
      <c r="R177" s="411"/>
      <c r="S177" s="412"/>
      <c r="T177" s="34"/>
      <c r="U177" s="34"/>
      <c r="V177" s="35" t="s">
        <v>66</v>
      </c>
      <c r="W177" s="404">
        <v>0</v>
      </c>
      <c r="X177" s="405">
        <f t="shared" ref="X177:X184" si="33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4">IFERROR(W177*I177/H177,"0")</f>
        <v>0</v>
      </c>
      <c r="BM177" s="64">
        <f t="shared" ref="BM177:BM184" si="35">IFERROR(X177*I177/H177,"0")</f>
        <v>0</v>
      </c>
      <c r="BN177" s="64">
        <f t="shared" ref="BN177:BN184" si="36">IFERROR(1/J177*(W177/H177),"0")</f>
        <v>0</v>
      </c>
      <c r="BO177" s="64">
        <f t="shared" ref="BO177:BO184" si="37">IFERROR(1/J177*(X177/H177),"0")</f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4301031230</v>
      </c>
      <c r="D178" s="415">
        <v>4680115882690</v>
      </c>
      <c r="E178" s="412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1"/>
      <c r="Q178" s="411"/>
      <c r="R178" s="411"/>
      <c r="S178" s="412"/>
      <c r="T178" s="34"/>
      <c r="U178" s="34"/>
      <c r="V178" s="35" t="s">
        <v>66</v>
      </c>
      <c r="W178" s="404">
        <v>0</v>
      </c>
      <c r="X178" s="405">
        <f t="shared" si="33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4"/>
        <v>0</v>
      </c>
      <c r="BM178" s="64">
        <f t="shared" si="35"/>
        <v>0</v>
      </c>
      <c r="BN178" s="64">
        <f t="shared" si="36"/>
        <v>0</v>
      </c>
      <c r="BO178" s="64">
        <f t="shared" si="37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4301031220</v>
      </c>
      <c r="D179" s="415">
        <v>4680115882669</v>
      </c>
      <c r="E179" s="412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5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1"/>
      <c r="Q179" s="411"/>
      <c r="R179" s="411"/>
      <c r="S179" s="412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4301031221</v>
      </c>
      <c r="D180" s="415">
        <v>4680115882676</v>
      </c>
      <c r="E180" s="412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1"/>
      <c r="Q180" s="411"/>
      <c r="R180" s="411"/>
      <c r="S180" s="412"/>
      <c r="T180" s="34"/>
      <c r="U180" s="34"/>
      <c r="V180" s="35" t="s">
        <v>66</v>
      </c>
      <c r="W180" s="404">
        <v>10</v>
      </c>
      <c r="X180" s="405">
        <f t="shared" si="33"/>
        <v>10.8</v>
      </c>
      <c r="Y180" s="36">
        <f>IFERROR(IF(X180=0,"",ROUNDUP(X180/H180,0)*0.00937),"")</f>
        <v>1.874E-2</v>
      </c>
      <c r="Z180" s="56"/>
      <c r="AA180" s="57"/>
      <c r="AE180" s="64"/>
      <c r="BB180" s="163" t="s">
        <v>1</v>
      </c>
      <c r="BL180" s="64">
        <f t="shared" si="34"/>
        <v>10.388888888888889</v>
      </c>
      <c r="BM180" s="64">
        <f t="shared" si="35"/>
        <v>11.22</v>
      </c>
      <c r="BN180" s="64">
        <f t="shared" si="36"/>
        <v>1.5432098765432096E-2</v>
      </c>
      <c r="BO180" s="64">
        <f t="shared" si="37"/>
        <v>1.6666666666666666E-2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4301031223</v>
      </c>
      <c r="D181" s="415">
        <v>4680115884014</v>
      </c>
      <c r="E181" s="412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1"/>
      <c r="Q181" s="411"/>
      <c r="R181" s="411"/>
      <c r="S181" s="412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4301031222</v>
      </c>
      <c r="D182" s="415">
        <v>4680115884007</v>
      </c>
      <c r="E182" s="412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1"/>
      <c r="Q182" s="411"/>
      <c r="R182" s="411"/>
      <c r="S182" s="412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4301031229</v>
      </c>
      <c r="D183" s="415">
        <v>4680115884038</v>
      </c>
      <c r="E183" s="412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4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1"/>
      <c r="Q183" s="411"/>
      <c r="R183" s="411"/>
      <c r="S183" s="412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4301031225</v>
      </c>
      <c r="D184" s="415">
        <v>4680115884021</v>
      </c>
      <c r="E184" s="412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1"/>
      <c r="Q184" s="411"/>
      <c r="R184" s="411"/>
      <c r="S184" s="412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x14ac:dyDescent="0.2">
      <c r="A185" s="426"/>
      <c r="B185" s="420"/>
      <c r="C185" s="420"/>
      <c r="D185" s="420"/>
      <c r="E185" s="420"/>
      <c r="F185" s="420"/>
      <c r="G185" s="420"/>
      <c r="H185" s="420"/>
      <c r="I185" s="420"/>
      <c r="J185" s="420"/>
      <c r="K185" s="420"/>
      <c r="L185" s="420"/>
      <c r="M185" s="420"/>
      <c r="N185" s="427"/>
      <c r="O185" s="429" t="s">
        <v>70</v>
      </c>
      <c r="P185" s="430"/>
      <c r="Q185" s="430"/>
      <c r="R185" s="430"/>
      <c r="S185" s="430"/>
      <c r="T185" s="430"/>
      <c r="U185" s="431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1.8518518518518516</v>
      </c>
      <c r="X185" s="406">
        <f>IFERROR(X177/H177,"0")+IFERROR(X178/H178,"0")+IFERROR(X179/H179,"0")+IFERROR(X180/H180,"0")+IFERROR(X181/H181,"0")+IFERROR(X182/H182,"0")+IFERROR(X183/H183,"0")+IFERROR(X184/H184,"0")</f>
        <v>2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1.874E-2</v>
      </c>
      <c r="Z185" s="407"/>
      <c r="AA185" s="407"/>
    </row>
    <row r="186" spans="1:67" x14ac:dyDescent="0.2">
      <c r="A186" s="420"/>
      <c r="B186" s="420"/>
      <c r="C186" s="420"/>
      <c r="D186" s="420"/>
      <c r="E186" s="420"/>
      <c r="F186" s="420"/>
      <c r="G186" s="420"/>
      <c r="H186" s="420"/>
      <c r="I186" s="420"/>
      <c r="J186" s="420"/>
      <c r="K186" s="420"/>
      <c r="L186" s="420"/>
      <c r="M186" s="420"/>
      <c r="N186" s="427"/>
      <c r="O186" s="429" t="s">
        <v>70</v>
      </c>
      <c r="P186" s="430"/>
      <c r="Q186" s="430"/>
      <c r="R186" s="430"/>
      <c r="S186" s="430"/>
      <c r="T186" s="430"/>
      <c r="U186" s="431"/>
      <c r="V186" s="37" t="s">
        <v>66</v>
      </c>
      <c r="W186" s="406">
        <f>IFERROR(SUM(W177:W184),"0")</f>
        <v>10</v>
      </c>
      <c r="X186" s="406">
        <f>IFERROR(SUM(X177:X184),"0")</f>
        <v>10.8</v>
      </c>
      <c r="Y186" s="37"/>
      <c r="Z186" s="407"/>
      <c r="AA186" s="407"/>
    </row>
    <row r="187" spans="1:67" ht="14.25" hidden="1" customHeight="1" x14ac:dyDescent="0.25">
      <c r="A187" s="453" t="s">
        <v>72</v>
      </c>
      <c r="B187" s="420"/>
      <c r="C187" s="420"/>
      <c r="D187" s="420"/>
      <c r="E187" s="420"/>
      <c r="F187" s="420"/>
      <c r="G187" s="420"/>
      <c r="H187" s="420"/>
      <c r="I187" s="420"/>
      <c r="J187" s="420"/>
      <c r="K187" s="420"/>
      <c r="L187" s="420"/>
      <c r="M187" s="420"/>
      <c r="N187" s="420"/>
      <c r="O187" s="420"/>
      <c r="P187" s="420"/>
      <c r="Q187" s="420"/>
      <c r="R187" s="420"/>
      <c r="S187" s="420"/>
      <c r="T187" s="420"/>
      <c r="U187" s="420"/>
      <c r="V187" s="420"/>
      <c r="W187" s="420"/>
      <c r="X187" s="420"/>
      <c r="Y187" s="420"/>
      <c r="Z187" s="400"/>
      <c r="AA187" s="400"/>
    </row>
    <row r="188" spans="1:67" ht="27" hidden="1" customHeight="1" x14ac:dyDescent="0.25">
      <c r="A188" s="54" t="s">
        <v>296</v>
      </c>
      <c r="B188" s="54" t="s">
        <v>297</v>
      </c>
      <c r="C188" s="31">
        <v>4301051409</v>
      </c>
      <c r="D188" s="415">
        <v>4680115881556</v>
      </c>
      <c r="E188" s="412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1"/>
      <c r="Q188" s="411"/>
      <c r="R188" s="411"/>
      <c r="S188" s="412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hidden="1" customHeight="1" x14ac:dyDescent="0.25">
      <c r="A189" s="54" t="s">
        <v>298</v>
      </c>
      <c r="B189" s="54" t="s">
        <v>299</v>
      </c>
      <c r="C189" s="31">
        <v>4301051408</v>
      </c>
      <c r="D189" s="415">
        <v>4680115881594</v>
      </c>
      <c r="E189" s="412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1"/>
      <c r="Q189" s="411"/>
      <c r="R189" s="411"/>
      <c r="S189" s="412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4301051505</v>
      </c>
      <c r="D190" s="415">
        <v>4680115881587</v>
      </c>
      <c r="E190" s="412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1"/>
      <c r="Q190" s="411"/>
      <c r="R190" s="411"/>
      <c r="S190" s="412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hidden="1" customHeight="1" x14ac:dyDescent="0.25">
      <c r="A191" s="54" t="s">
        <v>302</v>
      </c>
      <c r="B191" s="54" t="s">
        <v>303</v>
      </c>
      <c r="C191" s="31">
        <v>4301051754</v>
      </c>
      <c r="D191" s="415">
        <v>4680115880962</v>
      </c>
      <c r="E191" s="412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707" t="s">
        <v>304</v>
      </c>
      <c r="P191" s="411"/>
      <c r="Q191" s="411"/>
      <c r="R191" s="411"/>
      <c r="S191" s="412"/>
      <c r="T191" s="34"/>
      <c r="U191" s="34"/>
      <c r="V191" s="35" t="s">
        <v>66</v>
      </c>
      <c r="W191" s="404">
        <v>0</v>
      </c>
      <c r="X191" s="405">
        <f t="shared" si="38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27" hidden="1" customHeight="1" x14ac:dyDescent="0.25">
      <c r="A192" s="54" t="s">
        <v>305</v>
      </c>
      <c r="B192" s="54" t="s">
        <v>306</v>
      </c>
      <c r="C192" s="31">
        <v>4301051411</v>
      </c>
      <c r="D192" s="415">
        <v>4680115881617</v>
      </c>
      <c r="E192" s="412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1"/>
      <c r="Q192" s="411"/>
      <c r="R192" s="411"/>
      <c r="S192" s="412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hidden="1" customHeight="1" x14ac:dyDescent="0.25">
      <c r="A193" s="54" t="s">
        <v>307</v>
      </c>
      <c r="B193" s="54" t="s">
        <v>308</v>
      </c>
      <c r="C193" s="31">
        <v>4301051632</v>
      </c>
      <c r="D193" s="415">
        <v>4680115880573</v>
      </c>
      <c r="E193" s="412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27" t="s">
        <v>309</v>
      </c>
      <c r="P193" s="411"/>
      <c r="Q193" s="411"/>
      <c r="R193" s="411"/>
      <c r="S193" s="412"/>
      <c r="T193" s="34"/>
      <c r="U193" s="34"/>
      <c r="V193" s="35" t="s">
        <v>66</v>
      </c>
      <c r="W193" s="404">
        <v>0</v>
      </c>
      <c r="X193" s="405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4301051487</v>
      </c>
      <c r="D194" s="415">
        <v>4680115881228</v>
      </c>
      <c r="E194" s="412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1"/>
      <c r="Q194" s="411"/>
      <c r="R194" s="411"/>
      <c r="S194" s="412"/>
      <c r="T194" s="34"/>
      <c r="U194" s="34"/>
      <c r="V194" s="35" t="s">
        <v>66</v>
      </c>
      <c r="W194" s="404">
        <v>39</v>
      </c>
      <c r="X194" s="405">
        <f t="shared" si="38"/>
        <v>40.799999999999997</v>
      </c>
      <c r="Y194" s="36">
        <f>IFERROR(IF(X194=0,"",ROUNDUP(X194/H194,0)*0.00753),"")</f>
        <v>0.12801000000000001</v>
      </c>
      <c r="Z194" s="56"/>
      <c r="AA194" s="57"/>
      <c r="AE194" s="64"/>
      <c r="BB194" s="174" t="s">
        <v>1</v>
      </c>
      <c r="BL194" s="64">
        <f t="shared" si="39"/>
        <v>43.420000000000009</v>
      </c>
      <c r="BM194" s="64">
        <f t="shared" si="40"/>
        <v>45.423999999999999</v>
      </c>
      <c r="BN194" s="64">
        <f t="shared" si="41"/>
        <v>0.10416666666666666</v>
      </c>
      <c r="BO194" s="64">
        <f t="shared" si="42"/>
        <v>0.10897435897435898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4301051506</v>
      </c>
      <c r="D195" s="415">
        <v>4680115881037</v>
      </c>
      <c r="E195" s="412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78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1"/>
      <c r="Q195" s="411"/>
      <c r="R195" s="411"/>
      <c r="S195" s="412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4301051384</v>
      </c>
      <c r="D196" s="415">
        <v>4680115881211</v>
      </c>
      <c r="E196" s="412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1"/>
      <c r="Q196" s="411"/>
      <c r="R196" s="411"/>
      <c r="S196" s="412"/>
      <c r="T196" s="34"/>
      <c r="U196" s="34"/>
      <c r="V196" s="35" t="s">
        <v>66</v>
      </c>
      <c r="W196" s="404">
        <v>117</v>
      </c>
      <c r="X196" s="405">
        <f t="shared" si="38"/>
        <v>117.6</v>
      </c>
      <c r="Y196" s="36">
        <f>IFERROR(IF(X196=0,"",ROUNDUP(X196/H196,0)*0.00753),"")</f>
        <v>0.36897000000000002</v>
      </c>
      <c r="Z196" s="56"/>
      <c r="AA196" s="57"/>
      <c r="AE196" s="64"/>
      <c r="BB196" s="176" t="s">
        <v>1</v>
      </c>
      <c r="BL196" s="64">
        <f t="shared" si="39"/>
        <v>126.75</v>
      </c>
      <c r="BM196" s="64">
        <f t="shared" si="40"/>
        <v>127.4</v>
      </c>
      <c r="BN196" s="64">
        <f t="shared" si="41"/>
        <v>0.3125</v>
      </c>
      <c r="BO196" s="64">
        <f t="shared" si="42"/>
        <v>0.3141025641025641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4301051378</v>
      </c>
      <c r="D197" s="415">
        <v>4680115881020</v>
      </c>
      <c r="E197" s="412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1"/>
      <c r="Q197" s="411"/>
      <c r="R197" s="411"/>
      <c r="S197" s="412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4301051407</v>
      </c>
      <c r="D198" s="415">
        <v>4680115882195</v>
      </c>
      <c r="E198" s="412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1"/>
      <c r="Q198" s="411"/>
      <c r="R198" s="411"/>
      <c r="S198" s="412"/>
      <c r="T198" s="34"/>
      <c r="U198" s="34"/>
      <c r="V198" s="35" t="s">
        <v>66</v>
      </c>
      <c r="W198" s="404">
        <v>151</v>
      </c>
      <c r="X198" s="405">
        <f t="shared" si="38"/>
        <v>151.19999999999999</v>
      </c>
      <c r="Y198" s="36">
        <f t="shared" ref="Y198:Y204" si="43">IFERROR(IF(X198=0,"",ROUNDUP(X198/H198,0)*0.00753),"")</f>
        <v>0.47439000000000003</v>
      </c>
      <c r="Z198" s="56"/>
      <c r="AA198" s="57"/>
      <c r="AE198" s="64"/>
      <c r="BB198" s="178" t="s">
        <v>1</v>
      </c>
      <c r="BL198" s="64">
        <f t="shared" si="39"/>
        <v>169.24583333333334</v>
      </c>
      <c r="BM198" s="64">
        <f t="shared" si="40"/>
        <v>169.47</v>
      </c>
      <c r="BN198" s="64">
        <f t="shared" si="41"/>
        <v>0.40331196581196582</v>
      </c>
      <c r="BO198" s="64">
        <f t="shared" si="42"/>
        <v>0.40384615384615385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4301051752</v>
      </c>
      <c r="D199" s="415">
        <v>4680115882607</v>
      </c>
      <c r="E199" s="412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443" t="s">
        <v>322</v>
      </c>
      <c r="P199" s="411"/>
      <c r="Q199" s="411"/>
      <c r="R199" s="411"/>
      <c r="S199" s="412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4301051630</v>
      </c>
      <c r="D200" s="415">
        <v>4680115880092</v>
      </c>
      <c r="E200" s="412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810" t="s">
        <v>325</v>
      </c>
      <c r="P200" s="411"/>
      <c r="Q200" s="411"/>
      <c r="R200" s="411"/>
      <c r="S200" s="412"/>
      <c r="T200" s="34"/>
      <c r="U200" s="34"/>
      <c r="V200" s="35" t="s">
        <v>66</v>
      </c>
      <c r="W200" s="404">
        <v>67</v>
      </c>
      <c r="X200" s="405">
        <f t="shared" si="38"/>
        <v>67.2</v>
      </c>
      <c r="Y200" s="36">
        <f t="shared" si="43"/>
        <v>0.21084</v>
      </c>
      <c r="Z200" s="56"/>
      <c r="AA200" s="57"/>
      <c r="AE200" s="64"/>
      <c r="BB200" s="180" t="s">
        <v>1</v>
      </c>
      <c r="BL200" s="64">
        <f t="shared" si="39"/>
        <v>74.593333333333334</v>
      </c>
      <c r="BM200" s="64">
        <f t="shared" si="40"/>
        <v>74.816000000000003</v>
      </c>
      <c r="BN200" s="64">
        <f t="shared" si="41"/>
        <v>0.17895299145299146</v>
      </c>
      <c r="BO200" s="64">
        <f t="shared" si="42"/>
        <v>0.17948717948717952</v>
      </c>
    </row>
    <row r="201" spans="1:67" ht="27" customHeight="1" x14ac:dyDescent="0.25">
      <c r="A201" s="54" t="s">
        <v>326</v>
      </c>
      <c r="B201" s="54" t="s">
        <v>327</v>
      </c>
      <c r="C201" s="31">
        <v>4301051631</v>
      </c>
      <c r="D201" s="415">
        <v>4680115880221</v>
      </c>
      <c r="E201" s="412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6" t="s">
        <v>328</v>
      </c>
      <c r="P201" s="411"/>
      <c r="Q201" s="411"/>
      <c r="R201" s="411"/>
      <c r="S201" s="412"/>
      <c r="T201" s="34"/>
      <c r="U201" s="34"/>
      <c r="V201" s="35" t="s">
        <v>66</v>
      </c>
      <c r="W201" s="404">
        <v>115</v>
      </c>
      <c r="X201" s="405">
        <f t="shared" si="38"/>
        <v>115.19999999999999</v>
      </c>
      <c r="Y201" s="36">
        <f t="shared" si="43"/>
        <v>0.36143999999999998</v>
      </c>
      <c r="Z201" s="56"/>
      <c r="AA201" s="57"/>
      <c r="AE201" s="64"/>
      <c r="BB201" s="181" t="s">
        <v>1</v>
      </c>
      <c r="BL201" s="64">
        <f t="shared" si="39"/>
        <v>128.03333333333336</v>
      </c>
      <c r="BM201" s="64">
        <f t="shared" si="40"/>
        <v>128.256</v>
      </c>
      <c r="BN201" s="64">
        <f t="shared" si="41"/>
        <v>0.30715811965811968</v>
      </c>
      <c r="BO201" s="64">
        <f t="shared" si="42"/>
        <v>0.30769230769230771</v>
      </c>
    </row>
    <row r="202" spans="1:67" ht="16.5" hidden="1" customHeight="1" x14ac:dyDescent="0.25">
      <c r="A202" s="54" t="s">
        <v>329</v>
      </c>
      <c r="B202" s="54" t="s">
        <v>330</v>
      </c>
      <c r="C202" s="31">
        <v>4301051749</v>
      </c>
      <c r="D202" s="415">
        <v>4680115882942</v>
      </c>
      <c r="E202" s="412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814" t="s">
        <v>331</v>
      </c>
      <c r="P202" s="411"/>
      <c r="Q202" s="411"/>
      <c r="R202" s="411"/>
      <c r="S202" s="412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332</v>
      </c>
      <c r="B203" s="54" t="s">
        <v>333</v>
      </c>
      <c r="C203" s="31">
        <v>4301051753</v>
      </c>
      <c r="D203" s="415">
        <v>4680115880504</v>
      </c>
      <c r="E203" s="412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03" t="s">
        <v>334</v>
      </c>
      <c r="P203" s="411"/>
      <c r="Q203" s="411"/>
      <c r="R203" s="411"/>
      <c r="S203" s="412"/>
      <c r="T203" s="34"/>
      <c r="U203" s="34"/>
      <c r="V203" s="35" t="s">
        <v>66</v>
      </c>
      <c r="W203" s="404">
        <v>69</v>
      </c>
      <c r="X203" s="405">
        <f t="shared" si="38"/>
        <v>69.599999999999994</v>
      </c>
      <c r="Y203" s="36">
        <f t="shared" si="43"/>
        <v>0.21837000000000001</v>
      </c>
      <c r="Z203" s="56"/>
      <c r="AA203" s="57"/>
      <c r="AE203" s="64"/>
      <c r="BB203" s="183" t="s">
        <v>1</v>
      </c>
      <c r="BL203" s="64">
        <f t="shared" si="39"/>
        <v>76.820000000000007</v>
      </c>
      <c r="BM203" s="64">
        <f t="shared" si="40"/>
        <v>77.488</v>
      </c>
      <c r="BN203" s="64">
        <f t="shared" si="41"/>
        <v>0.18429487179487178</v>
      </c>
      <c r="BO203" s="64">
        <f t="shared" si="42"/>
        <v>0.1858974358974359</v>
      </c>
    </row>
    <row r="204" spans="1:67" ht="27" customHeight="1" x14ac:dyDescent="0.25">
      <c r="A204" s="54" t="s">
        <v>335</v>
      </c>
      <c r="B204" s="54" t="s">
        <v>336</v>
      </c>
      <c r="C204" s="31">
        <v>4301051410</v>
      </c>
      <c r="D204" s="415">
        <v>4680115882164</v>
      </c>
      <c r="E204" s="412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1"/>
      <c r="Q204" s="411"/>
      <c r="R204" s="411"/>
      <c r="S204" s="412"/>
      <c r="T204" s="34"/>
      <c r="U204" s="34"/>
      <c r="V204" s="35" t="s">
        <v>66</v>
      </c>
      <c r="W204" s="404">
        <v>132</v>
      </c>
      <c r="X204" s="405">
        <f t="shared" si="38"/>
        <v>132</v>
      </c>
      <c r="Y204" s="36">
        <f t="shared" si="43"/>
        <v>0.41415000000000002</v>
      </c>
      <c r="Z204" s="56"/>
      <c r="AA204" s="57"/>
      <c r="AE204" s="64"/>
      <c r="BB204" s="184" t="s">
        <v>1</v>
      </c>
      <c r="BL204" s="64">
        <f t="shared" si="39"/>
        <v>147.29</v>
      </c>
      <c r="BM204" s="64">
        <f t="shared" si="40"/>
        <v>147.29</v>
      </c>
      <c r="BN204" s="64">
        <f t="shared" si="41"/>
        <v>0.35256410256410253</v>
      </c>
      <c r="BO204" s="64">
        <f t="shared" si="42"/>
        <v>0.35256410256410253</v>
      </c>
    </row>
    <row r="205" spans="1:67" x14ac:dyDescent="0.2">
      <c r="A205" s="426"/>
      <c r="B205" s="420"/>
      <c r="C205" s="420"/>
      <c r="D205" s="420"/>
      <c r="E205" s="420"/>
      <c r="F205" s="420"/>
      <c r="G205" s="420"/>
      <c r="H205" s="420"/>
      <c r="I205" s="420"/>
      <c r="J205" s="420"/>
      <c r="K205" s="420"/>
      <c r="L205" s="420"/>
      <c r="M205" s="420"/>
      <c r="N205" s="427"/>
      <c r="O205" s="429" t="s">
        <v>70</v>
      </c>
      <c r="P205" s="430"/>
      <c r="Q205" s="430"/>
      <c r="R205" s="430"/>
      <c r="S205" s="430"/>
      <c r="T205" s="430"/>
      <c r="U205" s="431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287.5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289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2.1761699999999999</v>
      </c>
      <c r="Z205" s="407"/>
      <c r="AA205" s="407"/>
    </row>
    <row r="206" spans="1:67" x14ac:dyDescent="0.2">
      <c r="A206" s="420"/>
      <c r="B206" s="420"/>
      <c r="C206" s="420"/>
      <c r="D206" s="420"/>
      <c r="E206" s="420"/>
      <c r="F206" s="420"/>
      <c r="G206" s="420"/>
      <c r="H206" s="420"/>
      <c r="I206" s="420"/>
      <c r="J206" s="420"/>
      <c r="K206" s="420"/>
      <c r="L206" s="420"/>
      <c r="M206" s="420"/>
      <c r="N206" s="427"/>
      <c r="O206" s="429" t="s">
        <v>70</v>
      </c>
      <c r="P206" s="430"/>
      <c r="Q206" s="430"/>
      <c r="R206" s="430"/>
      <c r="S206" s="430"/>
      <c r="T206" s="430"/>
      <c r="U206" s="431"/>
      <c r="V206" s="37" t="s">
        <v>66</v>
      </c>
      <c r="W206" s="406">
        <f>IFERROR(SUM(W188:W204),"0")</f>
        <v>690</v>
      </c>
      <c r="X206" s="406">
        <f>IFERROR(SUM(X188:X204),"0")</f>
        <v>693.59999999999991</v>
      </c>
      <c r="Y206" s="37"/>
      <c r="Z206" s="407"/>
      <c r="AA206" s="407"/>
    </row>
    <row r="207" spans="1:67" ht="14.25" hidden="1" customHeight="1" x14ac:dyDescent="0.25">
      <c r="A207" s="453" t="s">
        <v>215</v>
      </c>
      <c r="B207" s="420"/>
      <c r="C207" s="420"/>
      <c r="D207" s="420"/>
      <c r="E207" s="420"/>
      <c r="F207" s="420"/>
      <c r="G207" s="420"/>
      <c r="H207" s="420"/>
      <c r="I207" s="420"/>
      <c r="J207" s="420"/>
      <c r="K207" s="420"/>
      <c r="L207" s="420"/>
      <c r="M207" s="420"/>
      <c r="N207" s="420"/>
      <c r="O207" s="420"/>
      <c r="P207" s="420"/>
      <c r="Q207" s="420"/>
      <c r="R207" s="420"/>
      <c r="S207" s="420"/>
      <c r="T207" s="420"/>
      <c r="U207" s="420"/>
      <c r="V207" s="420"/>
      <c r="W207" s="420"/>
      <c r="X207" s="420"/>
      <c r="Y207" s="420"/>
      <c r="Z207" s="400"/>
      <c r="AA207" s="400"/>
    </row>
    <row r="208" spans="1:67" ht="16.5" hidden="1" customHeight="1" x14ac:dyDescent="0.25">
      <c r="A208" s="54" t="s">
        <v>337</v>
      </c>
      <c r="B208" s="54" t="s">
        <v>338</v>
      </c>
      <c r="C208" s="31">
        <v>4301060404</v>
      </c>
      <c r="D208" s="415">
        <v>4680115882874</v>
      </c>
      <c r="E208" s="412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806" t="s">
        <v>339</v>
      </c>
      <c r="P208" s="411"/>
      <c r="Q208" s="411"/>
      <c r="R208" s="411"/>
      <c r="S208" s="412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337</v>
      </c>
      <c r="B209" s="54" t="s">
        <v>340</v>
      </c>
      <c r="C209" s="31">
        <v>4301060360</v>
      </c>
      <c r="D209" s="415">
        <v>4680115882874</v>
      </c>
      <c r="E209" s="412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59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1"/>
      <c r="Q209" s="411"/>
      <c r="R209" s="411"/>
      <c r="S209" s="412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hidden="1" customHeight="1" x14ac:dyDescent="0.25">
      <c r="A210" s="54" t="s">
        <v>341</v>
      </c>
      <c r="B210" s="54" t="s">
        <v>342</v>
      </c>
      <c r="C210" s="31">
        <v>4301060359</v>
      </c>
      <c r="D210" s="415">
        <v>4680115884434</v>
      </c>
      <c r="E210" s="412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1"/>
      <c r="Q210" s="411"/>
      <c r="R210" s="411"/>
      <c r="S210" s="412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4301060375</v>
      </c>
      <c r="D211" s="415">
        <v>4680115880818</v>
      </c>
      <c r="E211" s="412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449" t="s">
        <v>345</v>
      </c>
      <c r="P211" s="411"/>
      <c r="Q211" s="411"/>
      <c r="R211" s="411"/>
      <c r="S211" s="412"/>
      <c r="T211" s="34"/>
      <c r="U211" s="34"/>
      <c r="V211" s="35" t="s">
        <v>66</v>
      </c>
      <c r="W211" s="404">
        <v>0</v>
      </c>
      <c r="X211" s="405">
        <f>IFERROR(IF(W211="",0,CEILING((W211/$H211),1)*$H211),"")</f>
        <v>0</v>
      </c>
      <c r="Y211" s="36" t="str">
        <f>IFERROR(IF(X211=0,"",ROUNDUP(X211/H211,0)*0.00753),"")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16.5" hidden="1" customHeight="1" x14ac:dyDescent="0.25">
      <c r="A212" s="54" t="s">
        <v>346</v>
      </c>
      <c r="B212" s="54" t="s">
        <v>347</v>
      </c>
      <c r="C212" s="31">
        <v>4301060389</v>
      </c>
      <c r="D212" s="415">
        <v>4680115880801</v>
      </c>
      <c r="E212" s="412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581" t="s">
        <v>348</v>
      </c>
      <c r="P212" s="411"/>
      <c r="Q212" s="411"/>
      <c r="R212" s="411"/>
      <c r="S212" s="412"/>
      <c r="T212" s="34"/>
      <c r="U212" s="34"/>
      <c r="V212" s="35" t="s">
        <v>66</v>
      </c>
      <c r="W212" s="404">
        <v>0</v>
      </c>
      <c r="X212" s="405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idden="1" x14ac:dyDescent="0.2">
      <c r="A213" s="426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0"/>
      <c r="N213" s="427"/>
      <c r="O213" s="429" t="s">
        <v>70</v>
      </c>
      <c r="P213" s="430"/>
      <c r="Q213" s="430"/>
      <c r="R213" s="430"/>
      <c r="S213" s="430"/>
      <c r="T213" s="430"/>
      <c r="U213" s="431"/>
      <c r="V213" s="37" t="s">
        <v>71</v>
      </c>
      <c r="W213" s="406">
        <f>IFERROR(W208/H208,"0")+IFERROR(W209/H209,"0")+IFERROR(W210/H210,"0")+IFERROR(W211/H211,"0")+IFERROR(W212/H212,"0")</f>
        <v>0</v>
      </c>
      <c r="X213" s="406">
        <f>IFERROR(X208/H208,"0")+IFERROR(X209/H209,"0")+IFERROR(X210/H210,"0")+IFERROR(X211/H211,"0")+IFERROR(X212/H212,"0")</f>
        <v>0</v>
      </c>
      <c r="Y213" s="406">
        <f>IFERROR(IF(Y208="",0,Y208),"0")+IFERROR(IF(Y209="",0,Y209),"0")+IFERROR(IF(Y210="",0,Y210),"0")+IFERROR(IF(Y211="",0,Y211),"0")+IFERROR(IF(Y212="",0,Y212),"0")</f>
        <v>0</v>
      </c>
      <c r="Z213" s="407"/>
      <c r="AA213" s="407"/>
    </row>
    <row r="214" spans="1:67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0"/>
      <c r="N214" s="427"/>
      <c r="O214" s="429" t="s">
        <v>70</v>
      </c>
      <c r="P214" s="430"/>
      <c r="Q214" s="430"/>
      <c r="R214" s="430"/>
      <c r="S214" s="430"/>
      <c r="T214" s="430"/>
      <c r="U214" s="431"/>
      <c r="V214" s="37" t="s">
        <v>66</v>
      </c>
      <c r="W214" s="406">
        <f>IFERROR(SUM(W208:W212),"0")</f>
        <v>0</v>
      </c>
      <c r="X214" s="406">
        <f>IFERROR(SUM(X208:X212),"0")</f>
        <v>0</v>
      </c>
      <c r="Y214" s="37"/>
      <c r="Z214" s="407"/>
      <c r="AA214" s="407"/>
    </row>
    <row r="215" spans="1:67" ht="16.5" hidden="1" customHeight="1" x14ac:dyDescent="0.25">
      <c r="A215" s="421" t="s">
        <v>349</v>
      </c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0"/>
      <c r="N215" s="420"/>
      <c r="O215" s="420"/>
      <c r="P215" s="420"/>
      <c r="Q215" s="420"/>
      <c r="R215" s="420"/>
      <c r="S215" s="420"/>
      <c r="T215" s="420"/>
      <c r="U215" s="420"/>
      <c r="V215" s="420"/>
      <c r="W215" s="420"/>
      <c r="X215" s="420"/>
      <c r="Y215" s="420"/>
      <c r="Z215" s="399"/>
      <c r="AA215" s="399"/>
    </row>
    <row r="216" spans="1:67" ht="14.25" hidden="1" customHeight="1" x14ac:dyDescent="0.25">
      <c r="A216" s="453" t="s">
        <v>113</v>
      </c>
      <c r="B216" s="420"/>
      <c r="C216" s="420"/>
      <c r="D216" s="420"/>
      <c r="E216" s="420"/>
      <c r="F216" s="420"/>
      <c r="G216" s="420"/>
      <c r="H216" s="420"/>
      <c r="I216" s="420"/>
      <c r="J216" s="420"/>
      <c r="K216" s="420"/>
      <c r="L216" s="420"/>
      <c r="M216" s="420"/>
      <c r="N216" s="420"/>
      <c r="O216" s="420"/>
      <c r="P216" s="420"/>
      <c r="Q216" s="420"/>
      <c r="R216" s="420"/>
      <c r="S216" s="420"/>
      <c r="T216" s="420"/>
      <c r="U216" s="420"/>
      <c r="V216" s="420"/>
      <c r="W216" s="420"/>
      <c r="X216" s="420"/>
      <c r="Y216" s="420"/>
      <c r="Z216" s="400"/>
      <c r="AA216" s="400"/>
    </row>
    <row r="217" spans="1:67" ht="27" hidden="1" customHeight="1" x14ac:dyDescent="0.25">
      <c r="A217" s="54" t="s">
        <v>350</v>
      </c>
      <c r="B217" s="54" t="s">
        <v>351</v>
      </c>
      <c r="C217" s="31">
        <v>4301011717</v>
      </c>
      <c r="D217" s="415">
        <v>4680115884274</v>
      </c>
      <c r="E217" s="412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7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1"/>
      <c r="Q217" s="411"/>
      <c r="R217" s="411"/>
      <c r="S217" s="412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4301011719</v>
      </c>
      <c r="D218" s="415">
        <v>4680115884298</v>
      </c>
      <c r="E218" s="412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1"/>
      <c r="Q218" s="411"/>
      <c r="R218" s="411"/>
      <c r="S218" s="412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4301011733</v>
      </c>
      <c r="D219" s="415">
        <v>4680115884250</v>
      </c>
      <c r="E219" s="412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72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1"/>
      <c r="Q219" s="411"/>
      <c r="R219" s="411"/>
      <c r="S219" s="412"/>
      <c r="T219" s="34"/>
      <c r="U219" s="34"/>
      <c r="V219" s="35" t="s">
        <v>66</v>
      </c>
      <c r="W219" s="404">
        <v>19</v>
      </c>
      <c r="X219" s="405">
        <f t="shared" si="44"/>
        <v>23.2</v>
      </c>
      <c r="Y219" s="36">
        <f>IFERROR(IF(X219=0,"",ROUNDUP(X219/H219,0)*0.02175),"")</f>
        <v>4.3499999999999997E-2</v>
      </c>
      <c r="Z219" s="56"/>
      <c r="AA219" s="57"/>
      <c r="AE219" s="64"/>
      <c r="BB219" s="192" t="s">
        <v>1</v>
      </c>
      <c r="BL219" s="64">
        <f t="shared" si="45"/>
        <v>19.786206896551725</v>
      </c>
      <c r="BM219" s="64">
        <f t="shared" si="46"/>
        <v>24.159999999999997</v>
      </c>
      <c r="BN219" s="64">
        <f t="shared" si="47"/>
        <v>2.9248768472906403E-2</v>
      </c>
      <c r="BO219" s="64">
        <f t="shared" si="48"/>
        <v>3.5714285714285712E-2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4301011718</v>
      </c>
      <c r="D220" s="415">
        <v>4680115884281</v>
      </c>
      <c r="E220" s="412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1"/>
      <c r="Q220" s="411"/>
      <c r="R220" s="411"/>
      <c r="S220" s="412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4301011720</v>
      </c>
      <c r="D221" s="415">
        <v>4680115884199</v>
      </c>
      <c r="E221" s="412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7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1"/>
      <c r="Q221" s="411"/>
      <c r="R221" s="411"/>
      <c r="S221" s="412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4301011716</v>
      </c>
      <c r="D222" s="415">
        <v>4680115884267</v>
      </c>
      <c r="E222" s="412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7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1"/>
      <c r="Q222" s="411"/>
      <c r="R222" s="411"/>
      <c r="S222" s="412"/>
      <c r="T222" s="34"/>
      <c r="U222" s="34"/>
      <c r="V222" s="35" t="s">
        <v>66</v>
      </c>
      <c r="W222" s="404">
        <v>0</v>
      </c>
      <c r="X222" s="405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4301011593</v>
      </c>
      <c r="D223" s="415">
        <v>4680115882973</v>
      </c>
      <c r="E223" s="412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78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1"/>
      <c r="Q223" s="411"/>
      <c r="R223" s="411"/>
      <c r="S223" s="412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x14ac:dyDescent="0.2">
      <c r="A224" s="426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0"/>
      <c r="N224" s="427"/>
      <c r="O224" s="429" t="s">
        <v>70</v>
      </c>
      <c r="P224" s="430"/>
      <c r="Q224" s="430"/>
      <c r="R224" s="430"/>
      <c r="S224" s="430"/>
      <c r="T224" s="430"/>
      <c r="U224" s="431"/>
      <c r="V224" s="37" t="s">
        <v>71</v>
      </c>
      <c r="W224" s="406">
        <f>IFERROR(W217/H217,"0")+IFERROR(W218/H218,"0")+IFERROR(W219/H219,"0")+IFERROR(W220/H220,"0")+IFERROR(W221/H221,"0")+IFERROR(W222/H222,"0")+IFERROR(W223/H223,"0")</f>
        <v>1.6379310344827587</v>
      </c>
      <c r="X224" s="406">
        <f>IFERROR(X217/H217,"0")+IFERROR(X218/H218,"0")+IFERROR(X219/H219,"0")+IFERROR(X220/H220,"0")+IFERROR(X221/H221,"0")+IFERROR(X222/H222,"0")+IFERROR(X223/H223,"0")</f>
        <v>2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4.3499999999999997E-2</v>
      </c>
      <c r="Z224" s="407"/>
      <c r="AA224" s="407"/>
    </row>
    <row r="225" spans="1:67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0"/>
      <c r="N225" s="427"/>
      <c r="O225" s="429" t="s">
        <v>70</v>
      </c>
      <c r="P225" s="430"/>
      <c r="Q225" s="430"/>
      <c r="R225" s="430"/>
      <c r="S225" s="430"/>
      <c r="T225" s="430"/>
      <c r="U225" s="431"/>
      <c r="V225" s="37" t="s">
        <v>66</v>
      </c>
      <c r="W225" s="406">
        <f>IFERROR(SUM(W217:W223),"0")</f>
        <v>19</v>
      </c>
      <c r="X225" s="406">
        <f>IFERROR(SUM(X217:X223),"0")</f>
        <v>23.2</v>
      </c>
      <c r="Y225" s="37"/>
      <c r="Z225" s="407"/>
      <c r="AA225" s="407"/>
    </row>
    <row r="226" spans="1:67" ht="14.25" hidden="1" customHeight="1" x14ac:dyDescent="0.25">
      <c r="A226" s="453" t="s">
        <v>61</v>
      </c>
      <c r="B226" s="420"/>
      <c r="C226" s="420"/>
      <c r="D226" s="420"/>
      <c r="E226" s="420"/>
      <c r="F226" s="420"/>
      <c r="G226" s="420"/>
      <c r="H226" s="420"/>
      <c r="I226" s="420"/>
      <c r="J226" s="420"/>
      <c r="K226" s="420"/>
      <c r="L226" s="420"/>
      <c r="M226" s="420"/>
      <c r="N226" s="420"/>
      <c r="O226" s="420"/>
      <c r="P226" s="420"/>
      <c r="Q226" s="420"/>
      <c r="R226" s="420"/>
      <c r="S226" s="420"/>
      <c r="T226" s="420"/>
      <c r="U226" s="420"/>
      <c r="V226" s="420"/>
      <c r="W226" s="420"/>
      <c r="X226" s="420"/>
      <c r="Y226" s="420"/>
      <c r="Z226" s="400"/>
      <c r="AA226" s="400"/>
    </row>
    <row r="227" spans="1:67" ht="27" hidden="1" customHeight="1" x14ac:dyDescent="0.25">
      <c r="A227" s="54" t="s">
        <v>364</v>
      </c>
      <c r="B227" s="54" t="s">
        <v>365</v>
      </c>
      <c r="C227" s="31">
        <v>4301031305</v>
      </c>
      <c r="D227" s="415">
        <v>4607091389845</v>
      </c>
      <c r="E227" s="412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6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1"/>
      <c r="Q227" s="411"/>
      <c r="R227" s="411"/>
      <c r="S227" s="412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hidden="1" customHeight="1" x14ac:dyDescent="0.25">
      <c r="A228" s="54" t="s">
        <v>366</v>
      </c>
      <c r="B228" s="54" t="s">
        <v>367</v>
      </c>
      <c r="C228" s="31">
        <v>4301031306</v>
      </c>
      <c r="D228" s="415">
        <v>4680115882881</v>
      </c>
      <c r="E228" s="412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51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1"/>
      <c r="Q228" s="411"/>
      <c r="R228" s="411"/>
      <c r="S228" s="412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idden="1" x14ac:dyDescent="0.2">
      <c r="A229" s="426"/>
      <c r="B229" s="420"/>
      <c r="C229" s="420"/>
      <c r="D229" s="420"/>
      <c r="E229" s="420"/>
      <c r="F229" s="420"/>
      <c r="G229" s="420"/>
      <c r="H229" s="420"/>
      <c r="I229" s="420"/>
      <c r="J229" s="420"/>
      <c r="K229" s="420"/>
      <c r="L229" s="420"/>
      <c r="M229" s="420"/>
      <c r="N229" s="427"/>
      <c r="O229" s="429" t="s">
        <v>70</v>
      </c>
      <c r="P229" s="430"/>
      <c r="Q229" s="430"/>
      <c r="R229" s="430"/>
      <c r="S229" s="430"/>
      <c r="T229" s="430"/>
      <c r="U229" s="431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hidden="1" x14ac:dyDescent="0.2">
      <c r="A230" s="420"/>
      <c r="B230" s="420"/>
      <c r="C230" s="420"/>
      <c r="D230" s="420"/>
      <c r="E230" s="420"/>
      <c r="F230" s="420"/>
      <c r="G230" s="420"/>
      <c r="H230" s="420"/>
      <c r="I230" s="420"/>
      <c r="J230" s="420"/>
      <c r="K230" s="420"/>
      <c r="L230" s="420"/>
      <c r="M230" s="420"/>
      <c r="N230" s="427"/>
      <c r="O230" s="429" t="s">
        <v>70</v>
      </c>
      <c r="P230" s="430"/>
      <c r="Q230" s="430"/>
      <c r="R230" s="430"/>
      <c r="S230" s="430"/>
      <c r="T230" s="430"/>
      <c r="U230" s="431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hidden="1" customHeight="1" x14ac:dyDescent="0.25">
      <c r="A231" s="421" t="s">
        <v>368</v>
      </c>
      <c r="B231" s="420"/>
      <c r="C231" s="420"/>
      <c r="D231" s="420"/>
      <c r="E231" s="420"/>
      <c r="F231" s="420"/>
      <c r="G231" s="420"/>
      <c r="H231" s="420"/>
      <c r="I231" s="420"/>
      <c r="J231" s="420"/>
      <c r="K231" s="420"/>
      <c r="L231" s="420"/>
      <c r="M231" s="420"/>
      <c r="N231" s="420"/>
      <c r="O231" s="420"/>
      <c r="P231" s="420"/>
      <c r="Q231" s="420"/>
      <c r="R231" s="420"/>
      <c r="S231" s="420"/>
      <c r="T231" s="420"/>
      <c r="U231" s="420"/>
      <c r="V231" s="420"/>
      <c r="W231" s="420"/>
      <c r="X231" s="420"/>
      <c r="Y231" s="420"/>
      <c r="Z231" s="399"/>
      <c r="AA231" s="399"/>
    </row>
    <row r="232" spans="1:67" ht="14.25" hidden="1" customHeight="1" x14ac:dyDescent="0.25">
      <c r="A232" s="453" t="s">
        <v>113</v>
      </c>
      <c r="B232" s="420"/>
      <c r="C232" s="420"/>
      <c r="D232" s="420"/>
      <c r="E232" s="420"/>
      <c r="F232" s="420"/>
      <c r="G232" s="420"/>
      <c r="H232" s="420"/>
      <c r="I232" s="420"/>
      <c r="J232" s="420"/>
      <c r="K232" s="420"/>
      <c r="L232" s="420"/>
      <c r="M232" s="420"/>
      <c r="N232" s="420"/>
      <c r="O232" s="420"/>
      <c r="P232" s="420"/>
      <c r="Q232" s="420"/>
      <c r="R232" s="420"/>
      <c r="S232" s="420"/>
      <c r="T232" s="420"/>
      <c r="U232" s="420"/>
      <c r="V232" s="420"/>
      <c r="W232" s="420"/>
      <c r="X232" s="420"/>
      <c r="Y232" s="420"/>
      <c r="Z232" s="400"/>
      <c r="AA232" s="400"/>
    </row>
    <row r="233" spans="1:67" ht="27" customHeight="1" x14ac:dyDescent="0.25">
      <c r="A233" s="54" t="s">
        <v>369</v>
      </c>
      <c r="B233" s="54" t="s">
        <v>370</v>
      </c>
      <c r="C233" s="31">
        <v>4301011826</v>
      </c>
      <c r="D233" s="415">
        <v>4680115884137</v>
      </c>
      <c r="E233" s="412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1"/>
      <c r="Q233" s="411"/>
      <c r="R233" s="411"/>
      <c r="S233" s="412"/>
      <c r="T233" s="34"/>
      <c r="U233" s="34"/>
      <c r="V233" s="35" t="s">
        <v>66</v>
      </c>
      <c r="W233" s="404">
        <v>41</v>
      </c>
      <c r="X233" s="405">
        <f t="shared" ref="X233:X238" si="49">IFERROR(IF(W233="",0,CEILING((W233/$H233),1)*$H233),"")</f>
        <v>46.4</v>
      </c>
      <c r="Y233" s="36">
        <f>IFERROR(IF(X233=0,"",ROUNDUP(X233/H233,0)*0.02175),"")</f>
        <v>8.6999999999999994E-2</v>
      </c>
      <c r="Z233" s="56"/>
      <c r="AA233" s="57"/>
      <c r="AE233" s="64"/>
      <c r="BB233" s="199" t="s">
        <v>1</v>
      </c>
      <c r="BL233" s="64">
        <f t="shared" ref="BL233:BL238" si="50">IFERROR(W233*I233/H233,"0")</f>
        <v>42.696551724137933</v>
      </c>
      <c r="BM233" s="64">
        <f t="shared" ref="BM233:BM238" si="51">IFERROR(X233*I233/H233,"0")</f>
        <v>48.319999999999993</v>
      </c>
      <c r="BN233" s="64">
        <f t="shared" ref="BN233:BN238" si="52">IFERROR(1/J233*(W233/H233),"0")</f>
        <v>6.3115763546798029E-2</v>
      </c>
      <c r="BO233" s="64">
        <f t="shared" ref="BO233:BO238" si="53">IFERROR(1/J233*(X233/H233),"0")</f>
        <v>7.1428571428571425E-2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4301011724</v>
      </c>
      <c r="D234" s="415">
        <v>4680115884236</v>
      </c>
      <c r="E234" s="412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1"/>
      <c r="Q234" s="411"/>
      <c r="R234" s="411"/>
      <c r="S234" s="412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4301011721</v>
      </c>
      <c r="D235" s="415">
        <v>4680115884175</v>
      </c>
      <c r="E235" s="412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1"/>
      <c r="Q235" s="411"/>
      <c r="R235" s="411"/>
      <c r="S235" s="412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4301011824</v>
      </c>
      <c r="D236" s="415">
        <v>4680115884144</v>
      </c>
      <c r="E236" s="412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1"/>
      <c r="Q236" s="411"/>
      <c r="R236" s="411"/>
      <c r="S236" s="412"/>
      <c r="T236" s="34"/>
      <c r="U236" s="34"/>
      <c r="V236" s="35" t="s">
        <v>66</v>
      </c>
      <c r="W236" s="404">
        <v>0</v>
      </c>
      <c r="X236" s="405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4301011726</v>
      </c>
      <c r="D237" s="415">
        <v>4680115884182</v>
      </c>
      <c r="E237" s="412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1"/>
      <c r="Q237" s="411"/>
      <c r="R237" s="411"/>
      <c r="S237" s="412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4301011722</v>
      </c>
      <c r="D238" s="415">
        <v>4680115884205</v>
      </c>
      <c r="E238" s="412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1"/>
      <c r="Q238" s="411"/>
      <c r="R238" s="411"/>
      <c r="S238" s="412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x14ac:dyDescent="0.2">
      <c r="A239" s="426"/>
      <c r="B239" s="420"/>
      <c r="C239" s="420"/>
      <c r="D239" s="420"/>
      <c r="E239" s="420"/>
      <c r="F239" s="420"/>
      <c r="G239" s="420"/>
      <c r="H239" s="420"/>
      <c r="I239" s="420"/>
      <c r="J239" s="420"/>
      <c r="K239" s="420"/>
      <c r="L239" s="420"/>
      <c r="M239" s="420"/>
      <c r="N239" s="427"/>
      <c r="O239" s="429" t="s">
        <v>70</v>
      </c>
      <c r="P239" s="430"/>
      <c r="Q239" s="430"/>
      <c r="R239" s="430"/>
      <c r="S239" s="430"/>
      <c r="T239" s="430"/>
      <c r="U239" s="431"/>
      <c r="V239" s="37" t="s">
        <v>71</v>
      </c>
      <c r="W239" s="406">
        <f>IFERROR(W233/H233,"0")+IFERROR(W234/H234,"0")+IFERROR(W235/H235,"0")+IFERROR(W236/H236,"0")+IFERROR(W237/H237,"0")+IFERROR(W238/H238,"0")</f>
        <v>3.5344827586206899</v>
      </c>
      <c r="X239" s="406">
        <f>IFERROR(X233/H233,"0")+IFERROR(X234/H234,"0")+IFERROR(X235/H235,"0")+IFERROR(X236/H236,"0")+IFERROR(X237/H237,"0")+IFERROR(X238/H238,"0")</f>
        <v>4</v>
      </c>
      <c r="Y239" s="406">
        <f>IFERROR(IF(Y233="",0,Y233),"0")+IFERROR(IF(Y234="",0,Y234),"0")+IFERROR(IF(Y235="",0,Y235),"0")+IFERROR(IF(Y236="",0,Y236),"0")+IFERROR(IF(Y237="",0,Y237),"0")+IFERROR(IF(Y238="",0,Y238),"0")</f>
        <v>8.6999999999999994E-2</v>
      </c>
      <c r="Z239" s="407"/>
      <c r="AA239" s="407"/>
    </row>
    <row r="240" spans="1:67" x14ac:dyDescent="0.2">
      <c r="A240" s="420"/>
      <c r="B240" s="420"/>
      <c r="C240" s="420"/>
      <c r="D240" s="420"/>
      <c r="E240" s="420"/>
      <c r="F240" s="420"/>
      <c r="G240" s="420"/>
      <c r="H240" s="420"/>
      <c r="I240" s="420"/>
      <c r="J240" s="420"/>
      <c r="K240" s="420"/>
      <c r="L240" s="420"/>
      <c r="M240" s="420"/>
      <c r="N240" s="427"/>
      <c r="O240" s="429" t="s">
        <v>70</v>
      </c>
      <c r="P240" s="430"/>
      <c r="Q240" s="430"/>
      <c r="R240" s="430"/>
      <c r="S240" s="430"/>
      <c r="T240" s="430"/>
      <c r="U240" s="431"/>
      <c r="V240" s="37" t="s">
        <v>66</v>
      </c>
      <c r="W240" s="406">
        <f>IFERROR(SUM(W233:W238),"0")</f>
        <v>41</v>
      </c>
      <c r="X240" s="406">
        <f>IFERROR(SUM(X233:X238),"0")</f>
        <v>46.4</v>
      </c>
      <c r="Y240" s="37"/>
      <c r="Z240" s="407"/>
      <c r="AA240" s="407"/>
    </row>
    <row r="241" spans="1:67" ht="16.5" hidden="1" customHeight="1" x14ac:dyDescent="0.25">
      <c r="A241" s="421" t="s">
        <v>381</v>
      </c>
      <c r="B241" s="420"/>
      <c r="C241" s="420"/>
      <c r="D241" s="420"/>
      <c r="E241" s="420"/>
      <c r="F241" s="420"/>
      <c r="G241" s="420"/>
      <c r="H241" s="420"/>
      <c r="I241" s="420"/>
      <c r="J241" s="420"/>
      <c r="K241" s="420"/>
      <c r="L241" s="420"/>
      <c r="M241" s="420"/>
      <c r="N241" s="420"/>
      <c r="O241" s="420"/>
      <c r="P241" s="420"/>
      <c r="Q241" s="420"/>
      <c r="R241" s="420"/>
      <c r="S241" s="420"/>
      <c r="T241" s="420"/>
      <c r="U241" s="420"/>
      <c r="V241" s="420"/>
      <c r="W241" s="420"/>
      <c r="X241" s="420"/>
      <c r="Y241" s="420"/>
      <c r="Z241" s="399"/>
      <c r="AA241" s="399"/>
    </row>
    <row r="242" spans="1:67" ht="14.25" hidden="1" customHeight="1" x14ac:dyDescent="0.25">
      <c r="A242" s="453" t="s">
        <v>113</v>
      </c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0"/>
      <c r="N242" s="420"/>
      <c r="O242" s="420"/>
      <c r="P242" s="420"/>
      <c r="Q242" s="420"/>
      <c r="R242" s="420"/>
      <c r="S242" s="420"/>
      <c r="T242" s="420"/>
      <c r="U242" s="420"/>
      <c r="V242" s="420"/>
      <c r="W242" s="420"/>
      <c r="X242" s="420"/>
      <c r="Y242" s="420"/>
      <c r="Z242" s="400"/>
      <c r="AA242" s="400"/>
    </row>
    <row r="243" spans="1:67" ht="27" hidden="1" customHeight="1" x14ac:dyDescent="0.25">
      <c r="A243" s="54" t="s">
        <v>382</v>
      </c>
      <c r="B243" s="54" t="s">
        <v>383</v>
      </c>
      <c r="C243" s="31">
        <v>4301012016</v>
      </c>
      <c r="D243" s="415">
        <v>4680115885554</v>
      </c>
      <c r="E243" s="412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514" t="s">
        <v>384</v>
      </c>
      <c r="P243" s="411"/>
      <c r="Q243" s="411"/>
      <c r="R243" s="411"/>
      <c r="S243" s="412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hidden="1" customHeight="1" x14ac:dyDescent="0.25">
      <c r="A244" s="54" t="s">
        <v>385</v>
      </c>
      <c r="B244" s="54" t="s">
        <v>386</v>
      </c>
      <c r="C244" s="31">
        <v>4301011347</v>
      </c>
      <c r="D244" s="415">
        <v>4607091386073</v>
      </c>
      <c r="E244" s="412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7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1"/>
      <c r="Q244" s="411"/>
      <c r="R244" s="411"/>
      <c r="S244" s="412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4301012024</v>
      </c>
      <c r="D245" s="415">
        <v>4680115885615</v>
      </c>
      <c r="E245" s="412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703" t="s">
        <v>389</v>
      </c>
      <c r="P245" s="411"/>
      <c r="Q245" s="411"/>
      <c r="R245" s="411"/>
      <c r="S245" s="412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390</v>
      </c>
      <c r="B246" s="54" t="s">
        <v>391</v>
      </c>
      <c r="C246" s="31">
        <v>4301011858</v>
      </c>
      <c r="D246" s="415">
        <v>4680115885646</v>
      </c>
      <c r="E246" s="412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523" t="s">
        <v>392</v>
      </c>
      <c r="P246" s="411"/>
      <c r="Q246" s="411"/>
      <c r="R246" s="411"/>
      <c r="S246" s="412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393</v>
      </c>
      <c r="B247" s="54" t="s">
        <v>394</v>
      </c>
      <c r="C247" s="31">
        <v>4301011328</v>
      </c>
      <c r="D247" s="415">
        <v>4607091386011</v>
      </c>
      <c r="E247" s="412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1"/>
      <c r="Q247" s="411"/>
      <c r="R247" s="411"/>
      <c r="S247" s="412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4301011329</v>
      </c>
      <c r="D248" s="415">
        <v>4607091387308</v>
      </c>
      <c r="E248" s="412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1"/>
      <c r="Q248" s="411"/>
      <c r="R248" s="411"/>
      <c r="S248" s="412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4301011049</v>
      </c>
      <c r="D249" s="415">
        <v>4607091387339</v>
      </c>
      <c r="E249" s="412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1"/>
      <c r="Q249" s="411"/>
      <c r="R249" s="411"/>
      <c r="S249" s="412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4301011573</v>
      </c>
      <c r="D250" s="415">
        <v>4680115881938</v>
      </c>
      <c r="E250" s="412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1"/>
      <c r="Q250" s="411"/>
      <c r="R250" s="411"/>
      <c r="S250" s="412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4301010944</v>
      </c>
      <c r="D251" s="415">
        <v>4607091387346</v>
      </c>
      <c r="E251" s="412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5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1"/>
      <c r="Q251" s="411"/>
      <c r="R251" s="411"/>
      <c r="S251" s="412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4301011353</v>
      </c>
      <c r="D252" s="415">
        <v>4607091389807</v>
      </c>
      <c r="E252" s="412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42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1"/>
      <c r="Q252" s="411"/>
      <c r="R252" s="411"/>
      <c r="S252" s="412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idden="1" x14ac:dyDescent="0.2">
      <c r="A253" s="426"/>
      <c r="B253" s="420"/>
      <c r="C253" s="420"/>
      <c r="D253" s="420"/>
      <c r="E253" s="420"/>
      <c r="F253" s="420"/>
      <c r="G253" s="420"/>
      <c r="H253" s="420"/>
      <c r="I253" s="420"/>
      <c r="J253" s="420"/>
      <c r="K253" s="420"/>
      <c r="L253" s="420"/>
      <c r="M253" s="420"/>
      <c r="N253" s="427"/>
      <c r="O253" s="429" t="s">
        <v>70</v>
      </c>
      <c r="P253" s="430"/>
      <c r="Q253" s="430"/>
      <c r="R253" s="430"/>
      <c r="S253" s="430"/>
      <c r="T253" s="430"/>
      <c r="U253" s="431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hidden="1" x14ac:dyDescent="0.2">
      <c r="A254" s="420"/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7"/>
      <c r="O254" s="429" t="s">
        <v>70</v>
      </c>
      <c r="P254" s="430"/>
      <c r="Q254" s="430"/>
      <c r="R254" s="430"/>
      <c r="S254" s="430"/>
      <c r="T254" s="430"/>
      <c r="U254" s="431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hidden="1" customHeight="1" x14ac:dyDescent="0.25">
      <c r="A255" s="453" t="s">
        <v>61</v>
      </c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0"/>
      <c r="N255" s="420"/>
      <c r="O255" s="420"/>
      <c r="P255" s="420"/>
      <c r="Q255" s="420"/>
      <c r="R255" s="420"/>
      <c r="S255" s="420"/>
      <c r="T255" s="420"/>
      <c r="U255" s="420"/>
      <c r="V255" s="420"/>
      <c r="W255" s="420"/>
      <c r="X255" s="420"/>
      <c r="Y255" s="420"/>
      <c r="Z255" s="400"/>
      <c r="AA255" s="400"/>
    </row>
    <row r="256" spans="1:67" ht="27" hidden="1" customHeight="1" x14ac:dyDescent="0.25">
      <c r="A256" s="54" t="s">
        <v>405</v>
      </c>
      <c r="B256" s="54" t="s">
        <v>406</v>
      </c>
      <c r="C256" s="31">
        <v>4301030878</v>
      </c>
      <c r="D256" s="415">
        <v>4607091387193</v>
      </c>
      <c r="E256" s="412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1"/>
      <c r="Q256" s="411"/>
      <c r="R256" s="411"/>
      <c r="S256" s="412"/>
      <c r="T256" s="34"/>
      <c r="U256" s="34"/>
      <c r="V256" s="35" t="s">
        <v>66</v>
      </c>
      <c r="W256" s="404">
        <v>0</v>
      </c>
      <c r="X256" s="405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407</v>
      </c>
      <c r="B257" s="54" t="s">
        <v>408</v>
      </c>
      <c r="C257" s="31">
        <v>4301031153</v>
      </c>
      <c r="D257" s="415">
        <v>4607091387230</v>
      </c>
      <c r="E257" s="412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1"/>
      <c r="Q257" s="411"/>
      <c r="R257" s="411"/>
      <c r="S257" s="412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4301031152</v>
      </c>
      <c r="D258" s="415">
        <v>4607091387285</v>
      </c>
      <c r="E258" s="412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1"/>
      <c r="Q258" s="411"/>
      <c r="R258" s="411"/>
      <c r="S258" s="412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4301031164</v>
      </c>
      <c r="D259" s="415">
        <v>4680115880481</v>
      </c>
      <c r="E259" s="412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1"/>
      <c r="Q259" s="411"/>
      <c r="R259" s="411"/>
      <c r="S259" s="412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idden="1" x14ac:dyDescent="0.2">
      <c r="A260" s="426"/>
      <c r="B260" s="420"/>
      <c r="C260" s="420"/>
      <c r="D260" s="420"/>
      <c r="E260" s="420"/>
      <c r="F260" s="420"/>
      <c r="G260" s="420"/>
      <c r="H260" s="420"/>
      <c r="I260" s="420"/>
      <c r="J260" s="420"/>
      <c r="K260" s="420"/>
      <c r="L260" s="420"/>
      <c r="M260" s="420"/>
      <c r="N260" s="427"/>
      <c r="O260" s="429" t="s">
        <v>70</v>
      </c>
      <c r="P260" s="430"/>
      <c r="Q260" s="430"/>
      <c r="R260" s="430"/>
      <c r="S260" s="430"/>
      <c r="T260" s="430"/>
      <c r="U260" s="431"/>
      <c r="V260" s="37" t="s">
        <v>71</v>
      </c>
      <c r="W260" s="406">
        <f>IFERROR(W256/H256,"0")+IFERROR(W257/H257,"0")+IFERROR(W258/H258,"0")+IFERROR(W259/H259,"0")</f>
        <v>0</v>
      </c>
      <c r="X260" s="406">
        <f>IFERROR(X256/H256,"0")+IFERROR(X257/H257,"0")+IFERROR(X258/H258,"0")+IFERROR(X259/H259,"0")</f>
        <v>0</v>
      </c>
      <c r="Y260" s="406">
        <f>IFERROR(IF(Y256="",0,Y256),"0")+IFERROR(IF(Y257="",0,Y257),"0")+IFERROR(IF(Y258="",0,Y258),"0")+IFERROR(IF(Y259="",0,Y259),"0")</f>
        <v>0</v>
      </c>
      <c r="Z260" s="407"/>
      <c r="AA260" s="407"/>
    </row>
    <row r="261" spans="1:67" hidden="1" x14ac:dyDescent="0.2">
      <c r="A261" s="420"/>
      <c r="B261" s="420"/>
      <c r="C261" s="420"/>
      <c r="D261" s="420"/>
      <c r="E261" s="420"/>
      <c r="F261" s="420"/>
      <c r="G261" s="420"/>
      <c r="H261" s="420"/>
      <c r="I261" s="420"/>
      <c r="J261" s="420"/>
      <c r="K261" s="420"/>
      <c r="L261" s="420"/>
      <c r="M261" s="420"/>
      <c r="N261" s="427"/>
      <c r="O261" s="429" t="s">
        <v>70</v>
      </c>
      <c r="P261" s="430"/>
      <c r="Q261" s="430"/>
      <c r="R261" s="430"/>
      <c r="S261" s="430"/>
      <c r="T261" s="430"/>
      <c r="U261" s="431"/>
      <c r="V261" s="37" t="s">
        <v>66</v>
      </c>
      <c r="W261" s="406">
        <f>IFERROR(SUM(W256:W259),"0")</f>
        <v>0</v>
      </c>
      <c r="X261" s="406">
        <f>IFERROR(SUM(X256:X259),"0")</f>
        <v>0</v>
      </c>
      <c r="Y261" s="37"/>
      <c r="Z261" s="407"/>
      <c r="AA261" s="407"/>
    </row>
    <row r="262" spans="1:67" ht="14.25" hidden="1" customHeight="1" x14ac:dyDescent="0.25">
      <c r="A262" s="453" t="s">
        <v>72</v>
      </c>
      <c r="B262" s="420"/>
      <c r="C262" s="420"/>
      <c r="D262" s="420"/>
      <c r="E262" s="420"/>
      <c r="F262" s="420"/>
      <c r="G262" s="420"/>
      <c r="H262" s="420"/>
      <c r="I262" s="420"/>
      <c r="J262" s="420"/>
      <c r="K262" s="420"/>
      <c r="L262" s="420"/>
      <c r="M262" s="420"/>
      <c r="N262" s="420"/>
      <c r="O262" s="420"/>
      <c r="P262" s="420"/>
      <c r="Q262" s="420"/>
      <c r="R262" s="420"/>
      <c r="S262" s="420"/>
      <c r="T262" s="420"/>
      <c r="U262" s="420"/>
      <c r="V262" s="420"/>
      <c r="W262" s="420"/>
      <c r="X262" s="420"/>
      <c r="Y262" s="420"/>
      <c r="Z262" s="400"/>
      <c r="AA262" s="400"/>
    </row>
    <row r="263" spans="1:67" ht="16.5" hidden="1" customHeight="1" x14ac:dyDescent="0.25">
      <c r="A263" s="54" t="s">
        <v>413</v>
      </c>
      <c r="B263" s="54" t="s">
        <v>414</v>
      </c>
      <c r="C263" s="31">
        <v>4301051100</v>
      </c>
      <c r="D263" s="415">
        <v>4607091387766</v>
      </c>
      <c r="E263" s="412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8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1"/>
      <c r="Q263" s="411"/>
      <c r="R263" s="411"/>
      <c r="S263" s="412"/>
      <c r="T263" s="34"/>
      <c r="U263" s="34"/>
      <c r="V263" s="35" t="s">
        <v>66</v>
      </c>
      <c r="W263" s="404">
        <v>0</v>
      </c>
      <c r="X263" s="405">
        <f t="shared" ref="X263:X272" si="60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ref="BL263:BL272" si="61">IFERROR(W263*I263/H263,"0")</f>
        <v>0</v>
      </c>
      <c r="BM263" s="64">
        <f t="shared" ref="BM263:BM272" si="62">IFERROR(X263*I263/H263,"0")</f>
        <v>0</v>
      </c>
      <c r="BN263" s="64">
        <f t="shared" ref="BN263:BN272" si="63">IFERROR(1/J263*(W263/H263),"0")</f>
        <v>0</v>
      </c>
      <c r="BO263" s="64">
        <f t="shared" ref="BO263:BO272" si="64">IFERROR(1/J263*(X263/H263),"0")</f>
        <v>0</v>
      </c>
    </row>
    <row r="264" spans="1:67" ht="27" hidden="1" customHeight="1" x14ac:dyDescent="0.25">
      <c r="A264" s="54" t="s">
        <v>415</v>
      </c>
      <c r="B264" s="54" t="s">
        <v>416</v>
      </c>
      <c r="C264" s="31">
        <v>4301051116</v>
      </c>
      <c r="D264" s="415">
        <v>4607091387957</v>
      </c>
      <c r="E264" s="412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1"/>
      <c r="Q264" s="411"/>
      <c r="R264" s="411"/>
      <c r="S264" s="412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4301051115</v>
      </c>
      <c r="D265" s="415">
        <v>4607091387964</v>
      </c>
      <c r="E265" s="412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1"/>
      <c r="Q265" s="411"/>
      <c r="R265" s="411"/>
      <c r="S265" s="412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hidden="1" customHeight="1" x14ac:dyDescent="0.25">
      <c r="A266" s="54" t="s">
        <v>419</v>
      </c>
      <c r="B266" s="54" t="s">
        <v>420</v>
      </c>
      <c r="C266" s="31">
        <v>4301051731</v>
      </c>
      <c r="D266" s="415">
        <v>4680115884618</v>
      </c>
      <c r="E266" s="412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1"/>
      <c r="Q266" s="411"/>
      <c r="R266" s="411"/>
      <c r="S266" s="412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421</v>
      </c>
      <c r="B267" s="54" t="s">
        <v>422</v>
      </c>
      <c r="C267" s="31">
        <v>4301051134</v>
      </c>
      <c r="D267" s="415">
        <v>4607091381672</v>
      </c>
      <c r="E267" s="412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1"/>
      <c r="Q267" s="411"/>
      <c r="R267" s="411"/>
      <c r="S267" s="412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5">
        <v>4680115884588</v>
      </c>
      <c r="E268" s="412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80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1"/>
      <c r="Q268" s="411"/>
      <c r="R268" s="411"/>
      <c r="S268" s="412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4301051130</v>
      </c>
      <c r="D269" s="415">
        <v>4607091387537</v>
      </c>
      <c r="E269" s="412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1"/>
      <c r="Q269" s="411"/>
      <c r="R269" s="411"/>
      <c r="S269" s="412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4301051132</v>
      </c>
      <c r="D270" s="415">
        <v>4607091387513</v>
      </c>
      <c r="E270" s="412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8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1"/>
      <c r="Q270" s="411"/>
      <c r="R270" s="411"/>
      <c r="S270" s="412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4301051277</v>
      </c>
      <c r="D271" s="415">
        <v>4680115880511</v>
      </c>
      <c r="E271" s="412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7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1"/>
      <c r="Q271" s="411"/>
      <c r="R271" s="411"/>
      <c r="S271" s="412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4301051344</v>
      </c>
      <c r="D272" s="415">
        <v>4680115880412</v>
      </c>
      <c r="E272" s="412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49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1"/>
      <c r="Q272" s="411"/>
      <c r="R272" s="411"/>
      <c r="S272" s="412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idden="1" x14ac:dyDescent="0.2">
      <c r="A273" s="426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0"/>
      <c r="N273" s="427"/>
      <c r="O273" s="429" t="s">
        <v>70</v>
      </c>
      <c r="P273" s="430"/>
      <c r="Q273" s="430"/>
      <c r="R273" s="430"/>
      <c r="S273" s="430"/>
      <c r="T273" s="430"/>
      <c r="U273" s="431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0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</v>
      </c>
      <c r="Z273" s="407"/>
      <c r="AA273" s="407"/>
    </row>
    <row r="274" spans="1:67" hidden="1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0"/>
      <c r="N274" s="427"/>
      <c r="O274" s="429" t="s">
        <v>70</v>
      </c>
      <c r="P274" s="430"/>
      <c r="Q274" s="430"/>
      <c r="R274" s="430"/>
      <c r="S274" s="430"/>
      <c r="T274" s="430"/>
      <c r="U274" s="431"/>
      <c r="V274" s="37" t="s">
        <v>66</v>
      </c>
      <c r="W274" s="406">
        <f>IFERROR(SUM(W263:W272),"0")</f>
        <v>0</v>
      </c>
      <c r="X274" s="406">
        <f>IFERROR(SUM(X263:X272),"0")</f>
        <v>0</v>
      </c>
      <c r="Y274" s="37"/>
      <c r="Z274" s="407"/>
      <c r="AA274" s="407"/>
    </row>
    <row r="275" spans="1:67" ht="14.25" hidden="1" customHeight="1" x14ac:dyDescent="0.25">
      <c r="A275" s="453" t="s">
        <v>215</v>
      </c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0"/>
      <c r="N275" s="420"/>
      <c r="O275" s="420"/>
      <c r="P275" s="420"/>
      <c r="Q275" s="420"/>
      <c r="R275" s="420"/>
      <c r="S275" s="420"/>
      <c r="T275" s="420"/>
      <c r="U275" s="420"/>
      <c r="V275" s="420"/>
      <c r="W275" s="420"/>
      <c r="X275" s="420"/>
      <c r="Y275" s="420"/>
      <c r="Z275" s="400"/>
      <c r="AA275" s="400"/>
    </row>
    <row r="276" spans="1:67" ht="16.5" hidden="1" customHeight="1" x14ac:dyDescent="0.25">
      <c r="A276" s="54" t="s">
        <v>433</v>
      </c>
      <c r="B276" s="54" t="s">
        <v>434</v>
      </c>
      <c r="C276" s="31">
        <v>4301060379</v>
      </c>
      <c r="D276" s="415">
        <v>4607091380880</v>
      </c>
      <c r="E276" s="412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583" t="s">
        <v>435</v>
      </c>
      <c r="P276" s="411"/>
      <c r="Q276" s="411"/>
      <c r="R276" s="411"/>
      <c r="S276" s="412"/>
      <c r="T276" s="34"/>
      <c r="U276" s="34"/>
      <c r="V276" s="35" t="s">
        <v>66</v>
      </c>
      <c r="W276" s="404">
        <v>0</v>
      </c>
      <c r="X276" s="405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436</v>
      </c>
      <c r="B277" s="54" t="s">
        <v>437</v>
      </c>
      <c r="C277" s="31">
        <v>4301060308</v>
      </c>
      <c r="D277" s="415">
        <v>4607091384482</v>
      </c>
      <c r="E277" s="412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1"/>
      <c r="Q277" s="411"/>
      <c r="R277" s="411"/>
      <c r="S277" s="412"/>
      <c r="T277" s="34"/>
      <c r="U277" s="34"/>
      <c r="V277" s="35" t="s">
        <v>66</v>
      </c>
      <c r="W277" s="404">
        <v>0</v>
      </c>
      <c r="X277" s="405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hidden="1" customHeight="1" x14ac:dyDescent="0.25">
      <c r="A278" s="54" t="s">
        <v>438</v>
      </c>
      <c r="B278" s="54" t="s">
        <v>439</v>
      </c>
      <c r="C278" s="31">
        <v>4301060325</v>
      </c>
      <c r="D278" s="415">
        <v>4607091380897</v>
      </c>
      <c r="E278" s="412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1"/>
      <c r="Q278" s="411"/>
      <c r="R278" s="411"/>
      <c r="S278" s="412"/>
      <c r="T278" s="34"/>
      <c r="U278" s="34"/>
      <c r="V278" s="35" t="s">
        <v>66</v>
      </c>
      <c r="W278" s="404">
        <v>0</v>
      </c>
      <c r="X278" s="405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idden="1" x14ac:dyDescent="0.2">
      <c r="A279" s="426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0"/>
      <c r="N279" s="427"/>
      <c r="O279" s="429" t="s">
        <v>70</v>
      </c>
      <c r="P279" s="430"/>
      <c r="Q279" s="430"/>
      <c r="R279" s="430"/>
      <c r="S279" s="430"/>
      <c r="T279" s="430"/>
      <c r="U279" s="431"/>
      <c r="V279" s="37" t="s">
        <v>71</v>
      </c>
      <c r="W279" s="406">
        <f>IFERROR(W276/H276,"0")+IFERROR(W277/H277,"0")+IFERROR(W278/H278,"0")</f>
        <v>0</v>
      </c>
      <c r="X279" s="406">
        <f>IFERROR(X276/H276,"0")+IFERROR(X277/H277,"0")+IFERROR(X278/H278,"0")</f>
        <v>0</v>
      </c>
      <c r="Y279" s="406">
        <f>IFERROR(IF(Y276="",0,Y276),"0")+IFERROR(IF(Y277="",0,Y277),"0")+IFERROR(IF(Y278="",0,Y278),"0")</f>
        <v>0</v>
      </c>
      <c r="Z279" s="407"/>
      <c r="AA279" s="407"/>
    </row>
    <row r="280" spans="1:67" hidden="1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0"/>
      <c r="N280" s="427"/>
      <c r="O280" s="429" t="s">
        <v>70</v>
      </c>
      <c r="P280" s="430"/>
      <c r="Q280" s="430"/>
      <c r="R280" s="430"/>
      <c r="S280" s="430"/>
      <c r="T280" s="430"/>
      <c r="U280" s="431"/>
      <c r="V280" s="37" t="s">
        <v>66</v>
      </c>
      <c r="W280" s="406">
        <f>IFERROR(SUM(W276:W278),"0")</f>
        <v>0</v>
      </c>
      <c r="X280" s="406">
        <f>IFERROR(SUM(X276:X278),"0")</f>
        <v>0</v>
      </c>
      <c r="Y280" s="37"/>
      <c r="Z280" s="407"/>
      <c r="AA280" s="407"/>
    </row>
    <row r="281" spans="1:67" ht="14.25" hidden="1" customHeight="1" x14ac:dyDescent="0.25">
      <c r="A281" s="453" t="s">
        <v>91</v>
      </c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0"/>
      <c r="N281" s="420"/>
      <c r="O281" s="420"/>
      <c r="P281" s="420"/>
      <c r="Q281" s="420"/>
      <c r="R281" s="420"/>
      <c r="S281" s="420"/>
      <c r="T281" s="420"/>
      <c r="U281" s="420"/>
      <c r="V281" s="420"/>
      <c r="W281" s="420"/>
      <c r="X281" s="420"/>
      <c r="Y281" s="420"/>
      <c r="Z281" s="400"/>
      <c r="AA281" s="400"/>
    </row>
    <row r="282" spans="1:67" ht="16.5" hidden="1" customHeight="1" x14ac:dyDescent="0.25">
      <c r="A282" s="54" t="s">
        <v>440</v>
      </c>
      <c r="B282" s="54" t="s">
        <v>441</v>
      </c>
      <c r="C282" s="31">
        <v>4301030232</v>
      </c>
      <c r="D282" s="415">
        <v>4607091388374</v>
      </c>
      <c r="E282" s="412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591" t="s">
        <v>442</v>
      </c>
      <c r="P282" s="411"/>
      <c r="Q282" s="411"/>
      <c r="R282" s="411"/>
      <c r="S282" s="412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443</v>
      </c>
      <c r="B283" s="54" t="s">
        <v>444</v>
      </c>
      <c r="C283" s="31">
        <v>4301030235</v>
      </c>
      <c r="D283" s="415">
        <v>4607091388381</v>
      </c>
      <c r="E283" s="412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657" t="s">
        <v>445</v>
      </c>
      <c r="P283" s="411"/>
      <c r="Q283" s="411"/>
      <c r="R283" s="411"/>
      <c r="S283" s="412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446</v>
      </c>
      <c r="B284" s="54" t="s">
        <v>447</v>
      </c>
      <c r="C284" s="31">
        <v>4301030233</v>
      </c>
      <c r="D284" s="415">
        <v>4607091388404</v>
      </c>
      <c r="E284" s="412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7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1"/>
      <c r="Q284" s="411"/>
      <c r="R284" s="411"/>
      <c r="S284" s="412"/>
      <c r="T284" s="34"/>
      <c r="U284" s="34"/>
      <c r="V284" s="35" t="s">
        <v>66</v>
      </c>
      <c r="W284" s="404">
        <v>0</v>
      </c>
      <c r="X284" s="405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26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7"/>
      <c r="O285" s="429" t="s">
        <v>70</v>
      </c>
      <c r="P285" s="430"/>
      <c r="Q285" s="430"/>
      <c r="R285" s="430"/>
      <c r="S285" s="430"/>
      <c r="T285" s="430"/>
      <c r="U285" s="431"/>
      <c r="V285" s="37" t="s">
        <v>71</v>
      </c>
      <c r="W285" s="406">
        <f>IFERROR(W282/H282,"0")+IFERROR(W283/H283,"0")+IFERROR(W284/H284,"0")</f>
        <v>0</v>
      </c>
      <c r="X285" s="406">
        <f>IFERROR(X282/H282,"0")+IFERROR(X283/H283,"0")+IFERROR(X284/H284,"0")</f>
        <v>0</v>
      </c>
      <c r="Y285" s="406">
        <f>IFERROR(IF(Y282="",0,Y282),"0")+IFERROR(IF(Y283="",0,Y283),"0")+IFERROR(IF(Y284="",0,Y284),"0")</f>
        <v>0</v>
      </c>
      <c r="Z285" s="407"/>
      <c r="AA285" s="407"/>
    </row>
    <row r="286" spans="1:67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0"/>
      <c r="N286" s="427"/>
      <c r="O286" s="429" t="s">
        <v>70</v>
      </c>
      <c r="P286" s="430"/>
      <c r="Q286" s="430"/>
      <c r="R286" s="430"/>
      <c r="S286" s="430"/>
      <c r="T286" s="430"/>
      <c r="U286" s="431"/>
      <c r="V286" s="37" t="s">
        <v>66</v>
      </c>
      <c r="W286" s="406">
        <f>IFERROR(SUM(W282:W284),"0")</f>
        <v>0</v>
      </c>
      <c r="X286" s="406">
        <f>IFERROR(SUM(X282:X284),"0")</f>
        <v>0</v>
      </c>
      <c r="Y286" s="37"/>
      <c r="Z286" s="407"/>
      <c r="AA286" s="407"/>
    </row>
    <row r="287" spans="1:67" ht="14.25" hidden="1" customHeight="1" x14ac:dyDescent="0.25">
      <c r="A287" s="453" t="s">
        <v>448</v>
      </c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0"/>
      <c r="N287" s="420"/>
      <c r="O287" s="420"/>
      <c r="P287" s="420"/>
      <c r="Q287" s="420"/>
      <c r="R287" s="420"/>
      <c r="S287" s="420"/>
      <c r="T287" s="420"/>
      <c r="U287" s="420"/>
      <c r="V287" s="420"/>
      <c r="W287" s="420"/>
      <c r="X287" s="420"/>
      <c r="Y287" s="420"/>
      <c r="Z287" s="400"/>
      <c r="AA287" s="400"/>
    </row>
    <row r="288" spans="1:67" ht="16.5" hidden="1" customHeight="1" x14ac:dyDescent="0.25">
      <c r="A288" s="54" t="s">
        <v>449</v>
      </c>
      <c r="B288" s="54" t="s">
        <v>450</v>
      </c>
      <c r="C288" s="31">
        <v>4301180007</v>
      </c>
      <c r="D288" s="415">
        <v>4680115881808</v>
      </c>
      <c r="E288" s="412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1"/>
      <c r="Q288" s="411"/>
      <c r="R288" s="411"/>
      <c r="S288" s="412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453</v>
      </c>
      <c r="B289" s="54" t="s">
        <v>454</v>
      </c>
      <c r="C289" s="31">
        <v>4301180006</v>
      </c>
      <c r="D289" s="415">
        <v>4680115881822</v>
      </c>
      <c r="E289" s="412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1"/>
      <c r="Q289" s="411"/>
      <c r="R289" s="411"/>
      <c r="S289" s="412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4301180001</v>
      </c>
      <c r="D290" s="415">
        <v>4680115880016</v>
      </c>
      <c r="E290" s="412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6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1"/>
      <c r="Q290" s="411"/>
      <c r="R290" s="411"/>
      <c r="S290" s="412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26"/>
      <c r="B291" s="420"/>
      <c r="C291" s="420"/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27"/>
      <c r="O291" s="429" t="s">
        <v>70</v>
      </c>
      <c r="P291" s="430"/>
      <c r="Q291" s="430"/>
      <c r="R291" s="430"/>
      <c r="S291" s="430"/>
      <c r="T291" s="430"/>
      <c r="U291" s="431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hidden="1" x14ac:dyDescent="0.2">
      <c r="A292" s="420"/>
      <c r="B292" s="420"/>
      <c r="C292" s="420"/>
      <c r="D292" s="420"/>
      <c r="E292" s="420"/>
      <c r="F292" s="420"/>
      <c r="G292" s="420"/>
      <c r="H292" s="420"/>
      <c r="I292" s="420"/>
      <c r="J292" s="420"/>
      <c r="K292" s="420"/>
      <c r="L292" s="420"/>
      <c r="M292" s="420"/>
      <c r="N292" s="427"/>
      <c r="O292" s="429" t="s">
        <v>70</v>
      </c>
      <c r="P292" s="430"/>
      <c r="Q292" s="430"/>
      <c r="R292" s="430"/>
      <c r="S292" s="430"/>
      <c r="T292" s="430"/>
      <c r="U292" s="431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hidden="1" customHeight="1" x14ac:dyDescent="0.25">
      <c r="A293" s="421" t="s">
        <v>457</v>
      </c>
      <c r="B293" s="420"/>
      <c r="C293" s="420"/>
      <c r="D293" s="420"/>
      <c r="E293" s="420"/>
      <c r="F293" s="420"/>
      <c r="G293" s="420"/>
      <c r="H293" s="420"/>
      <c r="I293" s="420"/>
      <c r="J293" s="420"/>
      <c r="K293" s="420"/>
      <c r="L293" s="420"/>
      <c r="M293" s="420"/>
      <c r="N293" s="420"/>
      <c r="O293" s="420"/>
      <c r="P293" s="420"/>
      <c r="Q293" s="420"/>
      <c r="R293" s="420"/>
      <c r="S293" s="420"/>
      <c r="T293" s="420"/>
      <c r="U293" s="420"/>
      <c r="V293" s="420"/>
      <c r="W293" s="420"/>
      <c r="X293" s="420"/>
      <c r="Y293" s="420"/>
      <c r="Z293" s="399"/>
      <c r="AA293" s="399"/>
    </row>
    <row r="294" spans="1:67" ht="14.25" hidden="1" customHeight="1" x14ac:dyDescent="0.25">
      <c r="A294" s="453" t="s">
        <v>113</v>
      </c>
      <c r="B294" s="420"/>
      <c r="C294" s="420"/>
      <c r="D294" s="420"/>
      <c r="E294" s="420"/>
      <c r="F294" s="420"/>
      <c r="G294" s="420"/>
      <c r="H294" s="420"/>
      <c r="I294" s="420"/>
      <c r="J294" s="420"/>
      <c r="K294" s="420"/>
      <c r="L294" s="420"/>
      <c r="M294" s="420"/>
      <c r="N294" s="420"/>
      <c r="O294" s="420"/>
      <c r="P294" s="420"/>
      <c r="Q294" s="420"/>
      <c r="R294" s="420"/>
      <c r="S294" s="420"/>
      <c r="T294" s="420"/>
      <c r="U294" s="420"/>
      <c r="V294" s="420"/>
      <c r="W294" s="420"/>
      <c r="X294" s="420"/>
      <c r="Y294" s="420"/>
      <c r="Z294" s="400"/>
      <c r="AA294" s="400"/>
    </row>
    <row r="295" spans="1:67" ht="27" hidden="1" customHeight="1" x14ac:dyDescent="0.25">
      <c r="A295" s="54" t="s">
        <v>458</v>
      </c>
      <c r="B295" s="54" t="s">
        <v>459</v>
      </c>
      <c r="C295" s="31">
        <v>4301011315</v>
      </c>
      <c r="D295" s="415">
        <v>4607091387421</v>
      </c>
      <c r="E295" s="412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5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1"/>
      <c r="Q295" s="411"/>
      <c r="R295" s="411"/>
      <c r="S295" s="412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hidden="1" customHeight="1" x14ac:dyDescent="0.25">
      <c r="A296" s="54" t="s">
        <v>458</v>
      </c>
      <c r="B296" s="54" t="s">
        <v>460</v>
      </c>
      <c r="C296" s="31">
        <v>4301011121</v>
      </c>
      <c r="D296" s="415">
        <v>4607091387421</v>
      </c>
      <c r="E296" s="412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7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1"/>
      <c r="Q296" s="411"/>
      <c r="R296" s="411"/>
      <c r="S296" s="412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461</v>
      </c>
      <c r="B297" s="54" t="s">
        <v>462</v>
      </c>
      <c r="C297" s="31">
        <v>4301011322</v>
      </c>
      <c r="D297" s="415">
        <v>4607091387452</v>
      </c>
      <c r="E297" s="412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5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1"/>
      <c r="Q297" s="411"/>
      <c r="R297" s="411"/>
      <c r="S297" s="412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461</v>
      </c>
      <c r="B298" s="54" t="s">
        <v>463</v>
      </c>
      <c r="C298" s="31">
        <v>4301011619</v>
      </c>
      <c r="D298" s="415">
        <v>4607091387452</v>
      </c>
      <c r="E298" s="412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55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1"/>
      <c r="Q298" s="411"/>
      <c r="R298" s="411"/>
      <c r="S298" s="412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464</v>
      </c>
      <c r="B299" s="54" t="s">
        <v>465</v>
      </c>
      <c r="C299" s="31">
        <v>4301011313</v>
      </c>
      <c r="D299" s="415">
        <v>4607091385984</v>
      </c>
      <c r="E299" s="412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1"/>
      <c r="Q299" s="411"/>
      <c r="R299" s="411"/>
      <c r="S299" s="412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4301011316</v>
      </c>
      <c r="D300" s="415">
        <v>4607091387438</v>
      </c>
      <c r="E300" s="412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1"/>
      <c r="Q300" s="411"/>
      <c r="R300" s="411"/>
      <c r="S300" s="412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4301011319</v>
      </c>
      <c r="D301" s="415">
        <v>4607091387469</v>
      </c>
      <c r="E301" s="412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1"/>
      <c r="Q301" s="411"/>
      <c r="R301" s="411"/>
      <c r="S301" s="412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idden="1" x14ac:dyDescent="0.2">
      <c r="A302" s="426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0"/>
      <c r="N302" s="427"/>
      <c r="O302" s="429" t="s">
        <v>70</v>
      </c>
      <c r="P302" s="430"/>
      <c r="Q302" s="430"/>
      <c r="R302" s="430"/>
      <c r="S302" s="430"/>
      <c r="T302" s="430"/>
      <c r="U302" s="431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0"/>
      <c r="N303" s="427"/>
      <c r="O303" s="429" t="s">
        <v>70</v>
      </c>
      <c r="P303" s="430"/>
      <c r="Q303" s="430"/>
      <c r="R303" s="430"/>
      <c r="S303" s="430"/>
      <c r="T303" s="430"/>
      <c r="U303" s="431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hidden="1" customHeight="1" x14ac:dyDescent="0.25">
      <c r="A304" s="453" t="s">
        <v>61</v>
      </c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0"/>
      <c r="N304" s="420"/>
      <c r="O304" s="420"/>
      <c r="P304" s="420"/>
      <c r="Q304" s="420"/>
      <c r="R304" s="420"/>
      <c r="S304" s="420"/>
      <c r="T304" s="420"/>
      <c r="U304" s="420"/>
      <c r="V304" s="420"/>
      <c r="W304" s="420"/>
      <c r="X304" s="420"/>
      <c r="Y304" s="420"/>
      <c r="Z304" s="400"/>
      <c r="AA304" s="400"/>
    </row>
    <row r="305" spans="1:67" ht="27" hidden="1" customHeight="1" x14ac:dyDescent="0.25">
      <c r="A305" s="54" t="s">
        <v>470</v>
      </c>
      <c r="B305" s="54" t="s">
        <v>471</v>
      </c>
      <c r="C305" s="31">
        <v>4301031154</v>
      </c>
      <c r="D305" s="415">
        <v>4607091387292</v>
      </c>
      <c r="E305" s="412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1"/>
      <c r="Q305" s="411"/>
      <c r="R305" s="411"/>
      <c r="S305" s="412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472</v>
      </c>
      <c r="B306" s="54" t="s">
        <v>473</v>
      </c>
      <c r="C306" s="31">
        <v>4301031155</v>
      </c>
      <c r="D306" s="415">
        <v>4607091387315</v>
      </c>
      <c r="E306" s="412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1"/>
      <c r="Q306" s="411"/>
      <c r="R306" s="411"/>
      <c r="S306" s="412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6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0"/>
      <c r="N307" s="427"/>
      <c r="O307" s="429" t="s">
        <v>70</v>
      </c>
      <c r="P307" s="430"/>
      <c r="Q307" s="430"/>
      <c r="R307" s="430"/>
      <c r="S307" s="430"/>
      <c r="T307" s="430"/>
      <c r="U307" s="431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0"/>
      <c r="N308" s="427"/>
      <c r="O308" s="429" t="s">
        <v>70</v>
      </c>
      <c r="P308" s="430"/>
      <c r="Q308" s="430"/>
      <c r="R308" s="430"/>
      <c r="S308" s="430"/>
      <c r="T308" s="430"/>
      <c r="U308" s="431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hidden="1" customHeight="1" x14ac:dyDescent="0.25">
      <c r="A309" s="421" t="s">
        <v>474</v>
      </c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0"/>
      <c r="N309" s="420"/>
      <c r="O309" s="420"/>
      <c r="P309" s="420"/>
      <c r="Q309" s="420"/>
      <c r="R309" s="420"/>
      <c r="S309" s="420"/>
      <c r="T309" s="420"/>
      <c r="U309" s="420"/>
      <c r="V309" s="420"/>
      <c r="W309" s="420"/>
      <c r="X309" s="420"/>
      <c r="Y309" s="420"/>
      <c r="Z309" s="399"/>
      <c r="AA309" s="399"/>
    </row>
    <row r="310" spans="1:67" ht="14.25" hidden="1" customHeight="1" x14ac:dyDescent="0.25">
      <c r="A310" s="453" t="s">
        <v>61</v>
      </c>
      <c r="B310" s="420"/>
      <c r="C310" s="420"/>
      <c r="D310" s="420"/>
      <c r="E310" s="420"/>
      <c r="F310" s="420"/>
      <c r="G310" s="420"/>
      <c r="H310" s="420"/>
      <c r="I310" s="420"/>
      <c r="J310" s="420"/>
      <c r="K310" s="420"/>
      <c r="L310" s="420"/>
      <c r="M310" s="420"/>
      <c r="N310" s="420"/>
      <c r="O310" s="420"/>
      <c r="P310" s="420"/>
      <c r="Q310" s="420"/>
      <c r="R310" s="420"/>
      <c r="S310" s="420"/>
      <c r="T310" s="420"/>
      <c r="U310" s="420"/>
      <c r="V310" s="420"/>
      <c r="W310" s="420"/>
      <c r="X310" s="420"/>
      <c r="Y310" s="420"/>
      <c r="Z310" s="400"/>
      <c r="AA310" s="400"/>
    </row>
    <row r="311" spans="1:67" ht="27" customHeight="1" x14ac:dyDescent="0.25">
      <c r="A311" s="54" t="s">
        <v>475</v>
      </c>
      <c r="B311" s="54" t="s">
        <v>476</v>
      </c>
      <c r="C311" s="31">
        <v>4301031066</v>
      </c>
      <c r="D311" s="415">
        <v>4607091383836</v>
      </c>
      <c r="E311" s="412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1"/>
      <c r="Q311" s="411"/>
      <c r="R311" s="411"/>
      <c r="S311" s="412"/>
      <c r="T311" s="34"/>
      <c r="U311" s="34"/>
      <c r="V311" s="35" t="s">
        <v>66</v>
      </c>
      <c r="W311" s="404">
        <v>13</v>
      </c>
      <c r="X311" s="405">
        <f>IFERROR(IF(W311="",0,CEILING((W311/$H311),1)*$H311),"")</f>
        <v>14.4</v>
      </c>
      <c r="Y311" s="36">
        <f>IFERROR(IF(X311=0,"",ROUNDUP(X311/H311,0)*0.00753),"")</f>
        <v>6.0240000000000002E-2</v>
      </c>
      <c r="Z311" s="56"/>
      <c r="AA311" s="57"/>
      <c r="AE311" s="64"/>
      <c r="BB311" s="247" t="s">
        <v>1</v>
      </c>
      <c r="BL311" s="64">
        <f>IFERROR(W311*I311/H311,"0")</f>
        <v>14.791111111111112</v>
      </c>
      <c r="BM311" s="64">
        <f>IFERROR(X311*I311/H311,"0")</f>
        <v>16.384</v>
      </c>
      <c r="BN311" s="64">
        <f>IFERROR(1/J311*(W311/H311),"0")</f>
        <v>4.6296296296296294E-2</v>
      </c>
      <c r="BO311" s="64">
        <f>IFERROR(1/J311*(X311/H311),"0")</f>
        <v>5.128205128205128E-2</v>
      </c>
    </row>
    <row r="312" spans="1:67" x14ac:dyDescent="0.2">
      <c r="A312" s="426"/>
      <c r="B312" s="420"/>
      <c r="C312" s="420"/>
      <c r="D312" s="420"/>
      <c r="E312" s="420"/>
      <c r="F312" s="420"/>
      <c r="G312" s="420"/>
      <c r="H312" s="420"/>
      <c r="I312" s="420"/>
      <c r="J312" s="420"/>
      <c r="K312" s="420"/>
      <c r="L312" s="420"/>
      <c r="M312" s="420"/>
      <c r="N312" s="427"/>
      <c r="O312" s="429" t="s">
        <v>70</v>
      </c>
      <c r="P312" s="430"/>
      <c r="Q312" s="430"/>
      <c r="R312" s="430"/>
      <c r="S312" s="430"/>
      <c r="T312" s="430"/>
      <c r="U312" s="431"/>
      <c r="V312" s="37" t="s">
        <v>71</v>
      </c>
      <c r="W312" s="406">
        <f>IFERROR(W311/H311,"0")</f>
        <v>7.2222222222222223</v>
      </c>
      <c r="X312" s="406">
        <f>IFERROR(X311/H311,"0")</f>
        <v>8</v>
      </c>
      <c r="Y312" s="406">
        <f>IFERROR(IF(Y311="",0,Y311),"0")</f>
        <v>6.0240000000000002E-2</v>
      </c>
      <c r="Z312" s="407"/>
      <c r="AA312" s="407"/>
    </row>
    <row r="313" spans="1:67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0"/>
      <c r="N313" s="427"/>
      <c r="O313" s="429" t="s">
        <v>70</v>
      </c>
      <c r="P313" s="430"/>
      <c r="Q313" s="430"/>
      <c r="R313" s="430"/>
      <c r="S313" s="430"/>
      <c r="T313" s="430"/>
      <c r="U313" s="431"/>
      <c r="V313" s="37" t="s">
        <v>66</v>
      </c>
      <c r="W313" s="406">
        <f>IFERROR(SUM(W311:W311),"0")</f>
        <v>13</v>
      </c>
      <c r="X313" s="406">
        <f>IFERROR(SUM(X311:X311),"0")</f>
        <v>14.4</v>
      </c>
      <c r="Y313" s="37"/>
      <c r="Z313" s="407"/>
      <c r="AA313" s="407"/>
    </row>
    <row r="314" spans="1:67" ht="14.25" hidden="1" customHeight="1" x14ac:dyDescent="0.25">
      <c r="A314" s="453" t="s">
        <v>72</v>
      </c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0"/>
      <c r="N314" s="420"/>
      <c r="O314" s="420"/>
      <c r="P314" s="420"/>
      <c r="Q314" s="420"/>
      <c r="R314" s="420"/>
      <c r="S314" s="420"/>
      <c r="T314" s="420"/>
      <c r="U314" s="420"/>
      <c r="V314" s="420"/>
      <c r="W314" s="420"/>
      <c r="X314" s="420"/>
      <c r="Y314" s="420"/>
      <c r="Z314" s="400"/>
      <c r="AA314" s="400"/>
    </row>
    <row r="315" spans="1:67" ht="27" hidden="1" customHeight="1" x14ac:dyDescent="0.25">
      <c r="A315" s="54" t="s">
        <v>477</v>
      </c>
      <c r="B315" s="54" t="s">
        <v>478</v>
      </c>
      <c r="C315" s="31">
        <v>4301051142</v>
      </c>
      <c r="D315" s="415">
        <v>4607091387919</v>
      </c>
      <c r="E315" s="412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4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1"/>
      <c r="Q315" s="411"/>
      <c r="R315" s="411"/>
      <c r="S315" s="412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479</v>
      </c>
      <c r="B316" s="54" t="s">
        <v>480</v>
      </c>
      <c r="C316" s="31">
        <v>4301051461</v>
      </c>
      <c r="D316" s="415">
        <v>4680115883604</v>
      </c>
      <c r="E316" s="412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42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1"/>
      <c r="Q316" s="411"/>
      <c r="R316" s="411"/>
      <c r="S316" s="412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4301051485</v>
      </c>
      <c r="D317" s="415">
        <v>4680115883567</v>
      </c>
      <c r="E317" s="412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5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1"/>
      <c r="Q317" s="411"/>
      <c r="R317" s="411"/>
      <c r="S317" s="412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idden="1" x14ac:dyDescent="0.2">
      <c r="A318" s="426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0"/>
      <c r="N318" s="427"/>
      <c r="O318" s="429" t="s">
        <v>70</v>
      </c>
      <c r="P318" s="430"/>
      <c r="Q318" s="430"/>
      <c r="R318" s="430"/>
      <c r="S318" s="430"/>
      <c r="T318" s="430"/>
      <c r="U318" s="431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hidden="1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0"/>
      <c r="N319" s="427"/>
      <c r="O319" s="429" t="s">
        <v>70</v>
      </c>
      <c r="P319" s="430"/>
      <c r="Q319" s="430"/>
      <c r="R319" s="430"/>
      <c r="S319" s="430"/>
      <c r="T319" s="430"/>
      <c r="U319" s="431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hidden="1" customHeight="1" x14ac:dyDescent="0.25">
      <c r="A320" s="453" t="s">
        <v>215</v>
      </c>
      <c r="B320" s="420"/>
      <c r="C320" s="420"/>
      <c r="D320" s="420"/>
      <c r="E320" s="420"/>
      <c r="F320" s="420"/>
      <c r="G320" s="420"/>
      <c r="H320" s="420"/>
      <c r="I320" s="420"/>
      <c r="J320" s="420"/>
      <c r="K320" s="420"/>
      <c r="L320" s="420"/>
      <c r="M320" s="420"/>
      <c r="N320" s="420"/>
      <c r="O320" s="420"/>
      <c r="P320" s="420"/>
      <c r="Q320" s="420"/>
      <c r="R320" s="420"/>
      <c r="S320" s="420"/>
      <c r="T320" s="420"/>
      <c r="U320" s="420"/>
      <c r="V320" s="420"/>
      <c r="W320" s="420"/>
      <c r="X320" s="420"/>
      <c r="Y320" s="420"/>
      <c r="Z320" s="400"/>
      <c r="AA320" s="400"/>
    </row>
    <row r="321" spans="1:67" ht="27" hidden="1" customHeight="1" x14ac:dyDescent="0.25">
      <c r="A321" s="54" t="s">
        <v>483</v>
      </c>
      <c r="B321" s="54" t="s">
        <v>484</v>
      </c>
      <c r="C321" s="31">
        <v>4301060324</v>
      </c>
      <c r="D321" s="415">
        <v>4607091388831</v>
      </c>
      <c r="E321" s="412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4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1"/>
      <c r="Q321" s="411"/>
      <c r="R321" s="411"/>
      <c r="S321" s="412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26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0"/>
      <c r="N322" s="427"/>
      <c r="O322" s="429" t="s">
        <v>70</v>
      </c>
      <c r="P322" s="430"/>
      <c r="Q322" s="430"/>
      <c r="R322" s="430"/>
      <c r="S322" s="430"/>
      <c r="T322" s="430"/>
      <c r="U322" s="431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hidden="1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0"/>
      <c r="N323" s="427"/>
      <c r="O323" s="429" t="s">
        <v>70</v>
      </c>
      <c r="P323" s="430"/>
      <c r="Q323" s="430"/>
      <c r="R323" s="430"/>
      <c r="S323" s="430"/>
      <c r="T323" s="430"/>
      <c r="U323" s="431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hidden="1" customHeight="1" x14ac:dyDescent="0.25">
      <c r="A324" s="453" t="s">
        <v>91</v>
      </c>
      <c r="B324" s="420"/>
      <c r="C324" s="420"/>
      <c r="D324" s="420"/>
      <c r="E324" s="420"/>
      <c r="F324" s="420"/>
      <c r="G324" s="420"/>
      <c r="H324" s="420"/>
      <c r="I324" s="420"/>
      <c r="J324" s="420"/>
      <c r="K324" s="420"/>
      <c r="L324" s="420"/>
      <c r="M324" s="420"/>
      <c r="N324" s="420"/>
      <c r="O324" s="420"/>
      <c r="P324" s="420"/>
      <c r="Q324" s="420"/>
      <c r="R324" s="420"/>
      <c r="S324" s="420"/>
      <c r="T324" s="420"/>
      <c r="U324" s="420"/>
      <c r="V324" s="420"/>
      <c r="W324" s="420"/>
      <c r="X324" s="420"/>
      <c r="Y324" s="420"/>
      <c r="Z324" s="400"/>
      <c r="AA324" s="400"/>
    </row>
    <row r="325" spans="1:67" ht="27" hidden="1" customHeight="1" x14ac:dyDescent="0.25">
      <c r="A325" s="54" t="s">
        <v>485</v>
      </c>
      <c r="B325" s="54" t="s">
        <v>486</v>
      </c>
      <c r="C325" s="31">
        <v>4301032015</v>
      </c>
      <c r="D325" s="415">
        <v>4607091383102</v>
      </c>
      <c r="E325" s="412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1"/>
      <c r="Q325" s="411"/>
      <c r="R325" s="411"/>
      <c r="S325" s="412"/>
      <c r="T325" s="34"/>
      <c r="U325" s="34"/>
      <c r="V325" s="35" t="s">
        <v>66</v>
      </c>
      <c r="W325" s="404">
        <v>0</v>
      </c>
      <c r="X325" s="405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2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26"/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7"/>
      <c r="O326" s="429" t="s">
        <v>70</v>
      </c>
      <c r="P326" s="430"/>
      <c r="Q326" s="430"/>
      <c r="R326" s="430"/>
      <c r="S326" s="430"/>
      <c r="T326" s="430"/>
      <c r="U326" s="431"/>
      <c r="V326" s="37" t="s">
        <v>71</v>
      </c>
      <c r="W326" s="406">
        <f>IFERROR(W325/H325,"0")</f>
        <v>0</v>
      </c>
      <c r="X326" s="406">
        <f>IFERROR(X325/H325,"0")</f>
        <v>0</v>
      </c>
      <c r="Y326" s="406">
        <f>IFERROR(IF(Y325="",0,Y325),"0")</f>
        <v>0</v>
      </c>
      <c r="Z326" s="407"/>
      <c r="AA326" s="407"/>
    </row>
    <row r="327" spans="1:67" hidden="1" x14ac:dyDescent="0.2">
      <c r="A327" s="420"/>
      <c r="B327" s="420"/>
      <c r="C327" s="420"/>
      <c r="D327" s="420"/>
      <c r="E327" s="420"/>
      <c r="F327" s="420"/>
      <c r="G327" s="420"/>
      <c r="H327" s="420"/>
      <c r="I327" s="420"/>
      <c r="J327" s="420"/>
      <c r="K327" s="420"/>
      <c r="L327" s="420"/>
      <c r="M327" s="420"/>
      <c r="N327" s="427"/>
      <c r="O327" s="429" t="s">
        <v>70</v>
      </c>
      <c r="P327" s="430"/>
      <c r="Q327" s="430"/>
      <c r="R327" s="430"/>
      <c r="S327" s="430"/>
      <c r="T327" s="430"/>
      <c r="U327" s="431"/>
      <c r="V327" s="37" t="s">
        <v>66</v>
      </c>
      <c r="W327" s="406">
        <f>IFERROR(SUM(W325:W325),"0")</f>
        <v>0</v>
      </c>
      <c r="X327" s="406">
        <f>IFERROR(SUM(X325:X325),"0")</f>
        <v>0</v>
      </c>
      <c r="Y327" s="37"/>
      <c r="Z327" s="407"/>
      <c r="AA327" s="407"/>
    </row>
    <row r="328" spans="1:67" ht="27.75" hidden="1" customHeight="1" x14ac:dyDescent="0.2">
      <c r="A328" s="498" t="s">
        <v>487</v>
      </c>
      <c r="B328" s="499"/>
      <c r="C328" s="499"/>
      <c r="D328" s="499"/>
      <c r="E328" s="499"/>
      <c r="F328" s="499"/>
      <c r="G328" s="499"/>
      <c r="H328" s="499"/>
      <c r="I328" s="499"/>
      <c r="J328" s="499"/>
      <c r="K328" s="499"/>
      <c r="L328" s="499"/>
      <c r="M328" s="499"/>
      <c r="N328" s="499"/>
      <c r="O328" s="499"/>
      <c r="P328" s="499"/>
      <c r="Q328" s="499"/>
      <c r="R328" s="499"/>
      <c r="S328" s="499"/>
      <c r="T328" s="499"/>
      <c r="U328" s="499"/>
      <c r="V328" s="499"/>
      <c r="W328" s="499"/>
      <c r="X328" s="499"/>
      <c r="Y328" s="499"/>
      <c r="Z328" s="48"/>
      <c r="AA328" s="48"/>
    </row>
    <row r="329" spans="1:67" ht="16.5" hidden="1" customHeight="1" x14ac:dyDescent="0.25">
      <c r="A329" s="421" t="s">
        <v>488</v>
      </c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0"/>
      <c r="N329" s="420"/>
      <c r="O329" s="420"/>
      <c r="P329" s="420"/>
      <c r="Q329" s="420"/>
      <c r="R329" s="420"/>
      <c r="S329" s="420"/>
      <c r="T329" s="420"/>
      <c r="U329" s="420"/>
      <c r="V329" s="420"/>
      <c r="W329" s="420"/>
      <c r="X329" s="420"/>
      <c r="Y329" s="420"/>
      <c r="Z329" s="399"/>
      <c r="AA329" s="399"/>
    </row>
    <row r="330" spans="1:67" ht="14.25" hidden="1" customHeight="1" x14ac:dyDescent="0.25">
      <c r="A330" s="453" t="s">
        <v>113</v>
      </c>
      <c r="B330" s="420"/>
      <c r="C330" s="420"/>
      <c r="D330" s="420"/>
      <c r="E330" s="420"/>
      <c r="F330" s="420"/>
      <c r="G330" s="420"/>
      <c r="H330" s="420"/>
      <c r="I330" s="420"/>
      <c r="J330" s="420"/>
      <c r="K330" s="420"/>
      <c r="L330" s="420"/>
      <c r="M330" s="420"/>
      <c r="N330" s="420"/>
      <c r="O330" s="420"/>
      <c r="P330" s="420"/>
      <c r="Q330" s="420"/>
      <c r="R330" s="420"/>
      <c r="S330" s="420"/>
      <c r="T330" s="420"/>
      <c r="U330" s="420"/>
      <c r="V330" s="420"/>
      <c r="W330" s="420"/>
      <c r="X330" s="420"/>
      <c r="Y330" s="420"/>
      <c r="Z330" s="400"/>
      <c r="AA330" s="400"/>
    </row>
    <row r="331" spans="1:67" ht="37.5" hidden="1" customHeight="1" x14ac:dyDescent="0.25">
      <c r="A331" s="54" t="s">
        <v>489</v>
      </c>
      <c r="B331" s="54" t="s">
        <v>490</v>
      </c>
      <c r="C331" s="31">
        <v>4301011875</v>
      </c>
      <c r="D331" s="415">
        <v>4680115884885</v>
      </c>
      <c r="E331" s="412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7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1"/>
      <c r="Q331" s="411"/>
      <c r="R331" s="411"/>
      <c r="S331" s="412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hidden="1" customHeight="1" x14ac:dyDescent="0.25">
      <c r="A332" s="54" t="s">
        <v>492</v>
      </c>
      <c r="B332" s="54" t="s">
        <v>493</v>
      </c>
      <c r="C332" s="31">
        <v>4301011874</v>
      </c>
      <c r="D332" s="415">
        <v>4680115884892</v>
      </c>
      <c r="E332" s="412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5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1"/>
      <c r="Q332" s="411"/>
      <c r="R332" s="411"/>
      <c r="S332" s="412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494</v>
      </c>
      <c r="B333" s="54" t="s">
        <v>495</v>
      </c>
      <c r="C333" s="31">
        <v>4301011867</v>
      </c>
      <c r="D333" s="415">
        <v>4680115884830</v>
      </c>
      <c r="E333" s="412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7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1"/>
      <c r="Q333" s="411"/>
      <c r="R333" s="411"/>
      <c r="S333" s="412"/>
      <c r="T333" s="34"/>
      <c r="U333" s="34"/>
      <c r="V333" s="35" t="s">
        <v>66</v>
      </c>
      <c r="W333" s="404">
        <v>550</v>
      </c>
      <c r="X333" s="405">
        <f t="shared" si="70"/>
        <v>555</v>
      </c>
      <c r="Y333" s="36">
        <f>IFERROR(IF(X333=0,"",ROUNDUP(X333/H333,0)*0.02175),"")</f>
        <v>0.80474999999999997</v>
      </c>
      <c r="Z333" s="56"/>
      <c r="AA333" s="57"/>
      <c r="AE333" s="64"/>
      <c r="BB333" s="255" t="s">
        <v>1</v>
      </c>
      <c r="BL333" s="64">
        <f t="shared" si="71"/>
        <v>567.6</v>
      </c>
      <c r="BM333" s="64">
        <f t="shared" si="72"/>
        <v>572.76</v>
      </c>
      <c r="BN333" s="64">
        <f t="shared" si="73"/>
        <v>0.76388888888888884</v>
      </c>
      <c r="BO333" s="64">
        <f t="shared" si="74"/>
        <v>0.77083333333333326</v>
      </c>
    </row>
    <row r="334" spans="1:67" ht="27" hidden="1" customHeight="1" x14ac:dyDescent="0.25">
      <c r="A334" s="54" t="s">
        <v>494</v>
      </c>
      <c r="B334" s="54" t="s">
        <v>496</v>
      </c>
      <c r="C334" s="31">
        <v>4301011943</v>
      </c>
      <c r="D334" s="415">
        <v>4680115884830</v>
      </c>
      <c r="E334" s="412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8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1"/>
      <c r="Q334" s="411"/>
      <c r="R334" s="411"/>
      <c r="S334" s="412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497</v>
      </c>
      <c r="B335" s="54" t="s">
        <v>498</v>
      </c>
      <c r="C335" s="31">
        <v>4301011869</v>
      </c>
      <c r="D335" s="415">
        <v>4680115884847</v>
      </c>
      <c r="E335" s="412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1"/>
      <c r="Q335" s="411"/>
      <c r="R335" s="411"/>
      <c r="S335" s="412"/>
      <c r="T335" s="34"/>
      <c r="U335" s="34"/>
      <c r="V335" s="35" t="s">
        <v>66</v>
      </c>
      <c r="W335" s="404">
        <v>150</v>
      </c>
      <c r="X335" s="405">
        <f t="shared" si="70"/>
        <v>150</v>
      </c>
      <c r="Y335" s="36">
        <f>IFERROR(IF(X335=0,"",ROUNDUP(X335/H335,0)*0.02175),"")</f>
        <v>0.21749999999999997</v>
      </c>
      <c r="Z335" s="56"/>
      <c r="AA335" s="57"/>
      <c r="AE335" s="64"/>
      <c r="BB335" s="257" t="s">
        <v>1</v>
      </c>
      <c r="BL335" s="64">
        <f t="shared" si="71"/>
        <v>154.80000000000001</v>
      </c>
      <c r="BM335" s="64">
        <f t="shared" si="72"/>
        <v>154.80000000000001</v>
      </c>
      <c r="BN335" s="64">
        <f t="shared" si="73"/>
        <v>0.20833333333333331</v>
      </c>
      <c r="BO335" s="64">
        <f t="shared" si="74"/>
        <v>0.20833333333333331</v>
      </c>
    </row>
    <row r="336" spans="1:67" ht="27" hidden="1" customHeight="1" x14ac:dyDescent="0.25">
      <c r="A336" s="54" t="s">
        <v>497</v>
      </c>
      <c r="B336" s="54" t="s">
        <v>499</v>
      </c>
      <c r="C336" s="31">
        <v>4301011946</v>
      </c>
      <c r="D336" s="415">
        <v>4680115884847</v>
      </c>
      <c r="E336" s="412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1"/>
      <c r="Q336" s="411"/>
      <c r="R336" s="411"/>
      <c r="S336" s="412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15">
        <v>4680115884854</v>
      </c>
      <c r="E337" s="412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7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1"/>
      <c r="Q337" s="411"/>
      <c r="R337" s="411"/>
      <c r="S337" s="412"/>
      <c r="T337" s="34"/>
      <c r="U337" s="34"/>
      <c r="V337" s="35" t="s">
        <v>66</v>
      </c>
      <c r="W337" s="404">
        <v>398</v>
      </c>
      <c r="X337" s="405">
        <f t="shared" si="70"/>
        <v>405</v>
      </c>
      <c r="Y337" s="36">
        <f>IFERROR(IF(X337=0,"",ROUNDUP(X337/H337,0)*0.02175),"")</f>
        <v>0.58724999999999994</v>
      </c>
      <c r="Z337" s="56"/>
      <c r="AA337" s="57"/>
      <c r="AE337" s="64"/>
      <c r="BB337" s="259" t="s">
        <v>1</v>
      </c>
      <c r="BL337" s="64">
        <f t="shared" si="71"/>
        <v>410.73599999999999</v>
      </c>
      <c r="BM337" s="64">
        <f t="shared" si="72"/>
        <v>417.96000000000004</v>
      </c>
      <c r="BN337" s="64">
        <f t="shared" si="73"/>
        <v>0.55277777777777781</v>
      </c>
      <c r="BO337" s="64">
        <f t="shared" si="74"/>
        <v>0.5625</v>
      </c>
    </row>
    <row r="338" spans="1:67" ht="27" hidden="1" customHeight="1" x14ac:dyDescent="0.25">
      <c r="A338" s="54" t="s">
        <v>500</v>
      </c>
      <c r="B338" s="54" t="s">
        <v>502</v>
      </c>
      <c r="C338" s="31">
        <v>4301011947</v>
      </c>
      <c r="D338" s="415">
        <v>4680115884854</v>
      </c>
      <c r="E338" s="412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4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1"/>
      <c r="Q338" s="411"/>
      <c r="R338" s="411"/>
      <c r="S338" s="412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hidden="1" customHeight="1" x14ac:dyDescent="0.25">
      <c r="A339" s="54" t="s">
        <v>503</v>
      </c>
      <c r="B339" s="54" t="s">
        <v>504</v>
      </c>
      <c r="C339" s="31">
        <v>4301011871</v>
      </c>
      <c r="D339" s="415">
        <v>4680115884908</v>
      </c>
      <c r="E339" s="412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9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1"/>
      <c r="Q339" s="411"/>
      <c r="R339" s="411"/>
      <c r="S339" s="412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505</v>
      </c>
      <c r="B340" s="54" t="s">
        <v>506</v>
      </c>
      <c r="C340" s="31">
        <v>4301011866</v>
      </c>
      <c r="D340" s="415">
        <v>4680115884878</v>
      </c>
      <c r="E340" s="412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5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1"/>
      <c r="Q340" s="411"/>
      <c r="R340" s="411"/>
      <c r="S340" s="412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4301011868</v>
      </c>
      <c r="D341" s="415">
        <v>4680115884861</v>
      </c>
      <c r="E341" s="412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4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1"/>
      <c r="Q341" s="411"/>
      <c r="R341" s="411"/>
      <c r="S341" s="412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510</v>
      </c>
      <c r="B342" s="54" t="s">
        <v>511</v>
      </c>
      <c r="C342" s="31">
        <v>4301011952</v>
      </c>
      <c r="D342" s="415">
        <v>4680115884922</v>
      </c>
      <c r="E342" s="412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5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1"/>
      <c r="Q342" s="411"/>
      <c r="R342" s="411"/>
      <c r="S342" s="412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4301011433</v>
      </c>
      <c r="D343" s="415">
        <v>4680115882638</v>
      </c>
      <c r="E343" s="412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1"/>
      <c r="Q343" s="411"/>
      <c r="R343" s="411"/>
      <c r="S343" s="412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26"/>
      <c r="B344" s="420"/>
      <c r="C344" s="420"/>
      <c r="D344" s="420"/>
      <c r="E344" s="420"/>
      <c r="F344" s="420"/>
      <c r="G344" s="420"/>
      <c r="H344" s="420"/>
      <c r="I344" s="420"/>
      <c r="J344" s="420"/>
      <c r="K344" s="420"/>
      <c r="L344" s="420"/>
      <c r="M344" s="420"/>
      <c r="N344" s="427"/>
      <c r="O344" s="429" t="s">
        <v>70</v>
      </c>
      <c r="P344" s="430"/>
      <c r="Q344" s="430"/>
      <c r="R344" s="430"/>
      <c r="S344" s="430"/>
      <c r="T344" s="430"/>
      <c r="U344" s="431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73.2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74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1.6094999999999997</v>
      </c>
      <c r="Z344" s="407"/>
      <c r="AA344" s="407"/>
    </row>
    <row r="345" spans="1:67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0"/>
      <c r="N345" s="427"/>
      <c r="O345" s="429" t="s">
        <v>70</v>
      </c>
      <c r="P345" s="430"/>
      <c r="Q345" s="430"/>
      <c r="R345" s="430"/>
      <c r="S345" s="430"/>
      <c r="T345" s="430"/>
      <c r="U345" s="431"/>
      <c r="V345" s="37" t="s">
        <v>66</v>
      </c>
      <c r="W345" s="406">
        <f>IFERROR(SUM(W331:W343),"0")</f>
        <v>1098</v>
      </c>
      <c r="X345" s="406">
        <f>IFERROR(SUM(X331:X343),"0")</f>
        <v>1110</v>
      </c>
      <c r="Y345" s="37"/>
      <c r="Z345" s="407"/>
      <c r="AA345" s="407"/>
    </row>
    <row r="346" spans="1:67" ht="14.25" hidden="1" customHeight="1" x14ac:dyDescent="0.25">
      <c r="A346" s="453" t="s">
        <v>105</v>
      </c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0"/>
      <c r="N346" s="420"/>
      <c r="O346" s="420"/>
      <c r="P346" s="420"/>
      <c r="Q346" s="420"/>
      <c r="R346" s="420"/>
      <c r="S346" s="420"/>
      <c r="T346" s="420"/>
      <c r="U346" s="420"/>
      <c r="V346" s="420"/>
      <c r="W346" s="420"/>
      <c r="X346" s="420"/>
      <c r="Y346" s="420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15">
        <v>4607091383980</v>
      </c>
      <c r="E347" s="412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1"/>
      <c r="Q347" s="411"/>
      <c r="R347" s="411"/>
      <c r="S347" s="412"/>
      <c r="T347" s="34"/>
      <c r="U347" s="34"/>
      <c r="V347" s="35" t="s">
        <v>66</v>
      </c>
      <c r="W347" s="404">
        <v>800</v>
      </c>
      <c r="X347" s="405">
        <f>IFERROR(IF(W347="",0,CEILING((W347/$H347),1)*$H347),"")</f>
        <v>810</v>
      </c>
      <c r="Y347" s="36">
        <f>IFERROR(IF(X347=0,"",ROUNDUP(X347/H347,0)*0.02175),"")</f>
        <v>1.1744999999999999</v>
      </c>
      <c r="Z347" s="56"/>
      <c r="AA347" s="57"/>
      <c r="AE347" s="64"/>
      <c r="BB347" s="266" t="s">
        <v>1</v>
      </c>
      <c r="BL347" s="64">
        <f>IFERROR(W347*I347/H347,"0")</f>
        <v>825.6</v>
      </c>
      <c r="BM347" s="64">
        <f>IFERROR(X347*I347/H347,"0")</f>
        <v>835.92000000000007</v>
      </c>
      <c r="BN347" s="64">
        <f>IFERROR(1/J347*(W347/H347),"0")</f>
        <v>1.1111111111111112</v>
      </c>
      <c r="BO347" s="64">
        <f>IFERROR(1/J347*(X347/H347),"0")</f>
        <v>1.125</v>
      </c>
    </row>
    <row r="348" spans="1:67" ht="16.5" hidden="1" customHeight="1" x14ac:dyDescent="0.25">
      <c r="A348" s="54" t="s">
        <v>516</v>
      </c>
      <c r="B348" s="54" t="s">
        <v>517</v>
      </c>
      <c r="C348" s="31">
        <v>4301020270</v>
      </c>
      <c r="D348" s="415">
        <v>4680115883314</v>
      </c>
      <c r="E348" s="412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50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1"/>
      <c r="Q348" s="411"/>
      <c r="R348" s="411"/>
      <c r="S348" s="412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518</v>
      </c>
      <c r="B349" s="54" t="s">
        <v>519</v>
      </c>
      <c r="C349" s="31">
        <v>4301020179</v>
      </c>
      <c r="D349" s="415">
        <v>4607091384178</v>
      </c>
      <c r="E349" s="412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1"/>
      <c r="Q349" s="411"/>
      <c r="R349" s="411"/>
      <c r="S349" s="412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4301020254</v>
      </c>
      <c r="D350" s="415">
        <v>4680115881914</v>
      </c>
      <c r="E350" s="412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7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1"/>
      <c r="Q350" s="411"/>
      <c r="R350" s="411"/>
      <c r="S350" s="412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26"/>
      <c r="B351" s="420"/>
      <c r="C351" s="420"/>
      <c r="D351" s="420"/>
      <c r="E351" s="420"/>
      <c r="F351" s="420"/>
      <c r="G351" s="420"/>
      <c r="H351" s="420"/>
      <c r="I351" s="420"/>
      <c r="J351" s="420"/>
      <c r="K351" s="420"/>
      <c r="L351" s="420"/>
      <c r="M351" s="420"/>
      <c r="N351" s="427"/>
      <c r="O351" s="429" t="s">
        <v>70</v>
      </c>
      <c r="P351" s="430"/>
      <c r="Q351" s="430"/>
      <c r="R351" s="430"/>
      <c r="S351" s="430"/>
      <c r="T351" s="430"/>
      <c r="U351" s="431"/>
      <c r="V351" s="37" t="s">
        <v>71</v>
      </c>
      <c r="W351" s="406">
        <f>IFERROR(W347/H347,"0")+IFERROR(W348/H348,"0")+IFERROR(W349/H349,"0")+IFERROR(W350/H350,"0")</f>
        <v>53.333333333333336</v>
      </c>
      <c r="X351" s="406">
        <f>IFERROR(X347/H347,"0")+IFERROR(X348/H348,"0")+IFERROR(X349/H349,"0")+IFERROR(X350/H350,"0")</f>
        <v>54</v>
      </c>
      <c r="Y351" s="406">
        <f>IFERROR(IF(Y347="",0,Y347),"0")+IFERROR(IF(Y348="",0,Y348),"0")+IFERROR(IF(Y349="",0,Y349),"0")+IFERROR(IF(Y350="",0,Y350),"0")</f>
        <v>1.1744999999999999</v>
      </c>
      <c r="Z351" s="407"/>
      <c r="AA351" s="407"/>
    </row>
    <row r="352" spans="1:67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0"/>
      <c r="N352" s="427"/>
      <c r="O352" s="429" t="s">
        <v>70</v>
      </c>
      <c r="P352" s="430"/>
      <c r="Q352" s="430"/>
      <c r="R352" s="430"/>
      <c r="S352" s="430"/>
      <c r="T352" s="430"/>
      <c r="U352" s="431"/>
      <c r="V352" s="37" t="s">
        <v>66</v>
      </c>
      <c r="W352" s="406">
        <f>IFERROR(SUM(W347:W350),"0")</f>
        <v>800</v>
      </c>
      <c r="X352" s="406">
        <f>IFERROR(SUM(X347:X350),"0")</f>
        <v>810</v>
      </c>
      <c r="Y352" s="37"/>
      <c r="Z352" s="407"/>
      <c r="AA352" s="407"/>
    </row>
    <row r="353" spans="1:67" ht="14.25" hidden="1" customHeight="1" x14ac:dyDescent="0.25">
      <c r="A353" s="453" t="s">
        <v>72</v>
      </c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0"/>
      <c r="N353" s="420"/>
      <c r="O353" s="420"/>
      <c r="P353" s="420"/>
      <c r="Q353" s="420"/>
      <c r="R353" s="420"/>
      <c r="S353" s="420"/>
      <c r="T353" s="420"/>
      <c r="U353" s="420"/>
      <c r="V353" s="420"/>
      <c r="W353" s="420"/>
      <c r="X353" s="420"/>
      <c r="Y353" s="420"/>
      <c r="Z353" s="400"/>
      <c r="AA353" s="400"/>
    </row>
    <row r="354" spans="1:67" ht="27" hidden="1" customHeight="1" x14ac:dyDescent="0.25">
      <c r="A354" s="54" t="s">
        <v>522</v>
      </c>
      <c r="B354" s="54" t="s">
        <v>523</v>
      </c>
      <c r="C354" s="31">
        <v>4301051639</v>
      </c>
      <c r="D354" s="415">
        <v>4607091383928</v>
      </c>
      <c r="E354" s="412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1"/>
      <c r="Q354" s="411"/>
      <c r="R354" s="411"/>
      <c r="S354" s="412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522</v>
      </c>
      <c r="B355" s="54" t="s">
        <v>524</v>
      </c>
      <c r="C355" s="31">
        <v>4301051560</v>
      </c>
      <c r="D355" s="415">
        <v>4607091383928</v>
      </c>
      <c r="E355" s="412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7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1"/>
      <c r="Q355" s="411"/>
      <c r="R355" s="411"/>
      <c r="S355" s="412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525</v>
      </c>
      <c r="B356" s="54" t="s">
        <v>526</v>
      </c>
      <c r="C356" s="31">
        <v>4301051636</v>
      </c>
      <c r="D356" s="415">
        <v>4607091384260</v>
      </c>
      <c r="E356" s="412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4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1"/>
      <c r="Q356" s="411"/>
      <c r="R356" s="411"/>
      <c r="S356" s="412"/>
      <c r="T356" s="34"/>
      <c r="U356" s="34"/>
      <c r="V356" s="35" t="s">
        <v>66</v>
      </c>
      <c r="W356" s="404">
        <v>0</v>
      </c>
      <c r="X356" s="405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idden="1" x14ac:dyDescent="0.2">
      <c r="A357" s="426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7"/>
      <c r="O357" s="429" t="s">
        <v>70</v>
      </c>
      <c r="P357" s="430"/>
      <c r="Q357" s="430"/>
      <c r="R357" s="430"/>
      <c r="S357" s="430"/>
      <c r="T357" s="430"/>
      <c r="U357" s="431"/>
      <c r="V357" s="37" t="s">
        <v>71</v>
      </c>
      <c r="W357" s="406">
        <f>IFERROR(W354/H354,"0")+IFERROR(W355/H355,"0")+IFERROR(W356/H356,"0")</f>
        <v>0</v>
      </c>
      <c r="X357" s="406">
        <f>IFERROR(X354/H354,"0")+IFERROR(X355/H355,"0")+IFERROR(X356/H356,"0")</f>
        <v>0</v>
      </c>
      <c r="Y357" s="406">
        <f>IFERROR(IF(Y354="",0,Y354),"0")+IFERROR(IF(Y355="",0,Y355),"0")+IFERROR(IF(Y356="",0,Y356),"0")</f>
        <v>0</v>
      </c>
      <c r="Z357" s="407"/>
      <c r="AA357" s="407"/>
    </row>
    <row r="358" spans="1:67" hidden="1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0"/>
      <c r="N358" s="427"/>
      <c r="O358" s="429" t="s">
        <v>70</v>
      </c>
      <c r="P358" s="430"/>
      <c r="Q358" s="430"/>
      <c r="R358" s="430"/>
      <c r="S358" s="430"/>
      <c r="T358" s="430"/>
      <c r="U358" s="431"/>
      <c r="V358" s="37" t="s">
        <v>66</v>
      </c>
      <c r="W358" s="406">
        <f>IFERROR(SUM(W354:W356),"0")</f>
        <v>0</v>
      </c>
      <c r="X358" s="406">
        <f>IFERROR(SUM(X354:X356),"0")</f>
        <v>0</v>
      </c>
      <c r="Y358" s="37"/>
      <c r="Z358" s="407"/>
      <c r="AA358" s="407"/>
    </row>
    <row r="359" spans="1:67" ht="14.25" hidden="1" customHeight="1" x14ac:dyDescent="0.25">
      <c r="A359" s="453" t="s">
        <v>215</v>
      </c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0"/>
      <c r="N359" s="420"/>
      <c r="O359" s="420"/>
      <c r="P359" s="420"/>
      <c r="Q359" s="420"/>
      <c r="R359" s="420"/>
      <c r="S359" s="420"/>
      <c r="T359" s="420"/>
      <c r="U359" s="420"/>
      <c r="V359" s="420"/>
      <c r="W359" s="420"/>
      <c r="X359" s="420"/>
      <c r="Y359" s="420"/>
      <c r="Z359" s="400"/>
      <c r="AA359" s="400"/>
    </row>
    <row r="360" spans="1:67" ht="16.5" customHeight="1" x14ac:dyDescent="0.25">
      <c r="A360" s="54" t="s">
        <v>527</v>
      </c>
      <c r="B360" s="54" t="s">
        <v>528</v>
      </c>
      <c r="C360" s="31">
        <v>4301060314</v>
      </c>
      <c r="D360" s="415">
        <v>4607091384673</v>
      </c>
      <c r="E360" s="412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1"/>
      <c r="Q360" s="411"/>
      <c r="R360" s="411"/>
      <c r="S360" s="412"/>
      <c r="T360" s="34"/>
      <c r="U360" s="34"/>
      <c r="V360" s="35" t="s">
        <v>66</v>
      </c>
      <c r="W360" s="404">
        <v>86</v>
      </c>
      <c r="X360" s="405">
        <f>IFERROR(IF(W360="",0,CEILING((W360/$H360),1)*$H360),"")</f>
        <v>93.6</v>
      </c>
      <c r="Y360" s="36">
        <f>IFERROR(IF(X360=0,"",ROUNDUP(X360/H360,0)*0.02175),"")</f>
        <v>0.26100000000000001</v>
      </c>
      <c r="Z360" s="56"/>
      <c r="AA360" s="57"/>
      <c r="AE360" s="64"/>
      <c r="BB360" s="273" t="s">
        <v>1</v>
      </c>
      <c r="BL360" s="64">
        <f>IFERROR(W360*I360/H360,"0")</f>
        <v>92.218461538461554</v>
      </c>
      <c r="BM360" s="64">
        <f>IFERROR(X360*I360/H360,"0")</f>
        <v>100.36800000000001</v>
      </c>
      <c r="BN360" s="64">
        <f>IFERROR(1/J360*(W360/H360),"0")</f>
        <v>0.19688644688644688</v>
      </c>
      <c r="BO360" s="64">
        <f>IFERROR(1/J360*(X360/H360),"0")</f>
        <v>0.21428571428571427</v>
      </c>
    </row>
    <row r="361" spans="1:67" ht="16.5" hidden="1" customHeight="1" x14ac:dyDescent="0.25">
      <c r="A361" s="54" t="s">
        <v>527</v>
      </c>
      <c r="B361" s="54" t="s">
        <v>529</v>
      </c>
      <c r="C361" s="31">
        <v>4301060345</v>
      </c>
      <c r="D361" s="415">
        <v>4607091384673</v>
      </c>
      <c r="E361" s="412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0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1"/>
      <c r="Q361" s="411"/>
      <c r="R361" s="411"/>
      <c r="S361" s="412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426"/>
      <c r="B362" s="420"/>
      <c r="C362" s="420"/>
      <c r="D362" s="420"/>
      <c r="E362" s="420"/>
      <c r="F362" s="420"/>
      <c r="G362" s="420"/>
      <c r="H362" s="420"/>
      <c r="I362" s="420"/>
      <c r="J362" s="420"/>
      <c r="K362" s="420"/>
      <c r="L362" s="420"/>
      <c r="M362" s="420"/>
      <c r="N362" s="427"/>
      <c r="O362" s="429" t="s">
        <v>70</v>
      </c>
      <c r="P362" s="430"/>
      <c r="Q362" s="430"/>
      <c r="R362" s="430"/>
      <c r="S362" s="430"/>
      <c r="T362" s="430"/>
      <c r="U362" s="431"/>
      <c r="V362" s="37" t="s">
        <v>71</v>
      </c>
      <c r="W362" s="406">
        <f>IFERROR(W360/H360,"0")+IFERROR(W361/H361,"0")</f>
        <v>11.025641025641026</v>
      </c>
      <c r="X362" s="406">
        <f>IFERROR(X360/H360,"0")+IFERROR(X361/H361,"0")</f>
        <v>12</v>
      </c>
      <c r="Y362" s="406">
        <f>IFERROR(IF(Y360="",0,Y360),"0")+IFERROR(IF(Y361="",0,Y361),"0")</f>
        <v>0.26100000000000001</v>
      </c>
      <c r="Z362" s="407"/>
      <c r="AA362" s="407"/>
    </row>
    <row r="363" spans="1:67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0"/>
      <c r="N363" s="427"/>
      <c r="O363" s="429" t="s">
        <v>70</v>
      </c>
      <c r="P363" s="430"/>
      <c r="Q363" s="430"/>
      <c r="R363" s="430"/>
      <c r="S363" s="430"/>
      <c r="T363" s="430"/>
      <c r="U363" s="431"/>
      <c r="V363" s="37" t="s">
        <v>66</v>
      </c>
      <c r="W363" s="406">
        <f>IFERROR(SUM(W360:W361),"0")</f>
        <v>86</v>
      </c>
      <c r="X363" s="406">
        <f>IFERROR(SUM(X360:X361),"0")</f>
        <v>93.6</v>
      </c>
      <c r="Y363" s="37"/>
      <c r="Z363" s="407"/>
      <c r="AA363" s="407"/>
    </row>
    <row r="364" spans="1:67" ht="16.5" hidden="1" customHeight="1" x14ac:dyDescent="0.25">
      <c r="A364" s="421" t="s">
        <v>530</v>
      </c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0"/>
      <c r="N364" s="420"/>
      <c r="O364" s="420"/>
      <c r="P364" s="420"/>
      <c r="Q364" s="420"/>
      <c r="R364" s="420"/>
      <c r="S364" s="420"/>
      <c r="T364" s="420"/>
      <c r="U364" s="420"/>
      <c r="V364" s="420"/>
      <c r="W364" s="420"/>
      <c r="X364" s="420"/>
      <c r="Y364" s="420"/>
      <c r="Z364" s="399"/>
      <c r="AA364" s="399"/>
    </row>
    <row r="365" spans="1:67" ht="14.25" hidden="1" customHeight="1" x14ac:dyDescent="0.25">
      <c r="A365" s="453" t="s">
        <v>113</v>
      </c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0"/>
      <c r="N365" s="420"/>
      <c r="O365" s="420"/>
      <c r="P365" s="420"/>
      <c r="Q365" s="420"/>
      <c r="R365" s="420"/>
      <c r="S365" s="420"/>
      <c r="T365" s="420"/>
      <c r="U365" s="420"/>
      <c r="V365" s="420"/>
      <c r="W365" s="420"/>
      <c r="X365" s="420"/>
      <c r="Y365" s="420"/>
      <c r="Z365" s="400"/>
      <c r="AA365" s="400"/>
    </row>
    <row r="366" spans="1:67" ht="37.5" hidden="1" customHeight="1" x14ac:dyDescent="0.25">
      <c r="A366" s="54" t="s">
        <v>531</v>
      </c>
      <c r="B366" s="54" t="s">
        <v>532</v>
      </c>
      <c r="C366" s="31">
        <v>4301011324</v>
      </c>
      <c r="D366" s="415">
        <v>4607091384185</v>
      </c>
      <c r="E366" s="412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8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1"/>
      <c r="Q366" s="411"/>
      <c r="R366" s="411"/>
      <c r="S366" s="412"/>
      <c r="T366" s="34"/>
      <c r="U366" s="34" t="s">
        <v>491</v>
      </c>
      <c r="V366" s="35" t="s">
        <v>66</v>
      </c>
      <c r="W366" s="404">
        <v>0</v>
      </c>
      <c r="X366" s="405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533</v>
      </c>
      <c r="B367" s="54" t="s">
        <v>534</v>
      </c>
      <c r="C367" s="31">
        <v>4301011312</v>
      </c>
      <c r="D367" s="415">
        <v>4607091384192</v>
      </c>
      <c r="E367" s="412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1"/>
      <c r="Q367" s="411"/>
      <c r="R367" s="411"/>
      <c r="S367" s="412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535</v>
      </c>
      <c r="B368" s="54" t="s">
        <v>536</v>
      </c>
      <c r="C368" s="31">
        <v>4301011483</v>
      </c>
      <c r="D368" s="415">
        <v>4680115881907</v>
      </c>
      <c r="E368" s="412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5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1"/>
      <c r="Q368" s="411"/>
      <c r="R368" s="411"/>
      <c r="S368" s="412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4301011655</v>
      </c>
      <c r="D369" s="415">
        <v>4680115883925</v>
      </c>
      <c r="E369" s="412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48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1"/>
      <c r="Q369" s="411"/>
      <c r="R369" s="411"/>
      <c r="S369" s="412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6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0"/>
      <c r="N370" s="427"/>
      <c r="O370" s="429" t="s">
        <v>70</v>
      </c>
      <c r="P370" s="430"/>
      <c r="Q370" s="430"/>
      <c r="R370" s="430"/>
      <c r="S370" s="430"/>
      <c r="T370" s="430"/>
      <c r="U370" s="431"/>
      <c r="V370" s="37" t="s">
        <v>71</v>
      </c>
      <c r="W370" s="406">
        <f>IFERROR(W366/H366,"0")+IFERROR(W367/H367,"0")+IFERROR(W368/H368,"0")+IFERROR(W369/H369,"0")</f>
        <v>0</v>
      </c>
      <c r="X370" s="406">
        <f>IFERROR(X366/H366,"0")+IFERROR(X367/H367,"0")+IFERROR(X368/H368,"0")+IFERROR(X369/H369,"0")</f>
        <v>0</v>
      </c>
      <c r="Y370" s="406">
        <f>IFERROR(IF(Y366="",0,Y366),"0")+IFERROR(IF(Y367="",0,Y367),"0")+IFERROR(IF(Y368="",0,Y368),"0")+IFERROR(IF(Y369="",0,Y369),"0")</f>
        <v>0</v>
      </c>
      <c r="Z370" s="407"/>
      <c r="AA370" s="407"/>
    </row>
    <row r="371" spans="1:67" hidden="1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0"/>
      <c r="N371" s="427"/>
      <c r="O371" s="429" t="s">
        <v>70</v>
      </c>
      <c r="P371" s="430"/>
      <c r="Q371" s="430"/>
      <c r="R371" s="430"/>
      <c r="S371" s="430"/>
      <c r="T371" s="430"/>
      <c r="U371" s="431"/>
      <c r="V371" s="37" t="s">
        <v>66</v>
      </c>
      <c r="W371" s="406">
        <f>IFERROR(SUM(W366:W369),"0")</f>
        <v>0</v>
      </c>
      <c r="X371" s="406">
        <f>IFERROR(SUM(X366:X369),"0")</f>
        <v>0</v>
      </c>
      <c r="Y371" s="37"/>
      <c r="Z371" s="407"/>
      <c r="AA371" s="407"/>
    </row>
    <row r="372" spans="1:67" ht="14.25" hidden="1" customHeight="1" x14ac:dyDescent="0.25">
      <c r="A372" s="453" t="s">
        <v>61</v>
      </c>
      <c r="B372" s="420"/>
      <c r="C372" s="420"/>
      <c r="D372" s="420"/>
      <c r="E372" s="420"/>
      <c r="F372" s="420"/>
      <c r="G372" s="420"/>
      <c r="H372" s="420"/>
      <c r="I372" s="420"/>
      <c r="J372" s="420"/>
      <c r="K372" s="420"/>
      <c r="L372" s="420"/>
      <c r="M372" s="420"/>
      <c r="N372" s="420"/>
      <c r="O372" s="420"/>
      <c r="P372" s="420"/>
      <c r="Q372" s="420"/>
      <c r="R372" s="420"/>
      <c r="S372" s="420"/>
      <c r="T372" s="420"/>
      <c r="U372" s="420"/>
      <c r="V372" s="420"/>
      <c r="W372" s="420"/>
      <c r="X372" s="420"/>
      <c r="Y372" s="420"/>
      <c r="Z372" s="400"/>
      <c r="AA372" s="400"/>
    </row>
    <row r="373" spans="1:67" ht="27" hidden="1" customHeight="1" x14ac:dyDescent="0.25">
      <c r="A373" s="54" t="s">
        <v>539</v>
      </c>
      <c r="B373" s="54" t="s">
        <v>540</v>
      </c>
      <c r="C373" s="31">
        <v>4301031139</v>
      </c>
      <c r="D373" s="415">
        <v>4607091384802</v>
      </c>
      <c r="E373" s="412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1"/>
      <c r="Q373" s="411"/>
      <c r="R373" s="411"/>
      <c r="S373" s="412"/>
      <c r="T373" s="34"/>
      <c r="U373" s="34"/>
      <c r="V373" s="35" t="s">
        <v>66</v>
      </c>
      <c r="W373" s="404">
        <v>0</v>
      </c>
      <c r="X373" s="405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541</v>
      </c>
      <c r="C374" s="31">
        <v>4301031303</v>
      </c>
      <c r="D374" s="415">
        <v>4607091384802</v>
      </c>
      <c r="E374" s="412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1"/>
      <c r="Q374" s="411"/>
      <c r="R374" s="411"/>
      <c r="S374" s="412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542</v>
      </c>
      <c r="B375" s="54" t="s">
        <v>543</v>
      </c>
      <c r="C375" s="31">
        <v>4301031304</v>
      </c>
      <c r="D375" s="415">
        <v>4607091384826</v>
      </c>
      <c r="E375" s="412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1"/>
      <c r="Q375" s="411"/>
      <c r="R375" s="411"/>
      <c r="S375" s="412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26"/>
      <c r="B376" s="420"/>
      <c r="C376" s="420"/>
      <c r="D376" s="420"/>
      <c r="E376" s="420"/>
      <c r="F376" s="420"/>
      <c r="G376" s="420"/>
      <c r="H376" s="420"/>
      <c r="I376" s="420"/>
      <c r="J376" s="420"/>
      <c r="K376" s="420"/>
      <c r="L376" s="420"/>
      <c r="M376" s="420"/>
      <c r="N376" s="427"/>
      <c r="O376" s="429" t="s">
        <v>70</v>
      </c>
      <c r="P376" s="430"/>
      <c r="Q376" s="430"/>
      <c r="R376" s="430"/>
      <c r="S376" s="430"/>
      <c r="T376" s="430"/>
      <c r="U376" s="431"/>
      <c r="V376" s="37" t="s">
        <v>71</v>
      </c>
      <c r="W376" s="406">
        <f>IFERROR(W373/H373,"0")+IFERROR(W374/H374,"0")+IFERROR(W375/H375,"0")</f>
        <v>0</v>
      </c>
      <c r="X376" s="406">
        <f>IFERROR(X373/H373,"0")+IFERROR(X374/H374,"0")+IFERROR(X375/H375,"0")</f>
        <v>0</v>
      </c>
      <c r="Y376" s="406">
        <f>IFERROR(IF(Y373="",0,Y373),"0")+IFERROR(IF(Y374="",0,Y374),"0")+IFERROR(IF(Y375="",0,Y375),"0")</f>
        <v>0</v>
      </c>
      <c r="Z376" s="407"/>
      <c r="AA376" s="407"/>
    </row>
    <row r="377" spans="1:67" hidden="1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0"/>
      <c r="N377" s="427"/>
      <c r="O377" s="429" t="s">
        <v>70</v>
      </c>
      <c r="P377" s="430"/>
      <c r="Q377" s="430"/>
      <c r="R377" s="430"/>
      <c r="S377" s="430"/>
      <c r="T377" s="430"/>
      <c r="U377" s="431"/>
      <c r="V377" s="37" t="s">
        <v>66</v>
      </c>
      <c r="W377" s="406">
        <f>IFERROR(SUM(W373:W375),"0")</f>
        <v>0</v>
      </c>
      <c r="X377" s="406">
        <f>IFERROR(SUM(X373:X375),"0")</f>
        <v>0</v>
      </c>
      <c r="Y377" s="37"/>
      <c r="Z377" s="407"/>
      <c r="AA377" s="407"/>
    </row>
    <row r="378" spans="1:67" ht="14.25" hidden="1" customHeight="1" x14ac:dyDescent="0.25">
      <c r="A378" s="453" t="s">
        <v>72</v>
      </c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0"/>
      <c r="N378" s="420"/>
      <c r="O378" s="420"/>
      <c r="P378" s="420"/>
      <c r="Q378" s="420"/>
      <c r="R378" s="420"/>
      <c r="S378" s="420"/>
      <c r="T378" s="420"/>
      <c r="U378" s="420"/>
      <c r="V378" s="420"/>
      <c r="W378" s="420"/>
      <c r="X378" s="420"/>
      <c r="Y378" s="420"/>
      <c r="Z378" s="400"/>
      <c r="AA378" s="400"/>
    </row>
    <row r="379" spans="1:67" ht="27" customHeight="1" x14ac:dyDescent="0.25">
      <c r="A379" s="54" t="s">
        <v>544</v>
      </c>
      <c r="B379" s="54" t="s">
        <v>545</v>
      </c>
      <c r="C379" s="31">
        <v>4301051635</v>
      </c>
      <c r="D379" s="415">
        <v>4607091384246</v>
      </c>
      <c r="E379" s="412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80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1"/>
      <c r="Q379" s="411"/>
      <c r="R379" s="411"/>
      <c r="S379" s="412"/>
      <c r="T379" s="34"/>
      <c r="U379" s="34"/>
      <c r="V379" s="35" t="s">
        <v>66</v>
      </c>
      <c r="W379" s="404">
        <v>420</v>
      </c>
      <c r="X379" s="405">
        <f>IFERROR(IF(W379="",0,CEILING((W379/$H379),1)*$H379),"")</f>
        <v>421.2</v>
      </c>
      <c r="Y379" s="36">
        <f>IFERROR(IF(X379=0,"",ROUNDUP(X379/H379,0)*0.02175),"")</f>
        <v>1.1744999999999999</v>
      </c>
      <c r="Z379" s="56"/>
      <c r="AA379" s="57"/>
      <c r="AE379" s="64"/>
      <c r="BB379" s="282" t="s">
        <v>1</v>
      </c>
      <c r="BL379" s="64">
        <f>IFERROR(W379*I379/H379,"0")</f>
        <v>450.3692307692308</v>
      </c>
      <c r="BM379" s="64">
        <f>IFERROR(X379*I379/H379,"0")</f>
        <v>451.65600000000006</v>
      </c>
      <c r="BN379" s="64">
        <f>IFERROR(1/J379*(W379/H379),"0")</f>
        <v>0.96153846153846145</v>
      </c>
      <c r="BO379" s="64">
        <f>IFERROR(1/J379*(X379/H379),"0")</f>
        <v>0.96428571428571419</v>
      </c>
    </row>
    <row r="380" spans="1:67" ht="27" hidden="1" customHeight="1" x14ac:dyDescent="0.25">
      <c r="A380" s="54" t="s">
        <v>546</v>
      </c>
      <c r="B380" s="54" t="s">
        <v>547</v>
      </c>
      <c r="C380" s="31">
        <v>4301051445</v>
      </c>
      <c r="D380" s="415">
        <v>4680115881976</v>
      </c>
      <c r="E380" s="412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5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1"/>
      <c r="Q380" s="411"/>
      <c r="R380" s="411"/>
      <c r="S380" s="412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4301051297</v>
      </c>
      <c r="D381" s="415">
        <v>4607091384253</v>
      </c>
      <c r="E381" s="412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7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1"/>
      <c r="Q381" s="411"/>
      <c r="R381" s="411"/>
      <c r="S381" s="412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548</v>
      </c>
      <c r="B382" s="54" t="s">
        <v>550</v>
      </c>
      <c r="C382" s="31">
        <v>4301051634</v>
      </c>
      <c r="D382" s="415">
        <v>4607091384253</v>
      </c>
      <c r="E382" s="412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1"/>
      <c r="Q382" s="411"/>
      <c r="R382" s="411"/>
      <c r="S382" s="412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551</v>
      </c>
      <c r="B383" s="54" t="s">
        <v>552</v>
      </c>
      <c r="C383" s="31">
        <v>4301051444</v>
      </c>
      <c r="D383" s="415">
        <v>4680115881969</v>
      </c>
      <c r="E383" s="412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1"/>
      <c r="Q383" s="411"/>
      <c r="R383" s="411"/>
      <c r="S383" s="412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6"/>
      <c r="B384" s="420"/>
      <c r="C384" s="420"/>
      <c r="D384" s="420"/>
      <c r="E384" s="420"/>
      <c r="F384" s="420"/>
      <c r="G384" s="420"/>
      <c r="H384" s="420"/>
      <c r="I384" s="420"/>
      <c r="J384" s="420"/>
      <c r="K384" s="420"/>
      <c r="L384" s="420"/>
      <c r="M384" s="420"/>
      <c r="N384" s="427"/>
      <c r="O384" s="429" t="s">
        <v>70</v>
      </c>
      <c r="P384" s="430"/>
      <c r="Q384" s="430"/>
      <c r="R384" s="430"/>
      <c r="S384" s="430"/>
      <c r="T384" s="430"/>
      <c r="U384" s="431"/>
      <c r="V384" s="37" t="s">
        <v>71</v>
      </c>
      <c r="W384" s="406">
        <f>IFERROR(W379/H379,"0")+IFERROR(W380/H380,"0")+IFERROR(W381/H381,"0")+IFERROR(W382/H382,"0")+IFERROR(W383/H383,"0")</f>
        <v>53.846153846153847</v>
      </c>
      <c r="X384" s="406">
        <f>IFERROR(X379/H379,"0")+IFERROR(X380/H380,"0")+IFERROR(X381/H381,"0")+IFERROR(X382/H382,"0")+IFERROR(X383/H383,"0")</f>
        <v>54</v>
      </c>
      <c r="Y384" s="406">
        <f>IFERROR(IF(Y379="",0,Y379),"0")+IFERROR(IF(Y380="",0,Y380),"0")+IFERROR(IF(Y381="",0,Y381),"0")+IFERROR(IF(Y382="",0,Y382),"0")+IFERROR(IF(Y383="",0,Y383),"0")</f>
        <v>1.1744999999999999</v>
      </c>
      <c r="Z384" s="407"/>
      <c r="AA384" s="407"/>
    </row>
    <row r="385" spans="1:67" x14ac:dyDescent="0.2">
      <c r="A385" s="420"/>
      <c r="B385" s="420"/>
      <c r="C385" s="420"/>
      <c r="D385" s="420"/>
      <c r="E385" s="420"/>
      <c r="F385" s="420"/>
      <c r="G385" s="420"/>
      <c r="H385" s="420"/>
      <c r="I385" s="420"/>
      <c r="J385" s="420"/>
      <c r="K385" s="420"/>
      <c r="L385" s="420"/>
      <c r="M385" s="420"/>
      <c r="N385" s="427"/>
      <c r="O385" s="429" t="s">
        <v>70</v>
      </c>
      <c r="P385" s="430"/>
      <c r="Q385" s="430"/>
      <c r="R385" s="430"/>
      <c r="S385" s="430"/>
      <c r="T385" s="430"/>
      <c r="U385" s="431"/>
      <c r="V385" s="37" t="s">
        <v>66</v>
      </c>
      <c r="W385" s="406">
        <f>IFERROR(SUM(W379:W383),"0")</f>
        <v>420</v>
      </c>
      <c r="X385" s="406">
        <f>IFERROR(SUM(X379:X383),"0")</f>
        <v>421.2</v>
      </c>
      <c r="Y385" s="37"/>
      <c r="Z385" s="407"/>
      <c r="AA385" s="407"/>
    </row>
    <row r="386" spans="1:67" ht="14.25" hidden="1" customHeight="1" x14ac:dyDescent="0.25">
      <c r="A386" s="453" t="s">
        <v>215</v>
      </c>
      <c r="B386" s="420"/>
      <c r="C386" s="420"/>
      <c r="D386" s="420"/>
      <c r="E386" s="420"/>
      <c r="F386" s="420"/>
      <c r="G386" s="420"/>
      <c r="H386" s="420"/>
      <c r="I386" s="420"/>
      <c r="J386" s="420"/>
      <c r="K386" s="420"/>
      <c r="L386" s="420"/>
      <c r="M386" s="420"/>
      <c r="N386" s="420"/>
      <c r="O386" s="420"/>
      <c r="P386" s="420"/>
      <c r="Q386" s="420"/>
      <c r="R386" s="420"/>
      <c r="S386" s="420"/>
      <c r="T386" s="420"/>
      <c r="U386" s="420"/>
      <c r="V386" s="420"/>
      <c r="W386" s="420"/>
      <c r="X386" s="420"/>
      <c r="Y386" s="420"/>
      <c r="Z386" s="400"/>
      <c r="AA386" s="400"/>
    </row>
    <row r="387" spans="1:67" ht="27" hidden="1" customHeight="1" x14ac:dyDescent="0.25">
      <c r="A387" s="54" t="s">
        <v>553</v>
      </c>
      <c r="B387" s="54" t="s">
        <v>554</v>
      </c>
      <c r="C387" s="31">
        <v>4301060377</v>
      </c>
      <c r="D387" s="415">
        <v>4607091389357</v>
      </c>
      <c r="E387" s="412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75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1"/>
      <c r="Q387" s="411"/>
      <c r="R387" s="411"/>
      <c r="S387" s="412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hidden="1" customHeight="1" x14ac:dyDescent="0.25">
      <c r="A388" s="54" t="s">
        <v>553</v>
      </c>
      <c r="B388" s="54" t="s">
        <v>555</v>
      </c>
      <c r="C388" s="31">
        <v>4301060322</v>
      </c>
      <c r="D388" s="415">
        <v>4607091389357</v>
      </c>
      <c r="E388" s="412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5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1"/>
      <c r="Q388" s="411"/>
      <c r="R388" s="411"/>
      <c r="S388" s="412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idden="1" x14ac:dyDescent="0.2">
      <c r="A389" s="426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0"/>
      <c r="N389" s="427"/>
      <c r="O389" s="429" t="s">
        <v>70</v>
      </c>
      <c r="P389" s="430"/>
      <c r="Q389" s="430"/>
      <c r="R389" s="430"/>
      <c r="S389" s="430"/>
      <c r="T389" s="430"/>
      <c r="U389" s="431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hidden="1" x14ac:dyDescent="0.2">
      <c r="A390" s="420"/>
      <c r="B390" s="420"/>
      <c r="C390" s="420"/>
      <c r="D390" s="420"/>
      <c r="E390" s="420"/>
      <c r="F390" s="420"/>
      <c r="G390" s="420"/>
      <c r="H390" s="420"/>
      <c r="I390" s="420"/>
      <c r="J390" s="420"/>
      <c r="K390" s="420"/>
      <c r="L390" s="420"/>
      <c r="M390" s="420"/>
      <c r="N390" s="427"/>
      <c r="O390" s="429" t="s">
        <v>70</v>
      </c>
      <c r="P390" s="430"/>
      <c r="Q390" s="430"/>
      <c r="R390" s="430"/>
      <c r="S390" s="430"/>
      <c r="T390" s="430"/>
      <c r="U390" s="431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hidden="1" customHeight="1" x14ac:dyDescent="0.2">
      <c r="A391" s="498" t="s">
        <v>556</v>
      </c>
      <c r="B391" s="499"/>
      <c r="C391" s="499"/>
      <c r="D391" s="499"/>
      <c r="E391" s="499"/>
      <c r="F391" s="499"/>
      <c r="G391" s="499"/>
      <c r="H391" s="499"/>
      <c r="I391" s="499"/>
      <c r="J391" s="499"/>
      <c r="K391" s="499"/>
      <c r="L391" s="499"/>
      <c r="M391" s="499"/>
      <c r="N391" s="499"/>
      <c r="O391" s="499"/>
      <c r="P391" s="499"/>
      <c r="Q391" s="499"/>
      <c r="R391" s="499"/>
      <c r="S391" s="499"/>
      <c r="T391" s="499"/>
      <c r="U391" s="499"/>
      <c r="V391" s="499"/>
      <c r="W391" s="499"/>
      <c r="X391" s="499"/>
      <c r="Y391" s="499"/>
      <c r="Z391" s="48"/>
      <c r="AA391" s="48"/>
    </row>
    <row r="392" spans="1:67" ht="16.5" hidden="1" customHeight="1" x14ac:dyDescent="0.25">
      <c r="A392" s="421" t="s">
        <v>557</v>
      </c>
      <c r="B392" s="420"/>
      <c r="C392" s="420"/>
      <c r="D392" s="420"/>
      <c r="E392" s="420"/>
      <c r="F392" s="420"/>
      <c r="G392" s="420"/>
      <c r="H392" s="420"/>
      <c r="I392" s="420"/>
      <c r="J392" s="420"/>
      <c r="K392" s="420"/>
      <c r="L392" s="420"/>
      <c r="M392" s="420"/>
      <c r="N392" s="420"/>
      <c r="O392" s="420"/>
      <c r="P392" s="420"/>
      <c r="Q392" s="420"/>
      <c r="R392" s="420"/>
      <c r="S392" s="420"/>
      <c r="T392" s="420"/>
      <c r="U392" s="420"/>
      <c r="V392" s="420"/>
      <c r="W392" s="420"/>
      <c r="X392" s="420"/>
      <c r="Y392" s="420"/>
      <c r="Z392" s="399"/>
      <c r="AA392" s="399"/>
    </row>
    <row r="393" spans="1:67" ht="14.25" hidden="1" customHeight="1" x14ac:dyDescent="0.25">
      <c r="A393" s="453" t="s">
        <v>113</v>
      </c>
      <c r="B393" s="420"/>
      <c r="C393" s="420"/>
      <c r="D393" s="420"/>
      <c r="E393" s="420"/>
      <c r="F393" s="420"/>
      <c r="G393" s="420"/>
      <c r="H393" s="420"/>
      <c r="I393" s="420"/>
      <c r="J393" s="420"/>
      <c r="K393" s="420"/>
      <c r="L393" s="420"/>
      <c r="M393" s="420"/>
      <c r="N393" s="420"/>
      <c r="O393" s="420"/>
      <c r="P393" s="420"/>
      <c r="Q393" s="420"/>
      <c r="R393" s="420"/>
      <c r="S393" s="420"/>
      <c r="T393" s="420"/>
      <c r="U393" s="420"/>
      <c r="V393" s="420"/>
      <c r="W393" s="420"/>
      <c r="X393" s="420"/>
      <c r="Y393" s="420"/>
      <c r="Z393" s="400"/>
      <c r="AA393" s="400"/>
    </row>
    <row r="394" spans="1:67" ht="27" hidden="1" customHeight="1" x14ac:dyDescent="0.25">
      <c r="A394" s="54" t="s">
        <v>558</v>
      </c>
      <c r="B394" s="54" t="s">
        <v>559</v>
      </c>
      <c r="C394" s="31">
        <v>4301011428</v>
      </c>
      <c r="D394" s="415">
        <v>4607091389708</v>
      </c>
      <c r="E394" s="412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5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1"/>
      <c r="Q394" s="411"/>
      <c r="R394" s="411"/>
      <c r="S394" s="412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hidden="1" customHeight="1" x14ac:dyDescent="0.25">
      <c r="A395" s="54" t="s">
        <v>560</v>
      </c>
      <c r="B395" s="54" t="s">
        <v>561</v>
      </c>
      <c r="C395" s="31">
        <v>4301011427</v>
      </c>
      <c r="D395" s="415">
        <v>4607091389692</v>
      </c>
      <c r="E395" s="412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1"/>
      <c r="Q395" s="411"/>
      <c r="R395" s="411"/>
      <c r="S395" s="412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idden="1" x14ac:dyDescent="0.2">
      <c r="A396" s="426"/>
      <c r="B396" s="420"/>
      <c r="C396" s="420"/>
      <c r="D396" s="420"/>
      <c r="E396" s="420"/>
      <c r="F396" s="420"/>
      <c r="G396" s="420"/>
      <c r="H396" s="420"/>
      <c r="I396" s="420"/>
      <c r="J396" s="420"/>
      <c r="K396" s="420"/>
      <c r="L396" s="420"/>
      <c r="M396" s="420"/>
      <c r="N396" s="427"/>
      <c r="O396" s="429" t="s">
        <v>70</v>
      </c>
      <c r="P396" s="430"/>
      <c r="Q396" s="430"/>
      <c r="R396" s="430"/>
      <c r="S396" s="430"/>
      <c r="T396" s="430"/>
      <c r="U396" s="431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hidden="1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0"/>
      <c r="N397" s="427"/>
      <c r="O397" s="429" t="s">
        <v>70</v>
      </c>
      <c r="P397" s="430"/>
      <c r="Q397" s="430"/>
      <c r="R397" s="430"/>
      <c r="S397" s="430"/>
      <c r="T397" s="430"/>
      <c r="U397" s="431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hidden="1" customHeight="1" x14ac:dyDescent="0.25">
      <c r="A398" s="453" t="s">
        <v>61</v>
      </c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0"/>
      <c r="N398" s="420"/>
      <c r="O398" s="420"/>
      <c r="P398" s="420"/>
      <c r="Q398" s="420"/>
      <c r="R398" s="420"/>
      <c r="S398" s="420"/>
      <c r="T398" s="420"/>
      <c r="U398" s="420"/>
      <c r="V398" s="420"/>
      <c r="W398" s="420"/>
      <c r="X398" s="420"/>
      <c r="Y398" s="420"/>
      <c r="Z398" s="400"/>
      <c r="AA398" s="400"/>
    </row>
    <row r="399" spans="1:67" ht="27" hidden="1" customHeight="1" x14ac:dyDescent="0.25">
      <c r="A399" s="54" t="s">
        <v>562</v>
      </c>
      <c r="B399" s="54" t="s">
        <v>563</v>
      </c>
      <c r="C399" s="31">
        <v>4301031177</v>
      </c>
      <c r="D399" s="415">
        <v>4607091389753</v>
      </c>
      <c r="E399" s="412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5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1"/>
      <c r="Q399" s="411"/>
      <c r="R399" s="411"/>
      <c r="S399" s="412"/>
      <c r="T399" s="34"/>
      <c r="U399" s="34"/>
      <c r="V399" s="35" t="s">
        <v>66</v>
      </c>
      <c r="W399" s="404">
        <v>0</v>
      </c>
      <c r="X399" s="405">
        <f t="shared" ref="X399:X423" si="75">IFERROR(IF(W399="",0,CEILING((W399/$H399),1)*$H399),"")</f>
        <v>0</v>
      </c>
      <c r="Y399" s="36" t="str">
        <f t="shared" ref="Y399:Y405" si="76">IFERROR(IF(X399=0,"",ROUNDUP(X399/H399,0)*0.00753),"")</f>
        <v/>
      </c>
      <c r="Z399" s="56"/>
      <c r="AA399" s="57"/>
      <c r="AE399" s="64"/>
      <c r="BB399" s="291" t="s">
        <v>1</v>
      </c>
      <c r="BL399" s="64">
        <f t="shared" ref="BL399:BL423" si="77">IFERROR(W399*I399/H399,"0")</f>
        <v>0</v>
      </c>
      <c r="BM399" s="64">
        <f t="shared" ref="BM399:BM423" si="78">IFERROR(X399*I399/H399,"0")</f>
        <v>0</v>
      </c>
      <c r="BN399" s="64">
        <f t="shared" ref="BN399:BN423" si="79">IFERROR(1/J399*(W399/H399),"0")</f>
        <v>0</v>
      </c>
      <c r="BO399" s="64">
        <f t="shared" ref="BO399:BO423" si="80">IFERROR(1/J399*(X399/H399),"0")</f>
        <v>0</v>
      </c>
    </row>
    <row r="400" spans="1:67" ht="27" hidden="1" customHeight="1" x14ac:dyDescent="0.25">
      <c r="A400" s="54" t="s">
        <v>562</v>
      </c>
      <c r="B400" s="54" t="s">
        <v>564</v>
      </c>
      <c r="C400" s="31">
        <v>4301031322</v>
      </c>
      <c r="D400" s="415">
        <v>4607091389753</v>
      </c>
      <c r="E400" s="412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729" t="s">
        <v>565</v>
      </c>
      <c r="P400" s="411"/>
      <c r="Q400" s="411"/>
      <c r="R400" s="411"/>
      <c r="S400" s="412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566</v>
      </c>
      <c r="B401" s="54" t="s">
        <v>567</v>
      </c>
      <c r="C401" s="31">
        <v>4301031174</v>
      </c>
      <c r="D401" s="415">
        <v>4607091389760</v>
      </c>
      <c r="E401" s="412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6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1"/>
      <c r="Q401" s="411"/>
      <c r="R401" s="411"/>
      <c r="S401" s="412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568</v>
      </c>
      <c r="C402" s="31">
        <v>4301031323</v>
      </c>
      <c r="D402" s="415">
        <v>4607091389760</v>
      </c>
      <c r="E402" s="412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705" t="s">
        <v>569</v>
      </c>
      <c r="P402" s="411"/>
      <c r="Q402" s="411"/>
      <c r="R402" s="411"/>
      <c r="S402" s="412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570</v>
      </c>
      <c r="B403" s="54" t="s">
        <v>571</v>
      </c>
      <c r="C403" s="31">
        <v>4301031325</v>
      </c>
      <c r="D403" s="415">
        <v>4607091389746</v>
      </c>
      <c r="E403" s="412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698" t="s">
        <v>572</v>
      </c>
      <c r="P403" s="411"/>
      <c r="Q403" s="411"/>
      <c r="R403" s="411"/>
      <c r="S403" s="412"/>
      <c r="T403" s="34"/>
      <c r="U403" s="34"/>
      <c r="V403" s="35" t="s">
        <v>66</v>
      </c>
      <c r="W403" s="404">
        <v>139</v>
      </c>
      <c r="X403" s="405">
        <f t="shared" si="75"/>
        <v>142.80000000000001</v>
      </c>
      <c r="Y403" s="36">
        <f t="shared" si="76"/>
        <v>0.25602000000000003</v>
      </c>
      <c r="Z403" s="56"/>
      <c r="AA403" s="57"/>
      <c r="AE403" s="64"/>
      <c r="BB403" s="295" t="s">
        <v>1</v>
      </c>
      <c r="BL403" s="64">
        <f t="shared" si="77"/>
        <v>146.61190476190475</v>
      </c>
      <c r="BM403" s="64">
        <f t="shared" si="78"/>
        <v>150.62</v>
      </c>
      <c r="BN403" s="64">
        <f t="shared" si="79"/>
        <v>0.21214896214896214</v>
      </c>
      <c r="BO403" s="64">
        <f t="shared" si="80"/>
        <v>0.21794871794871795</v>
      </c>
    </row>
    <row r="404" spans="1:67" ht="27" hidden="1" customHeight="1" x14ac:dyDescent="0.25">
      <c r="A404" s="54" t="s">
        <v>570</v>
      </c>
      <c r="B404" s="54" t="s">
        <v>573</v>
      </c>
      <c r="C404" s="31">
        <v>4301031356</v>
      </c>
      <c r="D404" s="415">
        <v>4607091389746</v>
      </c>
      <c r="E404" s="412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748" t="s">
        <v>572</v>
      </c>
      <c r="P404" s="411"/>
      <c r="Q404" s="411"/>
      <c r="R404" s="411"/>
      <c r="S404" s="412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hidden="1" customHeight="1" x14ac:dyDescent="0.25">
      <c r="A405" s="54" t="s">
        <v>574</v>
      </c>
      <c r="B405" s="54" t="s">
        <v>575</v>
      </c>
      <c r="C405" s="31">
        <v>4301031236</v>
      </c>
      <c r="D405" s="415">
        <v>4680115882928</v>
      </c>
      <c r="E405" s="412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4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1"/>
      <c r="Q405" s="411"/>
      <c r="R405" s="411"/>
      <c r="S405" s="412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576</v>
      </c>
      <c r="B406" s="54" t="s">
        <v>577</v>
      </c>
      <c r="C406" s="31">
        <v>4301031335</v>
      </c>
      <c r="D406" s="415">
        <v>4680115883147</v>
      </c>
      <c r="E406" s="412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72" t="s">
        <v>578</v>
      </c>
      <c r="P406" s="411"/>
      <c r="Q406" s="411"/>
      <c r="R406" s="411"/>
      <c r="S406" s="412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576</v>
      </c>
      <c r="B407" s="54" t="s">
        <v>579</v>
      </c>
      <c r="C407" s="31">
        <v>4301031257</v>
      </c>
      <c r="D407" s="415">
        <v>4680115883147</v>
      </c>
      <c r="E407" s="412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1"/>
      <c r="Q407" s="411"/>
      <c r="R407" s="411"/>
      <c r="S407" s="412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580</v>
      </c>
      <c r="B408" s="54" t="s">
        <v>581</v>
      </c>
      <c r="C408" s="31">
        <v>4301031178</v>
      </c>
      <c r="D408" s="415">
        <v>4607091384338</v>
      </c>
      <c r="E408" s="412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7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1"/>
      <c r="Q408" s="411"/>
      <c r="R408" s="411"/>
      <c r="S408" s="412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580</v>
      </c>
      <c r="B409" s="54" t="s">
        <v>582</v>
      </c>
      <c r="C409" s="31">
        <v>4301031330</v>
      </c>
      <c r="D409" s="415">
        <v>4607091384338</v>
      </c>
      <c r="E409" s="412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550" t="s">
        <v>583</v>
      </c>
      <c r="P409" s="411"/>
      <c r="Q409" s="411"/>
      <c r="R409" s="411"/>
      <c r="S409" s="412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584</v>
      </c>
      <c r="B410" s="54" t="s">
        <v>585</v>
      </c>
      <c r="C410" s="31">
        <v>4301031336</v>
      </c>
      <c r="D410" s="415">
        <v>4680115883154</v>
      </c>
      <c r="E410" s="412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438" t="s">
        <v>586</v>
      </c>
      <c r="P410" s="411"/>
      <c r="Q410" s="411"/>
      <c r="R410" s="411"/>
      <c r="S410" s="412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584</v>
      </c>
      <c r="B411" s="54" t="s">
        <v>587</v>
      </c>
      <c r="C411" s="31">
        <v>4301031254</v>
      </c>
      <c r="D411" s="415">
        <v>4680115883154</v>
      </c>
      <c r="E411" s="412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1"/>
      <c r="Q411" s="411"/>
      <c r="R411" s="411"/>
      <c r="S411" s="412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588</v>
      </c>
      <c r="B412" s="54" t="s">
        <v>589</v>
      </c>
      <c r="C412" s="31">
        <v>4301031171</v>
      </c>
      <c r="D412" s="415">
        <v>4607091389524</v>
      </c>
      <c r="E412" s="412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1"/>
      <c r="Q412" s="411"/>
      <c r="R412" s="411"/>
      <c r="S412" s="412"/>
      <c r="T412" s="34"/>
      <c r="U412" s="34"/>
      <c r="V412" s="35" t="s">
        <v>66</v>
      </c>
      <c r="W412" s="404">
        <v>4</v>
      </c>
      <c r="X412" s="405">
        <f t="shared" si="75"/>
        <v>4.2</v>
      </c>
      <c r="Y412" s="36">
        <f t="shared" si="81"/>
        <v>1.004E-2</v>
      </c>
      <c r="Z412" s="56"/>
      <c r="AA412" s="57"/>
      <c r="AE412" s="64"/>
      <c r="BB412" s="304" t="s">
        <v>1</v>
      </c>
      <c r="BL412" s="64">
        <f t="shared" si="77"/>
        <v>4.2476190476190476</v>
      </c>
      <c r="BM412" s="64">
        <f t="shared" si="78"/>
        <v>4.46</v>
      </c>
      <c r="BN412" s="64">
        <f t="shared" si="79"/>
        <v>8.1400081400081412E-3</v>
      </c>
      <c r="BO412" s="64">
        <f t="shared" si="80"/>
        <v>8.5470085470085479E-3</v>
      </c>
    </row>
    <row r="413" spans="1:67" ht="37.5" hidden="1" customHeight="1" x14ac:dyDescent="0.25">
      <c r="A413" s="54" t="s">
        <v>588</v>
      </c>
      <c r="B413" s="54" t="s">
        <v>590</v>
      </c>
      <c r="C413" s="31">
        <v>4301031331</v>
      </c>
      <c r="D413" s="415">
        <v>4607091389524</v>
      </c>
      <c r="E413" s="412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715" t="s">
        <v>591</v>
      </c>
      <c r="P413" s="411"/>
      <c r="Q413" s="411"/>
      <c r="R413" s="411"/>
      <c r="S413" s="412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592</v>
      </c>
      <c r="B414" s="54" t="s">
        <v>593</v>
      </c>
      <c r="C414" s="31">
        <v>4301031337</v>
      </c>
      <c r="D414" s="415">
        <v>4680115883161</v>
      </c>
      <c r="E414" s="412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536" t="s">
        <v>594</v>
      </c>
      <c r="P414" s="411"/>
      <c r="Q414" s="411"/>
      <c r="R414" s="411"/>
      <c r="S414" s="412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592</v>
      </c>
      <c r="B415" s="54" t="s">
        <v>595</v>
      </c>
      <c r="C415" s="31">
        <v>4301031258</v>
      </c>
      <c r="D415" s="415">
        <v>4680115883161</v>
      </c>
      <c r="E415" s="412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4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1"/>
      <c r="Q415" s="411"/>
      <c r="R415" s="411"/>
      <c r="S415" s="412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596</v>
      </c>
      <c r="B416" s="54" t="s">
        <v>597</v>
      </c>
      <c r="C416" s="31">
        <v>4301031170</v>
      </c>
      <c r="D416" s="415">
        <v>4607091384345</v>
      </c>
      <c r="E416" s="412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6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1"/>
      <c r="Q416" s="411"/>
      <c r="R416" s="411"/>
      <c r="S416" s="412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596</v>
      </c>
      <c r="B417" s="54" t="s">
        <v>598</v>
      </c>
      <c r="C417" s="31">
        <v>4301031332</v>
      </c>
      <c r="D417" s="415">
        <v>4607091384345</v>
      </c>
      <c r="E417" s="412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497" t="s">
        <v>599</v>
      </c>
      <c r="P417" s="411"/>
      <c r="Q417" s="411"/>
      <c r="R417" s="411"/>
      <c r="S417" s="412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600</v>
      </c>
      <c r="B418" s="54" t="s">
        <v>601</v>
      </c>
      <c r="C418" s="31">
        <v>4301031328</v>
      </c>
      <c r="D418" s="415">
        <v>4680115883178</v>
      </c>
      <c r="E418" s="412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459" t="s">
        <v>602</v>
      </c>
      <c r="P418" s="411"/>
      <c r="Q418" s="411"/>
      <c r="R418" s="411"/>
      <c r="S418" s="412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600</v>
      </c>
      <c r="B419" s="54" t="s">
        <v>603</v>
      </c>
      <c r="C419" s="31">
        <v>4301031256</v>
      </c>
      <c r="D419" s="415">
        <v>4680115883178</v>
      </c>
      <c r="E419" s="412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5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1"/>
      <c r="Q419" s="411"/>
      <c r="R419" s="411"/>
      <c r="S419" s="412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4301031172</v>
      </c>
      <c r="D420" s="415">
        <v>4607091389531</v>
      </c>
      <c r="E420" s="412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4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1"/>
      <c r="Q420" s="411"/>
      <c r="R420" s="411"/>
      <c r="S420" s="412"/>
      <c r="T420" s="34"/>
      <c r="U420" s="34"/>
      <c r="V420" s="35" t="s">
        <v>66</v>
      </c>
      <c r="W420" s="404">
        <v>0</v>
      </c>
      <c r="X420" s="405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604</v>
      </c>
      <c r="B421" s="54" t="s">
        <v>606</v>
      </c>
      <c r="C421" s="31">
        <v>4301031333</v>
      </c>
      <c r="D421" s="415">
        <v>4607091389531</v>
      </c>
      <c r="E421" s="412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676" t="s">
        <v>607</v>
      </c>
      <c r="P421" s="411"/>
      <c r="Q421" s="411"/>
      <c r="R421" s="411"/>
      <c r="S421" s="412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4301031338</v>
      </c>
      <c r="D422" s="415">
        <v>4680115883185</v>
      </c>
      <c r="E422" s="412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2" t="s">
        <v>610</v>
      </c>
      <c r="P422" s="411"/>
      <c r="Q422" s="411"/>
      <c r="R422" s="411"/>
      <c r="S422" s="412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608</v>
      </c>
      <c r="B423" s="54" t="s">
        <v>611</v>
      </c>
      <c r="C423" s="31">
        <v>4301031255</v>
      </c>
      <c r="D423" s="415">
        <v>4680115883185</v>
      </c>
      <c r="E423" s="412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1"/>
      <c r="Q423" s="411"/>
      <c r="R423" s="411"/>
      <c r="S423" s="412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x14ac:dyDescent="0.2">
      <c r="A424" s="426"/>
      <c r="B424" s="420"/>
      <c r="C424" s="420"/>
      <c r="D424" s="420"/>
      <c r="E424" s="420"/>
      <c r="F424" s="420"/>
      <c r="G424" s="420"/>
      <c r="H424" s="420"/>
      <c r="I424" s="420"/>
      <c r="J424" s="420"/>
      <c r="K424" s="420"/>
      <c r="L424" s="420"/>
      <c r="M424" s="420"/>
      <c r="N424" s="427"/>
      <c r="O424" s="429" t="s">
        <v>70</v>
      </c>
      <c r="P424" s="430"/>
      <c r="Q424" s="430"/>
      <c r="R424" s="430"/>
      <c r="S424" s="430"/>
      <c r="T424" s="430"/>
      <c r="U424" s="431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35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36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0.26606000000000002</v>
      </c>
      <c r="Z424" s="407"/>
      <c r="AA424" s="407"/>
    </row>
    <row r="425" spans="1:67" x14ac:dyDescent="0.2">
      <c r="A425" s="420"/>
      <c r="B425" s="420"/>
      <c r="C425" s="420"/>
      <c r="D425" s="420"/>
      <c r="E425" s="420"/>
      <c r="F425" s="420"/>
      <c r="G425" s="420"/>
      <c r="H425" s="420"/>
      <c r="I425" s="420"/>
      <c r="J425" s="420"/>
      <c r="K425" s="420"/>
      <c r="L425" s="420"/>
      <c r="M425" s="420"/>
      <c r="N425" s="427"/>
      <c r="O425" s="429" t="s">
        <v>70</v>
      </c>
      <c r="P425" s="430"/>
      <c r="Q425" s="430"/>
      <c r="R425" s="430"/>
      <c r="S425" s="430"/>
      <c r="T425" s="430"/>
      <c r="U425" s="431"/>
      <c r="V425" s="37" t="s">
        <v>66</v>
      </c>
      <c r="W425" s="406">
        <f>IFERROR(SUM(W399:W423),"0")</f>
        <v>143</v>
      </c>
      <c r="X425" s="406">
        <f>IFERROR(SUM(X399:X423),"0")</f>
        <v>147</v>
      </c>
      <c r="Y425" s="37"/>
      <c r="Z425" s="407"/>
      <c r="AA425" s="407"/>
    </row>
    <row r="426" spans="1:67" ht="14.25" hidden="1" customHeight="1" x14ac:dyDescent="0.25">
      <c r="A426" s="453" t="s">
        <v>72</v>
      </c>
      <c r="B426" s="420"/>
      <c r="C426" s="420"/>
      <c r="D426" s="420"/>
      <c r="E426" s="420"/>
      <c r="F426" s="420"/>
      <c r="G426" s="420"/>
      <c r="H426" s="420"/>
      <c r="I426" s="420"/>
      <c r="J426" s="420"/>
      <c r="K426" s="420"/>
      <c r="L426" s="420"/>
      <c r="M426" s="420"/>
      <c r="N426" s="420"/>
      <c r="O426" s="420"/>
      <c r="P426" s="420"/>
      <c r="Q426" s="420"/>
      <c r="R426" s="420"/>
      <c r="S426" s="420"/>
      <c r="T426" s="420"/>
      <c r="U426" s="420"/>
      <c r="V426" s="420"/>
      <c r="W426" s="420"/>
      <c r="X426" s="420"/>
      <c r="Y426" s="420"/>
      <c r="Z426" s="400"/>
      <c r="AA426" s="400"/>
    </row>
    <row r="427" spans="1:67" ht="27" hidden="1" customHeight="1" x14ac:dyDescent="0.25">
      <c r="A427" s="54" t="s">
        <v>612</v>
      </c>
      <c r="B427" s="54" t="s">
        <v>613</v>
      </c>
      <c r="C427" s="31">
        <v>4301051431</v>
      </c>
      <c r="D427" s="415">
        <v>4607091389654</v>
      </c>
      <c r="E427" s="412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1"/>
      <c r="Q427" s="411"/>
      <c r="R427" s="411"/>
      <c r="S427" s="412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614</v>
      </c>
      <c r="B428" s="54" t="s">
        <v>615</v>
      </c>
      <c r="C428" s="31">
        <v>4301051284</v>
      </c>
      <c r="D428" s="415">
        <v>4607091384352</v>
      </c>
      <c r="E428" s="412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7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1"/>
      <c r="Q428" s="411"/>
      <c r="R428" s="411"/>
      <c r="S428" s="412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26"/>
      <c r="B429" s="420"/>
      <c r="C429" s="420"/>
      <c r="D429" s="420"/>
      <c r="E429" s="420"/>
      <c r="F429" s="420"/>
      <c r="G429" s="420"/>
      <c r="H429" s="420"/>
      <c r="I429" s="420"/>
      <c r="J429" s="420"/>
      <c r="K429" s="420"/>
      <c r="L429" s="420"/>
      <c r="M429" s="420"/>
      <c r="N429" s="427"/>
      <c r="O429" s="429" t="s">
        <v>70</v>
      </c>
      <c r="P429" s="430"/>
      <c r="Q429" s="430"/>
      <c r="R429" s="430"/>
      <c r="S429" s="430"/>
      <c r="T429" s="430"/>
      <c r="U429" s="431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hidden="1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0"/>
      <c r="N430" s="427"/>
      <c r="O430" s="429" t="s">
        <v>70</v>
      </c>
      <c r="P430" s="430"/>
      <c r="Q430" s="430"/>
      <c r="R430" s="430"/>
      <c r="S430" s="430"/>
      <c r="T430" s="430"/>
      <c r="U430" s="431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hidden="1" customHeight="1" x14ac:dyDescent="0.25">
      <c r="A431" s="453" t="s">
        <v>215</v>
      </c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0"/>
      <c r="N431" s="420"/>
      <c r="O431" s="420"/>
      <c r="P431" s="420"/>
      <c r="Q431" s="420"/>
      <c r="R431" s="420"/>
      <c r="S431" s="420"/>
      <c r="T431" s="420"/>
      <c r="U431" s="420"/>
      <c r="V431" s="420"/>
      <c r="W431" s="420"/>
      <c r="X431" s="420"/>
      <c r="Y431" s="420"/>
      <c r="Z431" s="400"/>
      <c r="AA431" s="400"/>
    </row>
    <row r="432" spans="1:67" ht="27" hidden="1" customHeight="1" x14ac:dyDescent="0.25">
      <c r="A432" s="54" t="s">
        <v>616</v>
      </c>
      <c r="B432" s="54" t="s">
        <v>617</v>
      </c>
      <c r="C432" s="31">
        <v>4301060352</v>
      </c>
      <c r="D432" s="415">
        <v>4680115881648</v>
      </c>
      <c r="E432" s="412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79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1"/>
      <c r="Q432" s="411"/>
      <c r="R432" s="411"/>
      <c r="S432" s="412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hidden="1" x14ac:dyDescent="0.2">
      <c r="A433" s="426"/>
      <c r="B433" s="420"/>
      <c r="C433" s="420"/>
      <c r="D433" s="420"/>
      <c r="E433" s="420"/>
      <c r="F433" s="420"/>
      <c r="G433" s="420"/>
      <c r="H433" s="420"/>
      <c r="I433" s="420"/>
      <c r="J433" s="420"/>
      <c r="K433" s="420"/>
      <c r="L433" s="420"/>
      <c r="M433" s="420"/>
      <c r="N433" s="427"/>
      <c r="O433" s="429" t="s">
        <v>70</v>
      </c>
      <c r="P433" s="430"/>
      <c r="Q433" s="430"/>
      <c r="R433" s="430"/>
      <c r="S433" s="430"/>
      <c r="T433" s="430"/>
      <c r="U433" s="431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hidden="1" x14ac:dyDescent="0.2">
      <c r="A434" s="420"/>
      <c r="B434" s="420"/>
      <c r="C434" s="420"/>
      <c r="D434" s="420"/>
      <c r="E434" s="420"/>
      <c r="F434" s="420"/>
      <c r="G434" s="420"/>
      <c r="H434" s="420"/>
      <c r="I434" s="420"/>
      <c r="J434" s="420"/>
      <c r="K434" s="420"/>
      <c r="L434" s="420"/>
      <c r="M434" s="420"/>
      <c r="N434" s="427"/>
      <c r="O434" s="429" t="s">
        <v>70</v>
      </c>
      <c r="P434" s="430"/>
      <c r="Q434" s="430"/>
      <c r="R434" s="430"/>
      <c r="S434" s="430"/>
      <c r="T434" s="430"/>
      <c r="U434" s="431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hidden="1" customHeight="1" x14ac:dyDescent="0.25">
      <c r="A435" s="453" t="s">
        <v>91</v>
      </c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0"/>
      <c r="N435" s="420"/>
      <c r="O435" s="420"/>
      <c r="P435" s="420"/>
      <c r="Q435" s="420"/>
      <c r="R435" s="420"/>
      <c r="S435" s="420"/>
      <c r="T435" s="420"/>
      <c r="U435" s="420"/>
      <c r="V435" s="420"/>
      <c r="W435" s="420"/>
      <c r="X435" s="420"/>
      <c r="Y435" s="420"/>
      <c r="Z435" s="400"/>
      <c r="AA435" s="400"/>
    </row>
    <row r="436" spans="1:67" ht="27" hidden="1" customHeight="1" x14ac:dyDescent="0.25">
      <c r="A436" s="54" t="s">
        <v>618</v>
      </c>
      <c r="B436" s="54" t="s">
        <v>619</v>
      </c>
      <c r="C436" s="31">
        <v>4301032045</v>
      </c>
      <c r="D436" s="415">
        <v>4680115884335</v>
      </c>
      <c r="E436" s="412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1"/>
      <c r="Q436" s="411"/>
      <c r="R436" s="411"/>
      <c r="S436" s="412"/>
      <c r="T436" s="34"/>
      <c r="U436" s="34"/>
      <c r="V436" s="35" t="s">
        <v>66</v>
      </c>
      <c r="W436" s="404">
        <v>0</v>
      </c>
      <c r="X436" s="405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hidden="1" customHeight="1" x14ac:dyDescent="0.25">
      <c r="A437" s="54" t="s">
        <v>622</v>
      </c>
      <c r="B437" s="54" t="s">
        <v>623</v>
      </c>
      <c r="C437" s="31">
        <v>4301032047</v>
      </c>
      <c r="D437" s="415">
        <v>4680115884342</v>
      </c>
      <c r="E437" s="412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7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1"/>
      <c r="Q437" s="411"/>
      <c r="R437" s="411"/>
      <c r="S437" s="412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4301170011</v>
      </c>
      <c r="D438" s="415">
        <v>4680115884113</v>
      </c>
      <c r="E438" s="412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0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1"/>
      <c r="Q438" s="411"/>
      <c r="R438" s="411"/>
      <c r="S438" s="412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26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0"/>
      <c r="N439" s="427"/>
      <c r="O439" s="429" t="s">
        <v>70</v>
      </c>
      <c r="P439" s="430"/>
      <c r="Q439" s="430"/>
      <c r="R439" s="430"/>
      <c r="S439" s="430"/>
      <c r="T439" s="430"/>
      <c r="U439" s="431"/>
      <c r="V439" s="37" t="s">
        <v>71</v>
      </c>
      <c r="W439" s="406">
        <f>IFERROR(W436/H436,"0")+IFERROR(W437/H437,"0")+IFERROR(W438/H438,"0")</f>
        <v>0</v>
      </c>
      <c r="X439" s="406">
        <f>IFERROR(X436/H436,"0")+IFERROR(X437/H437,"0")+IFERROR(X438/H438,"0")</f>
        <v>0</v>
      </c>
      <c r="Y439" s="406">
        <f>IFERROR(IF(Y436="",0,Y436),"0")+IFERROR(IF(Y437="",0,Y437),"0")+IFERROR(IF(Y438="",0,Y438),"0")</f>
        <v>0</v>
      </c>
      <c r="Z439" s="407"/>
      <c r="AA439" s="407"/>
    </row>
    <row r="440" spans="1:67" hidden="1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0"/>
      <c r="N440" s="427"/>
      <c r="O440" s="429" t="s">
        <v>70</v>
      </c>
      <c r="P440" s="430"/>
      <c r="Q440" s="430"/>
      <c r="R440" s="430"/>
      <c r="S440" s="430"/>
      <c r="T440" s="430"/>
      <c r="U440" s="431"/>
      <c r="V440" s="37" t="s">
        <v>66</v>
      </c>
      <c r="W440" s="406">
        <f>IFERROR(SUM(W436:W438),"0")</f>
        <v>0</v>
      </c>
      <c r="X440" s="406">
        <f>IFERROR(SUM(X436:X438),"0")</f>
        <v>0</v>
      </c>
      <c r="Y440" s="37"/>
      <c r="Z440" s="407"/>
      <c r="AA440" s="407"/>
    </row>
    <row r="441" spans="1:67" ht="16.5" hidden="1" customHeight="1" x14ac:dyDescent="0.25">
      <c r="A441" s="421" t="s">
        <v>626</v>
      </c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0"/>
      <c r="N441" s="420"/>
      <c r="O441" s="420"/>
      <c r="P441" s="420"/>
      <c r="Q441" s="420"/>
      <c r="R441" s="420"/>
      <c r="S441" s="420"/>
      <c r="T441" s="420"/>
      <c r="U441" s="420"/>
      <c r="V441" s="420"/>
      <c r="W441" s="420"/>
      <c r="X441" s="420"/>
      <c r="Y441" s="420"/>
      <c r="Z441" s="399"/>
      <c r="AA441" s="399"/>
    </row>
    <row r="442" spans="1:67" ht="14.25" hidden="1" customHeight="1" x14ac:dyDescent="0.25">
      <c r="A442" s="453" t="s">
        <v>105</v>
      </c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0"/>
      <c r="N442" s="420"/>
      <c r="O442" s="420"/>
      <c r="P442" s="420"/>
      <c r="Q442" s="420"/>
      <c r="R442" s="420"/>
      <c r="S442" s="420"/>
      <c r="T442" s="420"/>
      <c r="U442" s="420"/>
      <c r="V442" s="420"/>
      <c r="W442" s="420"/>
      <c r="X442" s="420"/>
      <c r="Y442" s="420"/>
      <c r="Z442" s="400"/>
      <c r="AA442" s="400"/>
    </row>
    <row r="443" spans="1:67" ht="27" hidden="1" customHeight="1" x14ac:dyDescent="0.25">
      <c r="A443" s="54" t="s">
        <v>627</v>
      </c>
      <c r="B443" s="54" t="s">
        <v>628</v>
      </c>
      <c r="C443" s="31">
        <v>4301020214</v>
      </c>
      <c r="D443" s="415">
        <v>4607091389388</v>
      </c>
      <c r="E443" s="412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4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1"/>
      <c r="Q443" s="411"/>
      <c r="R443" s="411"/>
      <c r="S443" s="412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629</v>
      </c>
      <c r="B444" s="54" t="s">
        <v>630</v>
      </c>
      <c r="C444" s="31">
        <v>4301020315</v>
      </c>
      <c r="D444" s="415">
        <v>4607091389364</v>
      </c>
      <c r="E444" s="412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779" t="s">
        <v>631</v>
      </c>
      <c r="P444" s="411"/>
      <c r="Q444" s="411"/>
      <c r="R444" s="411"/>
      <c r="S444" s="412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6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0"/>
      <c r="N445" s="427"/>
      <c r="O445" s="429" t="s">
        <v>70</v>
      </c>
      <c r="P445" s="430"/>
      <c r="Q445" s="430"/>
      <c r="R445" s="430"/>
      <c r="S445" s="430"/>
      <c r="T445" s="430"/>
      <c r="U445" s="431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hidden="1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0"/>
      <c r="N446" s="427"/>
      <c r="O446" s="429" t="s">
        <v>70</v>
      </c>
      <c r="P446" s="430"/>
      <c r="Q446" s="430"/>
      <c r="R446" s="430"/>
      <c r="S446" s="430"/>
      <c r="T446" s="430"/>
      <c r="U446" s="431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hidden="1" customHeight="1" x14ac:dyDescent="0.25">
      <c r="A447" s="453" t="s">
        <v>61</v>
      </c>
      <c r="B447" s="420"/>
      <c r="C447" s="420"/>
      <c r="D447" s="420"/>
      <c r="E447" s="420"/>
      <c r="F447" s="420"/>
      <c r="G447" s="420"/>
      <c r="H447" s="420"/>
      <c r="I447" s="420"/>
      <c r="J447" s="420"/>
      <c r="K447" s="420"/>
      <c r="L447" s="420"/>
      <c r="M447" s="420"/>
      <c r="N447" s="420"/>
      <c r="O447" s="420"/>
      <c r="P447" s="420"/>
      <c r="Q447" s="420"/>
      <c r="R447" s="420"/>
      <c r="S447" s="420"/>
      <c r="T447" s="420"/>
      <c r="U447" s="420"/>
      <c r="V447" s="420"/>
      <c r="W447" s="420"/>
      <c r="X447" s="420"/>
      <c r="Y447" s="420"/>
      <c r="Z447" s="400"/>
      <c r="AA447" s="400"/>
    </row>
    <row r="448" spans="1:67" ht="27" hidden="1" customHeight="1" x14ac:dyDescent="0.25">
      <c r="A448" s="54" t="s">
        <v>632</v>
      </c>
      <c r="B448" s="54" t="s">
        <v>633</v>
      </c>
      <c r="C448" s="31">
        <v>4301031212</v>
      </c>
      <c r="D448" s="415">
        <v>4607091389739</v>
      </c>
      <c r="E448" s="412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1"/>
      <c r="Q448" s="411"/>
      <c r="R448" s="411"/>
      <c r="S448" s="412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customHeight="1" x14ac:dyDescent="0.25">
      <c r="A449" s="54" t="s">
        <v>632</v>
      </c>
      <c r="B449" s="54" t="s">
        <v>634</v>
      </c>
      <c r="C449" s="31">
        <v>4301031324</v>
      </c>
      <c r="D449" s="415">
        <v>4607091389739</v>
      </c>
      <c r="E449" s="412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787" t="s">
        <v>635</v>
      </c>
      <c r="P449" s="411"/>
      <c r="Q449" s="411"/>
      <c r="R449" s="411"/>
      <c r="S449" s="412"/>
      <c r="T449" s="34"/>
      <c r="U449" s="34"/>
      <c r="V449" s="35" t="s">
        <v>66</v>
      </c>
      <c r="W449" s="404">
        <v>110</v>
      </c>
      <c r="X449" s="405">
        <f t="shared" si="82"/>
        <v>113.4</v>
      </c>
      <c r="Y449" s="36">
        <f>IFERROR(IF(X449=0,"",ROUNDUP(X449/H449,0)*0.00753),"")</f>
        <v>0.20331000000000002</v>
      </c>
      <c r="Z449" s="56"/>
      <c r="AA449" s="57"/>
      <c r="AE449" s="64"/>
      <c r="BB449" s="325" t="s">
        <v>1</v>
      </c>
      <c r="BL449" s="64">
        <f t="shared" si="83"/>
        <v>116.0238095238095</v>
      </c>
      <c r="BM449" s="64">
        <f t="shared" si="84"/>
        <v>119.60999999999999</v>
      </c>
      <c r="BN449" s="64">
        <f t="shared" si="85"/>
        <v>0.16788766788766787</v>
      </c>
      <c r="BO449" s="64">
        <f t="shared" si="86"/>
        <v>0.17307692307692307</v>
      </c>
    </row>
    <row r="450" spans="1:67" ht="27" hidden="1" customHeight="1" x14ac:dyDescent="0.25">
      <c r="A450" s="54" t="s">
        <v>636</v>
      </c>
      <c r="B450" s="54" t="s">
        <v>637</v>
      </c>
      <c r="C450" s="31">
        <v>4301031176</v>
      </c>
      <c r="D450" s="415">
        <v>4607091389425</v>
      </c>
      <c r="E450" s="412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1"/>
      <c r="Q450" s="411"/>
      <c r="R450" s="411"/>
      <c r="S450" s="412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4301031215</v>
      </c>
      <c r="D451" s="415">
        <v>4680115882911</v>
      </c>
      <c r="E451" s="412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1"/>
      <c r="Q451" s="411"/>
      <c r="R451" s="411"/>
      <c r="S451" s="412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4301031167</v>
      </c>
      <c r="D452" s="415">
        <v>4680115880771</v>
      </c>
      <c r="E452" s="412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1"/>
      <c r="Q452" s="411"/>
      <c r="R452" s="411"/>
      <c r="S452" s="412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640</v>
      </c>
      <c r="B453" s="54" t="s">
        <v>642</v>
      </c>
      <c r="C453" s="31">
        <v>4301031334</v>
      </c>
      <c r="D453" s="415">
        <v>4680115880771</v>
      </c>
      <c r="E453" s="412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717" t="s">
        <v>643</v>
      </c>
      <c r="P453" s="411"/>
      <c r="Q453" s="411"/>
      <c r="R453" s="411"/>
      <c r="S453" s="412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644</v>
      </c>
      <c r="B454" s="54" t="s">
        <v>645</v>
      </c>
      <c r="C454" s="31">
        <v>4301031173</v>
      </c>
      <c r="D454" s="415">
        <v>4607091389500</v>
      </c>
      <c r="E454" s="412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8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1"/>
      <c r="Q454" s="411"/>
      <c r="R454" s="411"/>
      <c r="S454" s="412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644</v>
      </c>
      <c r="B455" s="54" t="s">
        <v>646</v>
      </c>
      <c r="C455" s="31">
        <v>4301031327</v>
      </c>
      <c r="D455" s="415">
        <v>4607091389500</v>
      </c>
      <c r="E455" s="412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766" t="s">
        <v>647</v>
      </c>
      <c r="P455" s="411"/>
      <c r="Q455" s="411"/>
      <c r="R455" s="411"/>
      <c r="S455" s="412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648</v>
      </c>
      <c r="B456" s="54" t="s">
        <v>649</v>
      </c>
      <c r="C456" s="31">
        <v>4301031103</v>
      </c>
      <c r="D456" s="415">
        <v>4680115881983</v>
      </c>
      <c r="E456" s="412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1"/>
      <c r="Q456" s="411"/>
      <c r="R456" s="411"/>
      <c r="S456" s="412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x14ac:dyDescent="0.2">
      <c r="A457" s="426"/>
      <c r="B457" s="420"/>
      <c r="C457" s="420"/>
      <c r="D457" s="420"/>
      <c r="E457" s="420"/>
      <c r="F457" s="420"/>
      <c r="G457" s="420"/>
      <c r="H457" s="420"/>
      <c r="I457" s="420"/>
      <c r="J457" s="420"/>
      <c r="K457" s="420"/>
      <c r="L457" s="420"/>
      <c r="M457" s="420"/>
      <c r="N457" s="427"/>
      <c r="O457" s="429" t="s">
        <v>70</v>
      </c>
      <c r="P457" s="430"/>
      <c r="Q457" s="430"/>
      <c r="R457" s="430"/>
      <c r="S457" s="430"/>
      <c r="T457" s="430"/>
      <c r="U457" s="431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26.19047619047619</v>
      </c>
      <c r="X457" s="406">
        <f>IFERROR(X448/H448,"0")+IFERROR(X449/H449,"0")+IFERROR(X450/H450,"0")+IFERROR(X451/H451,"0")+IFERROR(X452/H452,"0")+IFERROR(X453/H453,"0")+IFERROR(X454/H454,"0")+IFERROR(X455/H455,"0")+IFERROR(X456/H456,"0")</f>
        <v>27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0.20331000000000002</v>
      </c>
      <c r="Z457" s="407"/>
      <c r="AA457" s="407"/>
    </row>
    <row r="458" spans="1:67" x14ac:dyDescent="0.2">
      <c r="A458" s="420"/>
      <c r="B458" s="420"/>
      <c r="C458" s="420"/>
      <c r="D458" s="420"/>
      <c r="E458" s="420"/>
      <c r="F458" s="420"/>
      <c r="G458" s="420"/>
      <c r="H458" s="420"/>
      <c r="I458" s="420"/>
      <c r="J458" s="420"/>
      <c r="K458" s="420"/>
      <c r="L458" s="420"/>
      <c r="M458" s="420"/>
      <c r="N458" s="427"/>
      <c r="O458" s="429" t="s">
        <v>70</v>
      </c>
      <c r="P458" s="430"/>
      <c r="Q458" s="430"/>
      <c r="R458" s="430"/>
      <c r="S458" s="430"/>
      <c r="T458" s="430"/>
      <c r="U458" s="431"/>
      <c r="V458" s="37" t="s">
        <v>66</v>
      </c>
      <c r="W458" s="406">
        <f>IFERROR(SUM(W448:W456),"0")</f>
        <v>110</v>
      </c>
      <c r="X458" s="406">
        <f>IFERROR(SUM(X448:X456),"0")</f>
        <v>113.4</v>
      </c>
      <c r="Y458" s="37"/>
      <c r="Z458" s="407"/>
      <c r="AA458" s="407"/>
    </row>
    <row r="459" spans="1:67" ht="14.25" hidden="1" customHeight="1" x14ac:dyDescent="0.25">
      <c r="A459" s="453" t="s">
        <v>91</v>
      </c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0"/>
      <c r="N459" s="420"/>
      <c r="O459" s="420"/>
      <c r="P459" s="420"/>
      <c r="Q459" s="420"/>
      <c r="R459" s="420"/>
      <c r="S459" s="420"/>
      <c r="T459" s="420"/>
      <c r="U459" s="420"/>
      <c r="V459" s="420"/>
      <c r="W459" s="420"/>
      <c r="X459" s="420"/>
      <c r="Y459" s="420"/>
      <c r="Z459" s="400"/>
      <c r="AA459" s="400"/>
    </row>
    <row r="460" spans="1:67" ht="27" hidden="1" customHeight="1" x14ac:dyDescent="0.25">
      <c r="A460" s="54" t="s">
        <v>650</v>
      </c>
      <c r="B460" s="54" t="s">
        <v>651</v>
      </c>
      <c r="C460" s="31">
        <v>4301032046</v>
      </c>
      <c r="D460" s="415">
        <v>4680115884359</v>
      </c>
      <c r="E460" s="412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5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1"/>
      <c r="Q460" s="411"/>
      <c r="R460" s="411"/>
      <c r="S460" s="412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652</v>
      </c>
      <c r="B461" s="54" t="s">
        <v>653</v>
      </c>
      <c r="C461" s="31">
        <v>4301040358</v>
      </c>
      <c r="D461" s="415">
        <v>4680115884571</v>
      </c>
      <c r="E461" s="412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5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1"/>
      <c r="Q461" s="411"/>
      <c r="R461" s="411"/>
      <c r="S461" s="412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26"/>
      <c r="B462" s="420"/>
      <c r="C462" s="420"/>
      <c r="D462" s="420"/>
      <c r="E462" s="420"/>
      <c r="F462" s="420"/>
      <c r="G462" s="420"/>
      <c r="H462" s="420"/>
      <c r="I462" s="420"/>
      <c r="J462" s="420"/>
      <c r="K462" s="420"/>
      <c r="L462" s="420"/>
      <c r="M462" s="420"/>
      <c r="N462" s="427"/>
      <c r="O462" s="429" t="s">
        <v>70</v>
      </c>
      <c r="P462" s="430"/>
      <c r="Q462" s="430"/>
      <c r="R462" s="430"/>
      <c r="S462" s="430"/>
      <c r="T462" s="430"/>
      <c r="U462" s="431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hidden="1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0"/>
      <c r="N463" s="427"/>
      <c r="O463" s="429" t="s">
        <v>70</v>
      </c>
      <c r="P463" s="430"/>
      <c r="Q463" s="430"/>
      <c r="R463" s="430"/>
      <c r="S463" s="430"/>
      <c r="T463" s="430"/>
      <c r="U463" s="431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hidden="1" customHeight="1" x14ac:dyDescent="0.25">
      <c r="A464" s="453" t="s">
        <v>100</v>
      </c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0"/>
      <c r="N464" s="420"/>
      <c r="O464" s="420"/>
      <c r="P464" s="420"/>
      <c r="Q464" s="420"/>
      <c r="R464" s="420"/>
      <c r="S464" s="420"/>
      <c r="T464" s="420"/>
      <c r="U464" s="420"/>
      <c r="V464" s="420"/>
      <c r="W464" s="420"/>
      <c r="X464" s="420"/>
      <c r="Y464" s="420"/>
      <c r="Z464" s="400"/>
      <c r="AA464" s="400"/>
    </row>
    <row r="465" spans="1:67" ht="27" hidden="1" customHeight="1" x14ac:dyDescent="0.25">
      <c r="A465" s="54" t="s">
        <v>654</v>
      </c>
      <c r="B465" s="54" t="s">
        <v>655</v>
      </c>
      <c r="C465" s="31">
        <v>4301170010</v>
      </c>
      <c r="D465" s="415">
        <v>4680115884090</v>
      </c>
      <c r="E465" s="412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1"/>
      <c r="Q465" s="411"/>
      <c r="R465" s="411"/>
      <c r="S465" s="412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26"/>
      <c r="B466" s="420"/>
      <c r="C466" s="420"/>
      <c r="D466" s="420"/>
      <c r="E466" s="420"/>
      <c r="F466" s="420"/>
      <c r="G466" s="420"/>
      <c r="H466" s="420"/>
      <c r="I466" s="420"/>
      <c r="J466" s="420"/>
      <c r="K466" s="420"/>
      <c r="L466" s="420"/>
      <c r="M466" s="420"/>
      <c r="N466" s="427"/>
      <c r="O466" s="429" t="s">
        <v>70</v>
      </c>
      <c r="P466" s="430"/>
      <c r="Q466" s="430"/>
      <c r="R466" s="430"/>
      <c r="S466" s="430"/>
      <c r="T466" s="430"/>
      <c r="U466" s="431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hidden="1" x14ac:dyDescent="0.2">
      <c r="A467" s="420"/>
      <c r="B467" s="420"/>
      <c r="C467" s="420"/>
      <c r="D467" s="420"/>
      <c r="E467" s="420"/>
      <c r="F467" s="420"/>
      <c r="G467" s="420"/>
      <c r="H467" s="420"/>
      <c r="I467" s="420"/>
      <c r="J467" s="420"/>
      <c r="K467" s="420"/>
      <c r="L467" s="420"/>
      <c r="M467" s="420"/>
      <c r="N467" s="427"/>
      <c r="O467" s="429" t="s">
        <v>70</v>
      </c>
      <c r="P467" s="430"/>
      <c r="Q467" s="430"/>
      <c r="R467" s="430"/>
      <c r="S467" s="430"/>
      <c r="T467" s="430"/>
      <c r="U467" s="431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hidden="1" customHeight="1" x14ac:dyDescent="0.25">
      <c r="A468" s="453" t="s">
        <v>656</v>
      </c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0"/>
      <c r="N468" s="420"/>
      <c r="O468" s="420"/>
      <c r="P468" s="420"/>
      <c r="Q468" s="420"/>
      <c r="R468" s="420"/>
      <c r="S468" s="420"/>
      <c r="T468" s="420"/>
      <c r="U468" s="420"/>
      <c r="V468" s="420"/>
      <c r="W468" s="420"/>
      <c r="X468" s="420"/>
      <c r="Y468" s="420"/>
      <c r="Z468" s="400"/>
      <c r="AA468" s="400"/>
    </row>
    <row r="469" spans="1:67" ht="27" hidden="1" customHeight="1" x14ac:dyDescent="0.25">
      <c r="A469" s="54" t="s">
        <v>657</v>
      </c>
      <c r="B469" s="54" t="s">
        <v>658</v>
      </c>
      <c r="C469" s="31">
        <v>4301040357</v>
      </c>
      <c r="D469" s="415">
        <v>4680115884564</v>
      </c>
      <c r="E469" s="412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6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1"/>
      <c r="Q469" s="411"/>
      <c r="R469" s="411"/>
      <c r="S469" s="412"/>
      <c r="T469" s="34"/>
      <c r="U469" s="34"/>
      <c r="V469" s="35" t="s">
        <v>66</v>
      </c>
      <c r="W469" s="404">
        <v>0</v>
      </c>
      <c r="X469" s="405">
        <f>IFERROR(IF(W469="",0,CEILING((W469/$H469),1)*$H469),"")</f>
        <v>0</v>
      </c>
      <c r="Y469" s="36" t="str">
        <f>IFERROR(IF(X469=0,"",ROUNDUP(X469/H469,0)*0.00627),"")</f>
        <v/>
      </c>
      <c r="Z469" s="56"/>
      <c r="AA469" s="57"/>
      <c r="AE469" s="64"/>
      <c r="BB469" s="336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26"/>
      <c r="B470" s="420"/>
      <c r="C470" s="420"/>
      <c r="D470" s="420"/>
      <c r="E470" s="420"/>
      <c r="F470" s="420"/>
      <c r="G470" s="420"/>
      <c r="H470" s="420"/>
      <c r="I470" s="420"/>
      <c r="J470" s="420"/>
      <c r="K470" s="420"/>
      <c r="L470" s="420"/>
      <c r="M470" s="420"/>
      <c r="N470" s="427"/>
      <c r="O470" s="429" t="s">
        <v>70</v>
      </c>
      <c r="P470" s="430"/>
      <c r="Q470" s="430"/>
      <c r="R470" s="430"/>
      <c r="S470" s="430"/>
      <c r="T470" s="430"/>
      <c r="U470" s="431"/>
      <c r="V470" s="37" t="s">
        <v>71</v>
      </c>
      <c r="W470" s="406">
        <f>IFERROR(W469/H469,"0")</f>
        <v>0</v>
      </c>
      <c r="X470" s="406">
        <f>IFERROR(X469/H469,"0")</f>
        <v>0</v>
      </c>
      <c r="Y470" s="406">
        <f>IFERROR(IF(Y469="",0,Y469),"0")</f>
        <v>0</v>
      </c>
      <c r="Z470" s="407"/>
      <c r="AA470" s="407"/>
    </row>
    <row r="471" spans="1:67" hidden="1" x14ac:dyDescent="0.2">
      <c r="A471" s="420"/>
      <c r="B471" s="420"/>
      <c r="C471" s="420"/>
      <c r="D471" s="420"/>
      <c r="E471" s="420"/>
      <c r="F471" s="420"/>
      <c r="G471" s="420"/>
      <c r="H471" s="420"/>
      <c r="I471" s="420"/>
      <c r="J471" s="420"/>
      <c r="K471" s="420"/>
      <c r="L471" s="420"/>
      <c r="M471" s="420"/>
      <c r="N471" s="427"/>
      <c r="O471" s="429" t="s">
        <v>70</v>
      </c>
      <c r="P471" s="430"/>
      <c r="Q471" s="430"/>
      <c r="R471" s="430"/>
      <c r="S471" s="430"/>
      <c r="T471" s="430"/>
      <c r="U471" s="431"/>
      <c r="V471" s="37" t="s">
        <v>66</v>
      </c>
      <c r="W471" s="406">
        <f>IFERROR(SUM(W469:W469),"0")</f>
        <v>0</v>
      </c>
      <c r="X471" s="406">
        <f>IFERROR(SUM(X469:X469),"0")</f>
        <v>0</v>
      </c>
      <c r="Y471" s="37"/>
      <c r="Z471" s="407"/>
      <c r="AA471" s="407"/>
    </row>
    <row r="472" spans="1:67" ht="16.5" hidden="1" customHeight="1" x14ac:dyDescent="0.25">
      <c r="A472" s="421" t="s">
        <v>659</v>
      </c>
      <c r="B472" s="420"/>
      <c r="C472" s="420"/>
      <c r="D472" s="420"/>
      <c r="E472" s="420"/>
      <c r="F472" s="420"/>
      <c r="G472" s="420"/>
      <c r="H472" s="420"/>
      <c r="I472" s="420"/>
      <c r="J472" s="420"/>
      <c r="K472" s="420"/>
      <c r="L472" s="420"/>
      <c r="M472" s="420"/>
      <c r="N472" s="420"/>
      <c r="O472" s="420"/>
      <c r="P472" s="420"/>
      <c r="Q472" s="420"/>
      <c r="R472" s="420"/>
      <c r="S472" s="420"/>
      <c r="T472" s="420"/>
      <c r="U472" s="420"/>
      <c r="V472" s="420"/>
      <c r="W472" s="420"/>
      <c r="X472" s="420"/>
      <c r="Y472" s="420"/>
      <c r="Z472" s="399"/>
      <c r="AA472" s="399"/>
    </row>
    <row r="473" spans="1:67" ht="14.25" hidden="1" customHeight="1" x14ac:dyDescent="0.25">
      <c r="A473" s="453" t="s">
        <v>61</v>
      </c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0"/>
      <c r="N473" s="420"/>
      <c r="O473" s="420"/>
      <c r="P473" s="420"/>
      <c r="Q473" s="420"/>
      <c r="R473" s="420"/>
      <c r="S473" s="420"/>
      <c r="T473" s="420"/>
      <c r="U473" s="420"/>
      <c r="V473" s="420"/>
      <c r="W473" s="420"/>
      <c r="X473" s="420"/>
      <c r="Y473" s="420"/>
      <c r="Z473" s="400"/>
      <c r="AA473" s="400"/>
    </row>
    <row r="474" spans="1:67" ht="27" hidden="1" customHeight="1" x14ac:dyDescent="0.25">
      <c r="A474" s="54" t="s">
        <v>660</v>
      </c>
      <c r="B474" s="54" t="s">
        <v>661</v>
      </c>
      <c r="C474" s="31">
        <v>4301031294</v>
      </c>
      <c r="D474" s="415">
        <v>4680115885189</v>
      </c>
      <c r="E474" s="412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1"/>
      <c r="Q474" s="411"/>
      <c r="R474" s="411"/>
      <c r="S474" s="412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662</v>
      </c>
      <c r="B475" s="54" t="s">
        <v>663</v>
      </c>
      <c r="C475" s="31">
        <v>4301031293</v>
      </c>
      <c r="D475" s="415">
        <v>4680115885172</v>
      </c>
      <c r="E475" s="412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52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1"/>
      <c r="Q475" s="411"/>
      <c r="R475" s="411"/>
      <c r="S475" s="412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4301031291</v>
      </c>
      <c r="D476" s="415">
        <v>4680115885110</v>
      </c>
      <c r="E476" s="412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7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1"/>
      <c r="Q476" s="411"/>
      <c r="R476" s="411"/>
      <c r="S476" s="412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idden="1" x14ac:dyDescent="0.2">
      <c r="A477" s="426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0"/>
      <c r="N477" s="427"/>
      <c r="O477" s="429" t="s">
        <v>70</v>
      </c>
      <c r="P477" s="430"/>
      <c r="Q477" s="430"/>
      <c r="R477" s="430"/>
      <c r="S477" s="430"/>
      <c r="T477" s="430"/>
      <c r="U477" s="431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hidden="1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0"/>
      <c r="N478" s="427"/>
      <c r="O478" s="429" t="s">
        <v>70</v>
      </c>
      <c r="P478" s="430"/>
      <c r="Q478" s="430"/>
      <c r="R478" s="430"/>
      <c r="S478" s="430"/>
      <c r="T478" s="430"/>
      <c r="U478" s="431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hidden="1" customHeight="1" x14ac:dyDescent="0.25">
      <c r="A479" s="421" t="s">
        <v>666</v>
      </c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0"/>
      <c r="N479" s="420"/>
      <c r="O479" s="420"/>
      <c r="P479" s="420"/>
      <c r="Q479" s="420"/>
      <c r="R479" s="420"/>
      <c r="S479" s="420"/>
      <c r="T479" s="420"/>
      <c r="U479" s="420"/>
      <c r="V479" s="420"/>
      <c r="W479" s="420"/>
      <c r="X479" s="420"/>
      <c r="Y479" s="420"/>
      <c r="Z479" s="399"/>
      <c r="AA479" s="399"/>
    </row>
    <row r="480" spans="1:67" ht="14.25" hidden="1" customHeight="1" x14ac:dyDescent="0.25">
      <c r="A480" s="453" t="s">
        <v>61</v>
      </c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0"/>
      <c r="N480" s="420"/>
      <c r="O480" s="420"/>
      <c r="P480" s="420"/>
      <c r="Q480" s="420"/>
      <c r="R480" s="420"/>
      <c r="S480" s="420"/>
      <c r="T480" s="420"/>
      <c r="U480" s="420"/>
      <c r="V480" s="420"/>
      <c r="W480" s="420"/>
      <c r="X480" s="420"/>
      <c r="Y480" s="420"/>
      <c r="Z480" s="400"/>
      <c r="AA480" s="400"/>
    </row>
    <row r="481" spans="1:67" ht="27" hidden="1" customHeight="1" x14ac:dyDescent="0.25">
      <c r="A481" s="54" t="s">
        <v>667</v>
      </c>
      <c r="B481" s="54" t="s">
        <v>668</v>
      </c>
      <c r="C481" s="31">
        <v>4301031365</v>
      </c>
      <c r="D481" s="415">
        <v>4680115885738</v>
      </c>
      <c r="E481" s="412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677" t="s">
        <v>669</v>
      </c>
      <c r="P481" s="411"/>
      <c r="Q481" s="411"/>
      <c r="R481" s="411"/>
      <c r="S481" s="412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hidden="1" customHeight="1" x14ac:dyDescent="0.25">
      <c r="A482" s="54" t="s">
        <v>671</v>
      </c>
      <c r="B482" s="54" t="s">
        <v>672</v>
      </c>
      <c r="C482" s="31">
        <v>4301031261</v>
      </c>
      <c r="D482" s="415">
        <v>4680115885103</v>
      </c>
      <c r="E482" s="412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7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1"/>
      <c r="Q482" s="411"/>
      <c r="R482" s="411"/>
      <c r="S482" s="412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idden="1" x14ac:dyDescent="0.2">
      <c r="A483" s="426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0"/>
      <c r="N483" s="427"/>
      <c r="O483" s="429" t="s">
        <v>70</v>
      </c>
      <c r="P483" s="430"/>
      <c r="Q483" s="430"/>
      <c r="R483" s="430"/>
      <c r="S483" s="430"/>
      <c r="T483" s="430"/>
      <c r="U483" s="431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hidden="1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0"/>
      <c r="N484" s="427"/>
      <c r="O484" s="429" t="s">
        <v>70</v>
      </c>
      <c r="P484" s="430"/>
      <c r="Q484" s="430"/>
      <c r="R484" s="430"/>
      <c r="S484" s="430"/>
      <c r="T484" s="430"/>
      <c r="U484" s="431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hidden="1" customHeight="1" x14ac:dyDescent="0.25">
      <c r="A485" s="453" t="s">
        <v>215</v>
      </c>
      <c r="B485" s="420"/>
      <c r="C485" s="420"/>
      <c r="D485" s="420"/>
      <c r="E485" s="420"/>
      <c r="F485" s="420"/>
      <c r="G485" s="420"/>
      <c r="H485" s="420"/>
      <c r="I485" s="420"/>
      <c r="J485" s="420"/>
      <c r="K485" s="420"/>
      <c r="L485" s="420"/>
      <c r="M485" s="420"/>
      <c r="N485" s="420"/>
      <c r="O485" s="420"/>
      <c r="P485" s="420"/>
      <c r="Q485" s="420"/>
      <c r="R485" s="420"/>
      <c r="S485" s="420"/>
      <c r="T485" s="420"/>
      <c r="U485" s="420"/>
      <c r="V485" s="420"/>
      <c r="W485" s="420"/>
      <c r="X485" s="420"/>
      <c r="Y485" s="420"/>
      <c r="Z485" s="400"/>
      <c r="AA485" s="400"/>
    </row>
    <row r="486" spans="1:67" ht="27" hidden="1" customHeight="1" x14ac:dyDescent="0.25">
      <c r="A486" s="54" t="s">
        <v>673</v>
      </c>
      <c r="B486" s="54" t="s">
        <v>674</v>
      </c>
      <c r="C486" s="31">
        <v>4301060412</v>
      </c>
      <c r="D486" s="415">
        <v>4680115885509</v>
      </c>
      <c r="E486" s="412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410" t="s">
        <v>675</v>
      </c>
      <c r="P486" s="411"/>
      <c r="Q486" s="411"/>
      <c r="R486" s="411"/>
      <c r="S486" s="412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26"/>
      <c r="B487" s="420"/>
      <c r="C487" s="420"/>
      <c r="D487" s="420"/>
      <c r="E487" s="420"/>
      <c r="F487" s="420"/>
      <c r="G487" s="420"/>
      <c r="H487" s="420"/>
      <c r="I487" s="420"/>
      <c r="J487" s="420"/>
      <c r="K487" s="420"/>
      <c r="L487" s="420"/>
      <c r="M487" s="420"/>
      <c r="N487" s="427"/>
      <c r="O487" s="429" t="s">
        <v>70</v>
      </c>
      <c r="P487" s="430"/>
      <c r="Q487" s="430"/>
      <c r="R487" s="430"/>
      <c r="S487" s="430"/>
      <c r="T487" s="430"/>
      <c r="U487" s="431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hidden="1" x14ac:dyDescent="0.2">
      <c r="A488" s="420"/>
      <c r="B488" s="420"/>
      <c r="C488" s="420"/>
      <c r="D488" s="420"/>
      <c r="E488" s="420"/>
      <c r="F488" s="420"/>
      <c r="G488" s="420"/>
      <c r="H488" s="420"/>
      <c r="I488" s="420"/>
      <c r="J488" s="420"/>
      <c r="K488" s="420"/>
      <c r="L488" s="420"/>
      <c r="M488" s="420"/>
      <c r="N488" s="427"/>
      <c r="O488" s="429" t="s">
        <v>70</v>
      </c>
      <c r="P488" s="430"/>
      <c r="Q488" s="430"/>
      <c r="R488" s="430"/>
      <c r="S488" s="430"/>
      <c r="T488" s="430"/>
      <c r="U488" s="431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hidden="1" customHeight="1" x14ac:dyDescent="0.2">
      <c r="A489" s="498" t="s">
        <v>676</v>
      </c>
      <c r="B489" s="499"/>
      <c r="C489" s="499"/>
      <c r="D489" s="499"/>
      <c r="E489" s="499"/>
      <c r="F489" s="499"/>
      <c r="G489" s="499"/>
      <c r="H489" s="499"/>
      <c r="I489" s="499"/>
      <c r="J489" s="499"/>
      <c r="K489" s="499"/>
      <c r="L489" s="499"/>
      <c r="M489" s="499"/>
      <c r="N489" s="499"/>
      <c r="O489" s="499"/>
      <c r="P489" s="499"/>
      <c r="Q489" s="499"/>
      <c r="R489" s="499"/>
      <c r="S489" s="499"/>
      <c r="T489" s="499"/>
      <c r="U489" s="499"/>
      <c r="V489" s="499"/>
      <c r="W489" s="499"/>
      <c r="X489" s="499"/>
      <c r="Y489" s="499"/>
      <c r="Z489" s="48"/>
      <c r="AA489" s="48"/>
    </row>
    <row r="490" spans="1:67" ht="16.5" hidden="1" customHeight="1" x14ac:dyDescent="0.25">
      <c r="A490" s="421" t="s">
        <v>676</v>
      </c>
      <c r="B490" s="420"/>
      <c r="C490" s="420"/>
      <c r="D490" s="420"/>
      <c r="E490" s="420"/>
      <c r="F490" s="420"/>
      <c r="G490" s="420"/>
      <c r="H490" s="420"/>
      <c r="I490" s="420"/>
      <c r="J490" s="420"/>
      <c r="K490" s="420"/>
      <c r="L490" s="420"/>
      <c r="M490" s="420"/>
      <c r="N490" s="420"/>
      <c r="O490" s="420"/>
      <c r="P490" s="420"/>
      <c r="Q490" s="420"/>
      <c r="R490" s="420"/>
      <c r="S490" s="420"/>
      <c r="T490" s="420"/>
      <c r="U490" s="420"/>
      <c r="V490" s="420"/>
      <c r="W490" s="420"/>
      <c r="X490" s="420"/>
      <c r="Y490" s="420"/>
      <c r="Z490" s="399"/>
      <c r="AA490" s="399"/>
    </row>
    <row r="491" spans="1:67" ht="14.25" hidden="1" customHeight="1" x14ac:dyDescent="0.25">
      <c r="A491" s="453" t="s">
        <v>113</v>
      </c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0"/>
      <c r="N491" s="420"/>
      <c r="O491" s="420"/>
      <c r="P491" s="420"/>
      <c r="Q491" s="420"/>
      <c r="R491" s="420"/>
      <c r="S491" s="420"/>
      <c r="T491" s="420"/>
      <c r="U491" s="420"/>
      <c r="V491" s="420"/>
      <c r="W491" s="420"/>
      <c r="X491" s="420"/>
      <c r="Y491" s="420"/>
      <c r="Z491" s="400"/>
      <c r="AA491" s="400"/>
    </row>
    <row r="492" spans="1:67" ht="27" hidden="1" customHeight="1" x14ac:dyDescent="0.25">
      <c r="A492" s="54" t="s">
        <v>677</v>
      </c>
      <c r="B492" s="54" t="s">
        <v>678</v>
      </c>
      <c r="C492" s="31">
        <v>4301011795</v>
      </c>
      <c r="D492" s="415">
        <v>4607091389067</v>
      </c>
      <c r="E492" s="412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6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1"/>
      <c r="Q492" s="411"/>
      <c r="R492" s="411"/>
      <c r="S492" s="412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hidden="1" customHeight="1" x14ac:dyDescent="0.25">
      <c r="A493" s="54" t="s">
        <v>679</v>
      </c>
      <c r="B493" s="54" t="s">
        <v>680</v>
      </c>
      <c r="C493" s="31">
        <v>4301011779</v>
      </c>
      <c r="D493" s="415">
        <v>4607091383522</v>
      </c>
      <c r="E493" s="412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4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1"/>
      <c r="Q493" s="411"/>
      <c r="R493" s="411"/>
      <c r="S493" s="412"/>
      <c r="T493" s="34"/>
      <c r="U493" s="34"/>
      <c r="V493" s="35" t="s">
        <v>66</v>
      </c>
      <c r="W493" s="404">
        <v>0</v>
      </c>
      <c r="X493" s="405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4301011376</v>
      </c>
      <c r="D494" s="415">
        <v>4680115885226</v>
      </c>
      <c r="E494" s="412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6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1"/>
      <c r="Q494" s="411"/>
      <c r="R494" s="411"/>
      <c r="S494" s="412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4301011961</v>
      </c>
      <c r="D495" s="415">
        <v>4680115885271</v>
      </c>
      <c r="E495" s="412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40" t="s">
        <v>685</v>
      </c>
      <c r="P495" s="411"/>
      <c r="Q495" s="411"/>
      <c r="R495" s="411"/>
      <c r="S495" s="412"/>
      <c r="T495" s="34"/>
      <c r="U495" s="34"/>
      <c r="V495" s="35" t="s">
        <v>66</v>
      </c>
      <c r="W495" s="404">
        <v>0</v>
      </c>
      <c r="X495" s="405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hidden="1" customHeight="1" x14ac:dyDescent="0.25">
      <c r="A496" s="54" t="s">
        <v>686</v>
      </c>
      <c r="B496" s="54" t="s">
        <v>687</v>
      </c>
      <c r="C496" s="31">
        <v>4301011774</v>
      </c>
      <c r="D496" s="415">
        <v>4680115884502</v>
      </c>
      <c r="E496" s="412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1"/>
      <c r="Q496" s="411"/>
      <c r="R496" s="411"/>
      <c r="S496" s="412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hidden="1" customHeight="1" x14ac:dyDescent="0.25">
      <c r="A497" s="54" t="s">
        <v>688</v>
      </c>
      <c r="B497" s="54" t="s">
        <v>689</v>
      </c>
      <c r="C497" s="31">
        <v>4301011771</v>
      </c>
      <c r="D497" s="415">
        <v>4607091389104</v>
      </c>
      <c r="E497" s="412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8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1"/>
      <c r="Q497" s="411"/>
      <c r="R497" s="411"/>
      <c r="S497" s="412"/>
      <c r="T497" s="34"/>
      <c r="U497" s="34"/>
      <c r="V497" s="35" t="s">
        <v>66</v>
      </c>
      <c r="W497" s="404">
        <v>0</v>
      </c>
      <c r="X497" s="405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16.5" hidden="1" customHeight="1" x14ac:dyDescent="0.25">
      <c r="A498" s="54" t="s">
        <v>690</v>
      </c>
      <c r="B498" s="54" t="s">
        <v>691</v>
      </c>
      <c r="C498" s="31">
        <v>4301011799</v>
      </c>
      <c r="D498" s="415">
        <v>4680115884519</v>
      </c>
      <c r="E498" s="412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4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1"/>
      <c r="Q498" s="411"/>
      <c r="R498" s="411"/>
      <c r="S498" s="412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692</v>
      </c>
      <c r="B499" s="54" t="s">
        <v>693</v>
      </c>
      <c r="C499" s="31">
        <v>4301011778</v>
      </c>
      <c r="D499" s="415">
        <v>4680115880603</v>
      </c>
      <c r="E499" s="412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8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1"/>
      <c r="Q499" s="411"/>
      <c r="R499" s="411"/>
      <c r="S499" s="412"/>
      <c r="T499" s="34"/>
      <c r="U499" s="34"/>
      <c r="V499" s="35" t="s">
        <v>66</v>
      </c>
      <c r="W499" s="404">
        <v>0</v>
      </c>
      <c r="X499" s="405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4301011775</v>
      </c>
      <c r="D500" s="415">
        <v>4607091389999</v>
      </c>
      <c r="E500" s="412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1"/>
      <c r="Q500" s="411"/>
      <c r="R500" s="411"/>
      <c r="S500" s="412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4301011959</v>
      </c>
      <c r="D501" s="415">
        <v>4680115882782</v>
      </c>
      <c r="E501" s="412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8" t="s">
        <v>698</v>
      </c>
      <c r="P501" s="411"/>
      <c r="Q501" s="411"/>
      <c r="R501" s="411"/>
      <c r="S501" s="412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699</v>
      </c>
      <c r="B502" s="54" t="s">
        <v>700</v>
      </c>
      <c r="C502" s="31">
        <v>4301011190</v>
      </c>
      <c r="D502" s="415">
        <v>4607091389098</v>
      </c>
      <c r="E502" s="412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79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1"/>
      <c r="Q502" s="411"/>
      <c r="R502" s="411"/>
      <c r="S502" s="412"/>
      <c r="T502" s="34"/>
      <c r="U502" s="34"/>
      <c r="V502" s="35" t="s">
        <v>66</v>
      </c>
      <c r="W502" s="404">
        <v>0</v>
      </c>
      <c r="X502" s="405">
        <f t="shared" si="88"/>
        <v>0</v>
      </c>
      <c r="Y502" s="36" t="str">
        <f>IFERROR(IF(X502=0,"",ROUNDUP(X502/H502,0)*0.00753),"")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4301011784</v>
      </c>
      <c r="D503" s="415">
        <v>4607091389982</v>
      </c>
      <c r="E503" s="412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1"/>
      <c r="Q503" s="411"/>
      <c r="R503" s="411"/>
      <c r="S503" s="412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idden="1" x14ac:dyDescent="0.2">
      <c r="A504" s="426"/>
      <c r="B504" s="420"/>
      <c r="C504" s="420"/>
      <c r="D504" s="420"/>
      <c r="E504" s="420"/>
      <c r="F504" s="420"/>
      <c r="G504" s="420"/>
      <c r="H504" s="420"/>
      <c r="I504" s="420"/>
      <c r="J504" s="420"/>
      <c r="K504" s="420"/>
      <c r="L504" s="420"/>
      <c r="M504" s="420"/>
      <c r="N504" s="427"/>
      <c r="O504" s="429" t="s">
        <v>70</v>
      </c>
      <c r="P504" s="430"/>
      <c r="Q504" s="430"/>
      <c r="R504" s="430"/>
      <c r="S504" s="430"/>
      <c r="T504" s="430"/>
      <c r="U504" s="431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0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0</v>
      </c>
      <c r="Z504" s="407"/>
      <c r="AA504" s="407"/>
    </row>
    <row r="505" spans="1:67" hidden="1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0"/>
      <c r="N505" s="427"/>
      <c r="O505" s="429" t="s">
        <v>70</v>
      </c>
      <c r="P505" s="430"/>
      <c r="Q505" s="430"/>
      <c r="R505" s="430"/>
      <c r="S505" s="430"/>
      <c r="T505" s="430"/>
      <c r="U505" s="431"/>
      <c r="V505" s="37" t="s">
        <v>66</v>
      </c>
      <c r="W505" s="406">
        <f>IFERROR(SUM(W492:W503),"0")</f>
        <v>0</v>
      </c>
      <c r="X505" s="406">
        <f>IFERROR(SUM(X492:X503),"0")</f>
        <v>0</v>
      </c>
      <c r="Y505" s="37"/>
      <c r="Z505" s="407"/>
      <c r="AA505" s="407"/>
    </row>
    <row r="506" spans="1:67" ht="14.25" hidden="1" customHeight="1" x14ac:dyDescent="0.25">
      <c r="A506" s="453" t="s">
        <v>105</v>
      </c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0"/>
      <c r="N506" s="420"/>
      <c r="O506" s="420"/>
      <c r="P506" s="420"/>
      <c r="Q506" s="420"/>
      <c r="R506" s="420"/>
      <c r="S506" s="420"/>
      <c r="T506" s="420"/>
      <c r="U506" s="420"/>
      <c r="V506" s="420"/>
      <c r="W506" s="420"/>
      <c r="X506" s="420"/>
      <c r="Y506" s="420"/>
      <c r="Z506" s="400"/>
      <c r="AA506" s="400"/>
    </row>
    <row r="507" spans="1:67" ht="16.5" customHeight="1" x14ac:dyDescent="0.25">
      <c r="A507" s="54" t="s">
        <v>703</v>
      </c>
      <c r="B507" s="54" t="s">
        <v>704</v>
      </c>
      <c r="C507" s="31">
        <v>4301020222</v>
      </c>
      <c r="D507" s="415">
        <v>4607091388930</v>
      </c>
      <c r="E507" s="412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7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1"/>
      <c r="Q507" s="411"/>
      <c r="R507" s="411"/>
      <c r="S507" s="412"/>
      <c r="T507" s="34"/>
      <c r="U507" s="34"/>
      <c r="V507" s="35" t="s">
        <v>66</v>
      </c>
      <c r="W507" s="404">
        <v>59</v>
      </c>
      <c r="X507" s="405">
        <f>IFERROR(IF(W507="",0,CEILING((W507/$H507),1)*$H507),"")</f>
        <v>63.36</v>
      </c>
      <c r="Y507" s="36">
        <f>IFERROR(IF(X507=0,"",ROUNDUP(X507/H507,0)*0.01196),"")</f>
        <v>0.14352000000000001</v>
      </c>
      <c r="Z507" s="56"/>
      <c r="AA507" s="57"/>
      <c r="AE507" s="64"/>
      <c r="BB507" s="355" t="s">
        <v>1</v>
      </c>
      <c r="BL507" s="64">
        <f>IFERROR(W507*I507/H507,"0")</f>
        <v>63.022727272727266</v>
      </c>
      <c r="BM507" s="64">
        <f>IFERROR(X507*I507/H507,"0")</f>
        <v>67.679999999999993</v>
      </c>
      <c r="BN507" s="64">
        <f>IFERROR(1/J507*(W507/H507),"0")</f>
        <v>0.1074446386946387</v>
      </c>
      <c r="BO507" s="64">
        <f>IFERROR(1/J507*(X507/H507),"0")</f>
        <v>0.11538461538461539</v>
      </c>
    </row>
    <row r="508" spans="1:67" ht="16.5" hidden="1" customHeight="1" x14ac:dyDescent="0.25">
      <c r="A508" s="54" t="s">
        <v>705</v>
      </c>
      <c r="B508" s="54" t="s">
        <v>706</v>
      </c>
      <c r="C508" s="31">
        <v>4301020206</v>
      </c>
      <c r="D508" s="415">
        <v>4680115880054</v>
      </c>
      <c r="E508" s="412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7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1"/>
      <c r="Q508" s="411"/>
      <c r="R508" s="411"/>
      <c r="S508" s="412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26"/>
      <c r="B509" s="420"/>
      <c r="C509" s="420"/>
      <c r="D509" s="420"/>
      <c r="E509" s="420"/>
      <c r="F509" s="420"/>
      <c r="G509" s="420"/>
      <c r="H509" s="420"/>
      <c r="I509" s="420"/>
      <c r="J509" s="420"/>
      <c r="K509" s="420"/>
      <c r="L509" s="420"/>
      <c r="M509" s="420"/>
      <c r="N509" s="427"/>
      <c r="O509" s="429" t="s">
        <v>70</v>
      </c>
      <c r="P509" s="430"/>
      <c r="Q509" s="430"/>
      <c r="R509" s="430"/>
      <c r="S509" s="430"/>
      <c r="T509" s="430"/>
      <c r="U509" s="431"/>
      <c r="V509" s="37" t="s">
        <v>71</v>
      </c>
      <c r="W509" s="406">
        <f>IFERROR(W507/H507,"0")+IFERROR(W508/H508,"0")</f>
        <v>11.174242424242424</v>
      </c>
      <c r="X509" s="406">
        <f>IFERROR(X507/H507,"0")+IFERROR(X508/H508,"0")</f>
        <v>12</v>
      </c>
      <c r="Y509" s="406">
        <f>IFERROR(IF(Y507="",0,Y507),"0")+IFERROR(IF(Y508="",0,Y508),"0")</f>
        <v>0.14352000000000001</v>
      </c>
      <c r="Z509" s="407"/>
      <c r="AA509" s="407"/>
    </row>
    <row r="510" spans="1:67" x14ac:dyDescent="0.2">
      <c r="A510" s="420"/>
      <c r="B510" s="420"/>
      <c r="C510" s="420"/>
      <c r="D510" s="420"/>
      <c r="E510" s="420"/>
      <c r="F510" s="420"/>
      <c r="G510" s="420"/>
      <c r="H510" s="420"/>
      <c r="I510" s="420"/>
      <c r="J510" s="420"/>
      <c r="K510" s="420"/>
      <c r="L510" s="420"/>
      <c r="M510" s="420"/>
      <c r="N510" s="427"/>
      <c r="O510" s="429" t="s">
        <v>70</v>
      </c>
      <c r="P510" s="430"/>
      <c r="Q510" s="430"/>
      <c r="R510" s="430"/>
      <c r="S510" s="430"/>
      <c r="T510" s="430"/>
      <c r="U510" s="431"/>
      <c r="V510" s="37" t="s">
        <v>66</v>
      </c>
      <c r="W510" s="406">
        <f>IFERROR(SUM(W507:W508),"0")</f>
        <v>59</v>
      </c>
      <c r="X510" s="406">
        <f>IFERROR(SUM(X507:X508),"0")</f>
        <v>63.36</v>
      </c>
      <c r="Y510" s="37"/>
      <c r="Z510" s="407"/>
      <c r="AA510" s="407"/>
    </row>
    <row r="511" spans="1:67" ht="14.25" hidden="1" customHeight="1" x14ac:dyDescent="0.25">
      <c r="A511" s="453" t="s">
        <v>61</v>
      </c>
      <c r="B511" s="420"/>
      <c r="C511" s="420"/>
      <c r="D511" s="420"/>
      <c r="E511" s="420"/>
      <c r="F511" s="420"/>
      <c r="G511" s="420"/>
      <c r="H511" s="420"/>
      <c r="I511" s="420"/>
      <c r="J511" s="420"/>
      <c r="K511" s="420"/>
      <c r="L511" s="420"/>
      <c r="M511" s="420"/>
      <c r="N511" s="420"/>
      <c r="O511" s="420"/>
      <c r="P511" s="420"/>
      <c r="Q511" s="420"/>
      <c r="R511" s="420"/>
      <c r="S511" s="420"/>
      <c r="T511" s="420"/>
      <c r="U511" s="420"/>
      <c r="V511" s="420"/>
      <c r="W511" s="420"/>
      <c r="X511" s="420"/>
      <c r="Y511" s="420"/>
      <c r="Z511" s="400"/>
      <c r="AA511" s="400"/>
    </row>
    <row r="512" spans="1:67" ht="27" customHeight="1" x14ac:dyDescent="0.25">
      <c r="A512" s="54" t="s">
        <v>707</v>
      </c>
      <c r="B512" s="54" t="s">
        <v>708</v>
      </c>
      <c r="C512" s="31">
        <v>4301031252</v>
      </c>
      <c r="D512" s="415">
        <v>4680115883116</v>
      </c>
      <c r="E512" s="412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5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1"/>
      <c r="Q512" s="411"/>
      <c r="R512" s="411"/>
      <c r="S512" s="412"/>
      <c r="T512" s="34"/>
      <c r="U512" s="34"/>
      <c r="V512" s="35" t="s">
        <v>66</v>
      </c>
      <c r="W512" s="404">
        <v>34</v>
      </c>
      <c r="X512" s="405">
        <f t="shared" ref="X512:X517" si="94">IFERROR(IF(W512="",0,CEILING((W512/$H512),1)*$H512),"")</f>
        <v>36.96</v>
      </c>
      <c r="Y512" s="36">
        <f>IFERROR(IF(X512=0,"",ROUNDUP(X512/H512,0)*0.01196),"")</f>
        <v>8.3720000000000003E-2</v>
      </c>
      <c r="Z512" s="56"/>
      <c r="AA512" s="57"/>
      <c r="AE512" s="64"/>
      <c r="BB512" s="357" t="s">
        <v>1</v>
      </c>
      <c r="BL512" s="64">
        <f t="shared" ref="BL512:BL517" si="95">IFERROR(W512*I512/H512,"0")</f>
        <v>36.318181818181813</v>
      </c>
      <c r="BM512" s="64">
        <f t="shared" ref="BM512:BM517" si="96">IFERROR(X512*I512/H512,"0")</f>
        <v>39.479999999999997</v>
      </c>
      <c r="BN512" s="64">
        <f t="shared" ref="BN512:BN517" si="97">IFERROR(1/J512*(W512/H512),"0")</f>
        <v>6.1917249417249423E-2</v>
      </c>
      <c r="BO512" s="64">
        <f t="shared" ref="BO512:BO517" si="98">IFERROR(1/J512*(X512/H512),"0")</f>
        <v>6.7307692307692318E-2</v>
      </c>
    </row>
    <row r="513" spans="1:67" ht="27" hidden="1" customHeight="1" x14ac:dyDescent="0.25">
      <c r="A513" s="54" t="s">
        <v>709</v>
      </c>
      <c r="B513" s="54" t="s">
        <v>710</v>
      </c>
      <c r="C513" s="31">
        <v>4301031248</v>
      </c>
      <c r="D513" s="415">
        <v>4680115883093</v>
      </c>
      <c r="E513" s="412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1"/>
      <c r="Q513" s="411"/>
      <c r="R513" s="411"/>
      <c r="S513" s="412"/>
      <c r="T513" s="34"/>
      <c r="U513" s="34"/>
      <c r="V513" s="35" t="s">
        <v>66</v>
      </c>
      <c r="W513" s="404">
        <v>0</v>
      </c>
      <c r="X513" s="405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711</v>
      </c>
      <c r="B514" s="54" t="s">
        <v>712</v>
      </c>
      <c r="C514" s="31">
        <v>4301031250</v>
      </c>
      <c r="D514" s="415">
        <v>4680115883109</v>
      </c>
      <c r="E514" s="412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1"/>
      <c r="Q514" s="411"/>
      <c r="R514" s="411"/>
      <c r="S514" s="412"/>
      <c r="T514" s="34"/>
      <c r="U514" s="34"/>
      <c r="V514" s="35" t="s">
        <v>66</v>
      </c>
      <c r="W514" s="404">
        <v>0</v>
      </c>
      <c r="X514" s="405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4301031249</v>
      </c>
      <c r="D515" s="415">
        <v>4680115882072</v>
      </c>
      <c r="E515" s="412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5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1"/>
      <c r="Q515" s="411"/>
      <c r="R515" s="411"/>
      <c r="S515" s="412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4301031251</v>
      </c>
      <c r="D516" s="415">
        <v>4680115882102</v>
      </c>
      <c r="E516" s="412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1"/>
      <c r="Q516" s="411"/>
      <c r="R516" s="411"/>
      <c r="S516" s="412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4301031253</v>
      </c>
      <c r="D517" s="415">
        <v>4680115882096</v>
      </c>
      <c r="E517" s="412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7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1"/>
      <c r="Q517" s="411"/>
      <c r="R517" s="411"/>
      <c r="S517" s="412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x14ac:dyDescent="0.2">
      <c r="A518" s="426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420"/>
      <c r="N518" s="427"/>
      <c r="O518" s="429" t="s">
        <v>70</v>
      </c>
      <c r="P518" s="430"/>
      <c r="Q518" s="430"/>
      <c r="R518" s="430"/>
      <c r="S518" s="430"/>
      <c r="T518" s="430"/>
      <c r="U518" s="431"/>
      <c r="V518" s="37" t="s">
        <v>71</v>
      </c>
      <c r="W518" s="406">
        <f>IFERROR(W512/H512,"0")+IFERROR(W513/H513,"0")+IFERROR(W514/H514,"0")+IFERROR(W515/H515,"0")+IFERROR(W516/H516,"0")+IFERROR(W517/H517,"0")</f>
        <v>6.4393939393939394</v>
      </c>
      <c r="X518" s="406">
        <f>IFERROR(X512/H512,"0")+IFERROR(X513/H513,"0")+IFERROR(X514/H514,"0")+IFERROR(X515/H515,"0")+IFERROR(X516/H516,"0")+IFERROR(X517/H517,"0")</f>
        <v>7</v>
      </c>
      <c r="Y518" s="406">
        <f>IFERROR(IF(Y512="",0,Y512),"0")+IFERROR(IF(Y513="",0,Y513),"0")+IFERROR(IF(Y514="",0,Y514),"0")+IFERROR(IF(Y515="",0,Y515),"0")+IFERROR(IF(Y516="",0,Y516),"0")+IFERROR(IF(Y517="",0,Y517),"0")</f>
        <v>8.3720000000000003E-2</v>
      </c>
      <c r="Z518" s="407"/>
      <c r="AA518" s="407"/>
    </row>
    <row r="519" spans="1:67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420"/>
      <c r="N519" s="427"/>
      <c r="O519" s="429" t="s">
        <v>70</v>
      </c>
      <c r="P519" s="430"/>
      <c r="Q519" s="430"/>
      <c r="R519" s="430"/>
      <c r="S519" s="430"/>
      <c r="T519" s="430"/>
      <c r="U519" s="431"/>
      <c r="V519" s="37" t="s">
        <v>66</v>
      </c>
      <c r="W519" s="406">
        <f>IFERROR(SUM(W512:W517),"0")</f>
        <v>34</v>
      </c>
      <c r="X519" s="406">
        <f>IFERROR(SUM(X512:X517),"0")</f>
        <v>36.96</v>
      </c>
      <c r="Y519" s="37"/>
      <c r="Z519" s="407"/>
      <c r="AA519" s="407"/>
    </row>
    <row r="520" spans="1:67" ht="14.25" hidden="1" customHeight="1" x14ac:dyDescent="0.25">
      <c r="A520" s="453" t="s">
        <v>72</v>
      </c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420"/>
      <c r="N520" s="420"/>
      <c r="O520" s="420"/>
      <c r="P520" s="420"/>
      <c r="Q520" s="420"/>
      <c r="R520" s="420"/>
      <c r="S520" s="420"/>
      <c r="T520" s="420"/>
      <c r="U520" s="420"/>
      <c r="V520" s="420"/>
      <c r="W520" s="420"/>
      <c r="X520" s="420"/>
      <c r="Y520" s="420"/>
      <c r="Z520" s="400"/>
      <c r="AA520" s="400"/>
    </row>
    <row r="521" spans="1:67" ht="16.5" hidden="1" customHeight="1" x14ac:dyDescent="0.25">
      <c r="A521" s="54" t="s">
        <v>719</v>
      </c>
      <c r="B521" s="54" t="s">
        <v>720</v>
      </c>
      <c r="C521" s="31">
        <v>4301051230</v>
      </c>
      <c r="D521" s="415">
        <v>4607091383409</v>
      </c>
      <c r="E521" s="412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7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1"/>
      <c r="Q521" s="411"/>
      <c r="R521" s="411"/>
      <c r="S521" s="412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hidden="1" customHeight="1" x14ac:dyDescent="0.25">
      <c r="A522" s="54" t="s">
        <v>721</v>
      </c>
      <c r="B522" s="54" t="s">
        <v>722</v>
      </c>
      <c r="C522" s="31">
        <v>4301051231</v>
      </c>
      <c r="D522" s="415">
        <v>4607091383416</v>
      </c>
      <c r="E522" s="412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5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1"/>
      <c r="Q522" s="411"/>
      <c r="R522" s="411"/>
      <c r="S522" s="412"/>
      <c r="T522" s="34"/>
      <c r="U522" s="34"/>
      <c r="V522" s="35" t="s">
        <v>66</v>
      </c>
      <c r="W522" s="404">
        <v>0</v>
      </c>
      <c r="X522" s="40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27" hidden="1" customHeight="1" x14ac:dyDescent="0.25">
      <c r="A523" s="54" t="s">
        <v>723</v>
      </c>
      <c r="B523" s="54" t="s">
        <v>724</v>
      </c>
      <c r="C523" s="31">
        <v>4301051058</v>
      </c>
      <c r="D523" s="415">
        <v>4680115883536</v>
      </c>
      <c r="E523" s="412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1"/>
      <c r="Q523" s="411"/>
      <c r="R523" s="411"/>
      <c r="S523" s="412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idden="1" x14ac:dyDescent="0.2">
      <c r="A524" s="426"/>
      <c r="B524" s="420"/>
      <c r="C524" s="420"/>
      <c r="D524" s="420"/>
      <c r="E524" s="420"/>
      <c r="F524" s="420"/>
      <c r="G524" s="420"/>
      <c r="H524" s="420"/>
      <c r="I524" s="420"/>
      <c r="J524" s="420"/>
      <c r="K524" s="420"/>
      <c r="L524" s="420"/>
      <c r="M524" s="420"/>
      <c r="N524" s="427"/>
      <c r="O524" s="429" t="s">
        <v>70</v>
      </c>
      <c r="P524" s="430"/>
      <c r="Q524" s="430"/>
      <c r="R524" s="430"/>
      <c r="S524" s="430"/>
      <c r="T524" s="430"/>
      <c r="U524" s="431"/>
      <c r="V524" s="37" t="s">
        <v>71</v>
      </c>
      <c r="W524" s="406">
        <f>IFERROR(W521/H521,"0")+IFERROR(W522/H522,"0")+IFERROR(W523/H523,"0")</f>
        <v>0</v>
      </c>
      <c r="X524" s="406">
        <f>IFERROR(X521/H521,"0")+IFERROR(X522/H522,"0")+IFERROR(X523/H523,"0")</f>
        <v>0</v>
      </c>
      <c r="Y524" s="406">
        <f>IFERROR(IF(Y521="",0,Y521),"0")+IFERROR(IF(Y522="",0,Y522),"0")+IFERROR(IF(Y523="",0,Y523),"0")</f>
        <v>0</v>
      </c>
      <c r="Z524" s="407"/>
      <c r="AA524" s="407"/>
    </row>
    <row r="525" spans="1:67" hidden="1" x14ac:dyDescent="0.2">
      <c r="A525" s="420"/>
      <c r="B525" s="420"/>
      <c r="C525" s="420"/>
      <c r="D525" s="420"/>
      <c r="E525" s="420"/>
      <c r="F525" s="420"/>
      <c r="G525" s="420"/>
      <c r="H525" s="420"/>
      <c r="I525" s="420"/>
      <c r="J525" s="420"/>
      <c r="K525" s="420"/>
      <c r="L525" s="420"/>
      <c r="M525" s="420"/>
      <c r="N525" s="427"/>
      <c r="O525" s="429" t="s">
        <v>70</v>
      </c>
      <c r="P525" s="430"/>
      <c r="Q525" s="430"/>
      <c r="R525" s="430"/>
      <c r="S525" s="430"/>
      <c r="T525" s="430"/>
      <c r="U525" s="431"/>
      <c r="V525" s="37" t="s">
        <v>66</v>
      </c>
      <c r="W525" s="406">
        <f>IFERROR(SUM(W521:W523),"0")</f>
        <v>0</v>
      </c>
      <c r="X525" s="406">
        <f>IFERROR(SUM(X521:X523),"0")</f>
        <v>0</v>
      </c>
      <c r="Y525" s="37"/>
      <c r="Z525" s="407"/>
      <c r="AA525" s="407"/>
    </row>
    <row r="526" spans="1:67" ht="14.25" hidden="1" customHeight="1" x14ac:dyDescent="0.25">
      <c r="A526" s="453" t="s">
        <v>215</v>
      </c>
      <c r="B526" s="420"/>
      <c r="C526" s="420"/>
      <c r="D526" s="420"/>
      <c r="E526" s="420"/>
      <c r="F526" s="420"/>
      <c r="G526" s="420"/>
      <c r="H526" s="420"/>
      <c r="I526" s="420"/>
      <c r="J526" s="420"/>
      <c r="K526" s="420"/>
      <c r="L526" s="420"/>
      <c r="M526" s="420"/>
      <c r="N526" s="420"/>
      <c r="O526" s="420"/>
      <c r="P526" s="420"/>
      <c r="Q526" s="420"/>
      <c r="R526" s="420"/>
      <c r="S526" s="420"/>
      <c r="T526" s="420"/>
      <c r="U526" s="420"/>
      <c r="V526" s="420"/>
      <c r="W526" s="420"/>
      <c r="X526" s="420"/>
      <c r="Y526" s="420"/>
      <c r="Z526" s="400"/>
      <c r="AA526" s="400"/>
    </row>
    <row r="527" spans="1:67" ht="16.5" hidden="1" customHeight="1" x14ac:dyDescent="0.25">
      <c r="A527" s="54" t="s">
        <v>725</v>
      </c>
      <c r="B527" s="54" t="s">
        <v>726</v>
      </c>
      <c r="C527" s="31">
        <v>4301060363</v>
      </c>
      <c r="D527" s="415">
        <v>4680115885035</v>
      </c>
      <c r="E527" s="412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5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1"/>
      <c r="Q527" s="411"/>
      <c r="R527" s="411"/>
      <c r="S527" s="412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6"/>
      <c r="B528" s="420"/>
      <c r="C528" s="420"/>
      <c r="D528" s="420"/>
      <c r="E528" s="420"/>
      <c r="F528" s="420"/>
      <c r="G528" s="420"/>
      <c r="H528" s="420"/>
      <c r="I528" s="420"/>
      <c r="J528" s="420"/>
      <c r="K528" s="420"/>
      <c r="L528" s="420"/>
      <c r="M528" s="420"/>
      <c r="N528" s="427"/>
      <c r="O528" s="429" t="s">
        <v>70</v>
      </c>
      <c r="P528" s="430"/>
      <c r="Q528" s="430"/>
      <c r="R528" s="430"/>
      <c r="S528" s="430"/>
      <c r="T528" s="430"/>
      <c r="U528" s="431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hidden="1" x14ac:dyDescent="0.2">
      <c r="A529" s="420"/>
      <c r="B529" s="420"/>
      <c r="C529" s="420"/>
      <c r="D529" s="420"/>
      <c r="E529" s="420"/>
      <c r="F529" s="420"/>
      <c r="G529" s="420"/>
      <c r="H529" s="420"/>
      <c r="I529" s="420"/>
      <c r="J529" s="420"/>
      <c r="K529" s="420"/>
      <c r="L529" s="420"/>
      <c r="M529" s="420"/>
      <c r="N529" s="427"/>
      <c r="O529" s="429" t="s">
        <v>70</v>
      </c>
      <c r="P529" s="430"/>
      <c r="Q529" s="430"/>
      <c r="R529" s="430"/>
      <c r="S529" s="430"/>
      <c r="T529" s="430"/>
      <c r="U529" s="431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hidden="1" customHeight="1" x14ac:dyDescent="0.2">
      <c r="A530" s="498" t="s">
        <v>727</v>
      </c>
      <c r="B530" s="499"/>
      <c r="C530" s="499"/>
      <c r="D530" s="499"/>
      <c r="E530" s="499"/>
      <c r="F530" s="499"/>
      <c r="G530" s="499"/>
      <c r="H530" s="499"/>
      <c r="I530" s="499"/>
      <c r="J530" s="499"/>
      <c r="K530" s="499"/>
      <c r="L530" s="499"/>
      <c r="M530" s="499"/>
      <c r="N530" s="499"/>
      <c r="O530" s="499"/>
      <c r="P530" s="499"/>
      <c r="Q530" s="499"/>
      <c r="R530" s="499"/>
      <c r="S530" s="499"/>
      <c r="T530" s="499"/>
      <c r="U530" s="499"/>
      <c r="V530" s="499"/>
      <c r="W530" s="499"/>
      <c r="X530" s="499"/>
      <c r="Y530" s="499"/>
      <c r="Z530" s="48"/>
      <c r="AA530" s="48"/>
    </row>
    <row r="531" spans="1:67" ht="16.5" hidden="1" customHeight="1" x14ac:dyDescent="0.25">
      <c r="A531" s="421" t="s">
        <v>727</v>
      </c>
      <c r="B531" s="420"/>
      <c r="C531" s="420"/>
      <c r="D531" s="420"/>
      <c r="E531" s="420"/>
      <c r="F531" s="420"/>
      <c r="G531" s="420"/>
      <c r="H531" s="420"/>
      <c r="I531" s="420"/>
      <c r="J531" s="420"/>
      <c r="K531" s="420"/>
      <c r="L531" s="420"/>
      <c r="M531" s="420"/>
      <c r="N531" s="420"/>
      <c r="O531" s="420"/>
      <c r="P531" s="420"/>
      <c r="Q531" s="420"/>
      <c r="R531" s="420"/>
      <c r="S531" s="420"/>
      <c r="T531" s="420"/>
      <c r="U531" s="420"/>
      <c r="V531" s="420"/>
      <c r="W531" s="420"/>
      <c r="X531" s="420"/>
      <c r="Y531" s="420"/>
      <c r="Z531" s="399"/>
      <c r="AA531" s="399"/>
    </row>
    <row r="532" spans="1:67" ht="14.25" hidden="1" customHeight="1" x14ac:dyDescent="0.25">
      <c r="A532" s="453" t="s">
        <v>113</v>
      </c>
      <c r="B532" s="420"/>
      <c r="C532" s="420"/>
      <c r="D532" s="420"/>
      <c r="E532" s="420"/>
      <c r="F532" s="420"/>
      <c r="G532" s="420"/>
      <c r="H532" s="420"/>
      <c r="I532" s="420"/>
      <c r="J532" s="420"/>
      <c r="K532" s="420"/>
      <c r="L532" s="420"/>
      <c r="M532" s="420"/>
      <c r="N532" s="420"/>
      <c r="O532" s="420"/>
      <c r="P532" s="420"/>
      <c r="Q532" s="420"/>
      <c r="R532" s="420"/>
      <c r="S532" s="420"/>
      <c r="T532" s="420"/>
      <c r="U532" s="420"/>
      <c r="V532" s="420"/>
      <c r="W532" s="420"/>
      <c r="X532" s="420"/>
      <c r="Y532" s="420"/>
      <c r="Z532" s="400"/>
      <c r="AA532" s="400"/>
    </row>
    <row r="533" spans="1:67" ht="27" hidden="1" customHeight="1" x14ac:dyDescent="0.25">
      <c r="A533" s="54" t="s">
        <v>728</v>
      </c>
      <c r="B533" s="54" t="s">
        <v>729</v>
      </c>
      <c r="C533" s="31">
        <v>4301011763</v>
      </c>
      <c r="D533" s="415">
        <v>4640242181011</v>
      </c>
      <c r="E533" s="412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510" t="s">
        <v>730</v>
      </c>
      <c r="P533" s="411"/>
      <c r="Q533" s="411"/>
      <c r="R533" s="411"/>
      <c r="S533" s="412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hidden="1" customHeight="1" x14ac:dyDescent="0.25">
      <c r="A534" s="54" t="s">
        <v>731</v>
      </c>
      <c r="B534" s="54" t="s">
        <v>732</v>
      </c>
      <c r="C534" s="31">
        <v>4301011951</v>
      </c>
      <c r="D534" s="415">
        <v>4640242180045</v>
      </c>
      <c r="E534" s="412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483" t="s">
        <v>733</v>
      </c>
      <c r="P534" s="411"/>
      <c r="Q534" s="411"/>
      <c r="R534" s="411"/>
      <c r="S534" s="412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734</v>
      </c>
      <c r="B535" s="54" t="s">
        <v>735</v>
      </c>
      <c r="C535" s="31">
        <v>4301011585</v>
      </c>
      <c r="D535" s="415">
        <v>4640242180441</v>
      </c>
      <c r="E535" s="412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580" t="s">
        <v>736</v>
      </c>
      <c r="P535" s="411"/>
      <c r="Q535" s="411"/>
      <c r="R535" s="411"/>
      <c r="S535" s="412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737</v>
      </c>
      <c r="B536" s="54" t="s">
        <v>738</v>
      </c>
      <c r="C536" s="31">
        <v>4301011950</v>
      </c>
      <c r="D536" s="415">
        <v>4640242180601</v>
      </c>
      <c r="E536" s="412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488" t="s">
        <v>739</v>
      </c>
      <c r="P536" s="411"/>
      <c r="Q536" s="411"/>
      <c r="R536" s="411"/>
      <c r="S536" s="412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740</v>
      </c>
      <c r="B537" s="54" t="s">
        <v>741</v>
      </c>
      <c r="C537" s="31">
        <v>4301011584</v>
      </c>
      <c r="D537" s="415">
        <v>4640242180564</v>
      </c>
      <c r="E537" s="412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532" t="s">
        <v>742</v>
      </c>
      <c r="P537" s="411"/>
      <c r="Q537" s="411"/>
      <c r="R537" s="411"/>
      <c r="S537" s="412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743</v>
      </c>
      <c r="B538" s="54" t="s">
        <v>744</v>
      </c>
      <c r="C538" s="31">
        <v>4301011762</v>
      </c>
      <c r="D538" s="415">
        <v>4640242180922</v>
      </c>
      <c r="E538" s="412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66" t="s">
        <v>745</v>
      </c>
      <c r="P538" s="411"/>
      <c r="Q538" s="411"/>
      <c r="R538" s="411"/>
      <c r="S538" s="412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746</v>
      </c>
      <c r="B539" s="54" t="s">
        <v>747</v>
      </c>
      <c r="C539" s="31">
        <v>4301011764</v>
      </c>
      <c r="D539" s="415">
        <v>4640242181189</v>
      </c>
      <c r="E539" s="412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753" t="s">
        <v>748</v>
      </c>
      <c r="P539" s="411"/>
      <c r="Q539" s="411"/>
      <c r="R539" s="411"/>
      <c r="S539" s="412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749</v>
      </c>
      <c r="B540" s="54" t="s">
        <v>750</v>
      </c>
      <c r="C540" s="31">
        <v>4301011551</v>
      </c>
      <c r="D540" s="415">
        <v>4640242180038</v>
      </c>
      <c r="E540" s="412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70" t="s">
        <v>751</v>
      </c>
      <c r="P540" s="411"/>
      <c r="Q540" s="411"/>
      <c r="R540" s="411"/>
      <c r="S540" s="412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752</v>
      </c>
      <c r="B541" s="54" t="s">
        <v>753</v>
      </c>
      <c r="C541" s="31">
        <v>4301011765</v>
      </c>
      <c r="D541" s="415">
        <v>4640242181172</v>
      </c>
      <c r="E541" s="412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26" t="s">
        <v>754</v>
      </c>
      <c r="P541" s="411"/>
      <c r="Q541" s="411"/>
      <c r="R541" s="411"/>
      <c r="S541" s="412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idden="1" x14ac:dyDescent="0.2">
      <c r="A542" s="426"/>
      <c r="B542" s="420"/>
      <c r="C542" s="420"/>
      <c r="D542" s="420"/>
      <c r="E542" s="420"/>
      <c r="F542" s="420"/>
      <c r="G542" s="420"/>
      <c r="H542" s="420"/>
      <c r="I542" s="420"/>
      <c r="J542" s="420"/>
      <c r="K542" s="420"/>
      <c r="L542" s="420"/>
      <c r="M542" s="420"/>
      <c r="N542" s="427"/>
      <c r="O542" s="429" t="s">
        <v>70</v>
      </c>
      <c r="P542" s="430"/>
      <c r="Q542" s="430"/>
      <c r="R542" s="430"/>
      <c r="S542" s="430"/>
      <c r="T542" s="430"/>
      <c r="U542" s="431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hidden="1" x14ac:dyDescent="0.2">
      <c r="A543" s="420"/>
      <c r="B543" s="420"/>
      <c r="C543" s="420"/>
      <c r="D543" s="420"/>
      <c r="E543" s="420"/>
      <c r="F543" s="420"/>
      <c r="G543" s="420"/>
      <c r="H543" s="420"/>
      <c r="I543" s="420"/>
      <c r="J543" s="420"/>
      <c r="K543" s="420"/>
      <c r="L543" s="420"/>
      <c r="M543" s="420"/>
      <c r="N543" s="427"/>
      <c r="O543" s="429" t="s">
        <v>70</v>
      </c>
      <c r="P543" s="430"/>
      <c r="Q543" s="430"/>
      <c r="R543" s="430"/>
      <c r="S543" s="430"/>
      <c r="T543" s="430"/>
      <c r="U543" s="431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hidden="1" customHeight="1" x14ac:dyDescent="0.25">
      <c r="A544" s="453" t="s">
        <v>105</v>
      </c>
      <c r="B544" s="420"/>
      <c r="C544" s="420"/>
      <c r="D544" s="420"/>
      <c r="E544" s="420"/>
      <c r="F544" s="420"/>
      <c r="G544" s="420"/>
      <c r="H544" s="420"/>
      <c r="I544" s="420"/>
      <c r="J544" s="420"/>
      <c r="K544" s="420"/>
      <c r="L544" s="420"/>
      <c r="M544" s="420"/>
      <c r="N544" s="420"/>
      <c r="O544" s="420"/>
      <c r="P544" s="420"/>
      <c r="Q544" s="420"/>
      <c r="R544" s="420"/>
      <c r="S544" s="420"/>
      <c r="T544" s="420"/>
      <c r="U544" s="420"/>
      <c r="V544" s="420"/>
      <c r="W544" s="420"/>
      <c r="X544" s="420"/>
      <c r="Y544" s="420"/>
      <c r="Z544" s="400"/>
      <c r="AA544" s="400"/>
    </row>
    <row r="545" spans="1:67" ht="27" hidden="1" customHeight="1" x14ac:dyDescent="0.25">
      <c r="A545" s="54" t="s">
        <v>755</v>
      </c>
      <c r="B545" s="54" t="s">
        <v>756</v>
      </c>
      <c r="C545" s="31">
        <v>4301020260</v>
      </c>
      <c r="D545" s="415">
        <v>4640242180526</v>
      </c>
      <c r="E545" s="412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689" t="s">
        <v>757</v>
      </c>
      <c r="P545" s="411"/>
      <c r="Q545" s="411"/>
      <c r="R545" s="411"/>
      <c r="S545" s="412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hidden="1" customHeight="1" x14ac:dyDescent="0.25">
      <c r="A546" s="54" t="s">
        <v>758</v>
      </c>
      <c r="B546" s="54" t="s">
        <v>759</v>
      </c>
      <c r="C546" s="31">
        <v>4301020269</v>
      </c>
      <c r="D546" s="415">
        <v>4640242180519</v>
      </c>
      <c r="E546" s="412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473" t="s">
        <v>760</v>
      </c>
      <c r="P546" s="411"/>
      <c r="Q546" s="411"/>
      <c r="R546" s="411"/>
      <c r="S546" s="412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761</v>
      </c>
      <c r="B547" s="54" t="s">
        <v>762</v>
      </c>
      <c r="C547" s="31">
        <v>4301020309</v>
      </c>
      <c r="D547" s="415">
        <v>4640242180090</v>
      </c>
      <c r="E547" s="412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482" t="s">
        <v>763</v>
      </c>
      <c r="P547" s="411"/>
      <c r="Q547" s="411"/>
      <c r="R547" s="411"/>
      <c r="S547" s="412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764</v>
      </c>
      <c r="B548" s="54" t="s">
        <v>765</v>
      </c>
      <c r="C548" s="31">
        <v>4301020314</v>
      </c>
      <c r="D548" s="415">
        <v>4640242180090</v>
      </c>
      <c r="E548" s="412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68" t="s">
        <v>766</v>
      </c>
      <c r="P548" s="411"/>
      <c r="Q548" s="411"/>
      <c r="R548" s="411"/>
      <c r="S548" s="412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767</v>
      </c>
      <c r="B549" s="54" t="s">
        <v>768</v>
      </c>
      <c r="C549" s="31">
        <v>4301020295</v>
      </c>
      <c r="D549" s="415">
        <v>4640242181363</v>
      </c>
      <c r="E549" s="412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485" t="s">
        <v>769</v>
      </c>
      <c r="P549" s="411"/>
      <c r="Q549" s="411"/>
      <c r="R549" s="411"/>
      <c r="S549" s="412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idden="1" x14ac:dyDescent="0.2">
      <c r="A550" s="426"/>
      <c r="B550" s="420"/>
      <c r="C550" s="420"/>
      <c r="D550" s="420"/>
      <c r="E550" s="420"/>
      <c r="F550" s="420"/>
      <c r="G550" s="420"/>
      <c r="H550" s="420"/>
      <c r="I550" s="420"/>
      <c r="J550" s="420"/>
      <c r="K550" s="420"/>
      <c r="L550" s="420"/>
      <c r="M550" s="420"/>
      <c r="N550" s="427"/>
      <c r="O550" s="429" t="s">
        <v>70</v>
      </c>
      <c r="P550" s="430"/>
      <c r="Q550" s="430"/>
      <c r="R550" s="430"/>
      <c r="S550" s="430"/>
      <c r="T550" s="430"/>
      <c r="U550" s="431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hidden="1" x14ac:dyDescent="0.2">
      <c r="A551" s="420"/>
      <c r="B551" s="420"/>
      <c r="C551" s="420"/>
      <c r="D551" s="420"/>
      <c r="E551" s="420"/>
      <c r="F551" s="420"/>
      <c r="G551" s="420"/>
      <c r="H551" s="420"/>
      <c r="I551" s="420"/>
      <c r="J551" s="420"/>
      <c r="K551" s="420"/>
      <c r="L551" s="420"/>
      <c r="M551" s="420"/>
      <c r="N551" s="427"/>
      <c r="O551" s="429" t="s">
        <v>70</v>
      </c>
      <c r="P551" s="430"/>
      <c r="Q551" s="430"/>
      <c r="R551" s="430"/>
      <c r="S551" s="430"/>
      <c r="T551" s="430"/>
      <c r="U551" s="431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hidden="1" customHeight="1" x14ac:dyDescent="0.25">
      <c r="A552" s="453" t="s">
        <v>61</v>
      </c>
      <c r="B552" s="420"/>
      <c r="C552" s="420"/>
      <c r="D552" s="420"/>
      <c r="E552" s="420"/>
      <c r="F552" s="420"/>
      <c r="G552" s="420"/>
      <c r="H552" s="420"/>
      <c r="I552" s="420"/>
      <c r="J552" s="420"/>
      <c r="K552" s="420"/>
      <c r="L552" s="420"/>
      <c r="M552" s="420"/>
      <c r="N552" s="420"/>
      <c r="O552" s="420"/>
      <c r="P552" s="420"/>
      <c r="Q552" s="420"/>
      <c r="R552" s="420"/>
      <c r="S552" s="420"/>
      <c r="T552" s="420"/>
      <c r="U552" s="420"/>
      <c r="V552" s="420"/>
      <c r="W552" s="420"/>
      <c r="X552" s="420"/>
      <c r="Y552" s="420"/>
      <c r="Z552" s="400"/>
      <c r="AA552" s="400"/>
    </row>
    <row r="553" spans="1:67" ht="27" hidden="1" customHeight="1" x14ac:dyDescent="0.25">
      <c r="A553" s="54" t="s">
        <v>770</v>
      </c>
      <c r="B553" s="54" t="s">
        <v>771</v>
      </c>
      <c r="C553" s="31">
        <v>4301031280</v>
      </c>
      <c r="D553" s="415">
        <v>4640242180816</v>
      </c>
      <c r="E553" s="412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44" t="s">
        <v>772</v>
      </c>
      <c r="P553" s="411"/>
      <c r="Q553" s="411"/>
      <c r="R553" s="411"/>
      <c r="S553" s="412"/>
      <c r="T553" s="34"/>
      <c r="U553" s="34"/>
      <c r="V553" s="35" t="s">
        <v>66</v>
      </c>
      <c r="W553" s="404">
        <v>0</v>
      </c>
      <c r="X553" s="405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773</v>
      </c>
      <c r="B554" s="54" t="s">
        <v>774</v>
      </c>
      <c r="C554" s="31">
        <v>4301031244</v>
      </c>
      <c r="D554" s="415">
        <v>4640242180595</v>
      </c>
      <c r="E554" s="412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25" t="s">
        <v>775</v>
      </c>
      <c r="P554" s="411"/>
      <c r="Q554" s="411"/>
      <c r="R554" s="411"/>
      <c r="S554" s="412"/>
      <c r="T554" s="34"/>
      <c r="U554" s="34"/>
      <c r="V554" s="35" t="s">
        <v>66</v>
      </c>
      <c r="W554" s="404">
        <v>5</v>
      </c>
      <c r="X554" s="405">
        <f>IFERROR(IF(W554="",0,CEILING((W554/$H554),1)*$H554),"")</f>
        <v>8.4</v>
      </c>
      <c r="Y554" s="36">
        <f>IFERROR(IF(X554=0,"",ROUNDUP(X554/H554,0)*0.00753),"")</f>
        <v>1.506E-2</v>
      </c>
      <c r="Z554" s="56"/>
      <c r="AA554" s="57"/>
      <c r="AE554" s="64"/>
      <c r="BB554" s="382" t="s">
        <v>1</v>
      </c>
      <c r="BL554" s="64">
        <f>IFERROR(W554*I554/H554,"0")</f>
        <v>5.3095238095238093</v>
      </c>
      <c r="BM554" s="64">
        <f>IFERROR(X554*I554/H554,"0")</f>
        <v>8.92</v>
      </c>
      <c r="BN554" s="64">
        <f>IFERROR(1/J554*(W554/H554),"0")</f>
        <v>7.631257631257631E-3</v>
      </c>
      <c r="BO554" s="64">
        <f>IFERROR(1/J554*(X554/H554),"0")</f>
        <v>1.282051282051282E-2</v>
      </c>
    </row>
    <row r="555" spans="1:67" ht="27" hidden="1" customHeight="1" x14ac:dyDescent="0.25">
      <c r="A555" s="54" t="s">
        <v>776</v>
      </c>
      <c r="B555" s="54" t="s">
        <v>777</v>
      </c>
      <c r="C555" s="31">
        <v>4301031321</v>
      </c>
      <c r="D555" s="415">
        <v>4640242180076</v>
      </c>
      <c r="E555" s="412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822" t="s">
        <v>778</v>
      </c>
      <c r="P555" s="411"/>
      <c r="Q555" s="411"/>
      <c r="R555" s="411"/>
      <c r="S555" s="412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779</v>
      </c>
      <c r="B556" s="54" t="s">
        <v>780</v>
      </c>
      <c r="C556" s="31">
        <v>4301031203</v>
      </c>
      <c r="D556" s="415">
        <v>4640242180908</v>
      </c>
      <c r="E556" s="412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674" t="s">
        <v>781</v>
      </c>
      <c r="P556" s="411"/>
      <c r="Q556" s="411"/>
      <c r="R556" s="411"/>
      <c r="S556" s="412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782</v>
      </c>
      <c r="B557" s="54" t="s">
        <v>783</v>
      </c>
      <c r="C557" s="31">
        <v>4301031200</v>
      </c>
      <c r="D557" s="415">
        <v>4640242180489</v>
      </c>
      <c r="E557" s="412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414" t="s">
        <v>784</v>
      </c>
      <c r="P557" s="411"/>
      <c r="Q557" s="411"/>
      <c r="R557" s="411"/>
      <c r="S557" s="412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x14ac:dyDescent="0.2">
      <c r="A558" s="426"/>
      <c r="B558" s="420"/>
      <c r="C558" s="420"/>
      <c r="D558" s="420"/>
      <c r="E558" s="420"/>
      <c r="F558" s="420"/>
      <c r="G558" s="420"/>
      <c r="H558" s="420"/>
      <c r="I558" s="420"/>
      <c r="J558" s="420"/>
      <c r="K558" s="420"/>
      <c r="L558" s="420"/>
      <c r="M558" s="420"/>
      <c r="N558" s="427"/>
      <c r="O558" s="429" t="s">
        <v>70</v>
      </c>
      <c r="P558" s="430"/>
      <c r="Q558" s="430"/>
      <c r="R558" s="430"/>
      <c r="S558" s="430"/>
      <c r="T558" s="430"/>
      <c r="U558" s="431"/>
      <c r="V558" s="37" t="s">
        <v>71</v>
      </c>
      <c r="W558" s="406">
        <f>IFERROR(W553/H553,"0")+IFERROR(W554/H554,"0")+IFERROR(W555/H555,"0")+IFERROR(W556/H556,"0")+IFERROR(W557/H557,"0")</f>
        <v>1.1904761904761905</v>
      </c>
      <c r="X558" s="406">
        <f>IFERROR(X553/H553,"0")+IFERROR(X554/H554,"0")+IFERROR(X555/H555,"0")+IFERROR(X556/H556,"0")+IFERROR(X557/H557,"0")</f>
        <v>2</v>
      </c>
      <c r="Y558" s="406">
        <f>IFERROR(IF(Y553="",0,Y553),"0")+IFERROR(IF(Y554="",0,Y554),"0")+IFERROR(IF(Y555="",0,Y555),"0")+IFERROR(IF(Y556="",0,Y556),"0")+IFERROR(IF(Y557="",0,Y557),"0")</f>
        <v>1.506E-2</v>
      </c>
      <c r="Z558" s="407"/>
      <c r="AA558" s="407"/>
    </row>
    <row r="559" spans="1:67" x14ac:dyDescent="0.2">
      <c r="A559" s="420"/>
      <c r="B559" s="420"/>
      <c r="C559" s="420"/>
      <c r="D559" s="420"/>
      <c r="E559" s="420"/>
      <c r="F559" s="420"/>
      <c r="G559" s="420"/>
      <c r="H559" s="420"/>
      <c r="I559" s="420"/>
      <c r="J559" s="420"/>
      <c r="K559" s="420"/>
      <c r="L559" s="420"/>
      <c r="M559" s="420"/>
      <c r="N559" s="427"/>
      <c r="O559" s="429" t="s">
        <v>70</v>
      </c>
      <c r="P559" s="430"/>
      <c r="Q559" s="430"/>
      <c r="R559" s="430"/>
      <c r="S559" s="430"/>
      <c r="T559" s="430"/>
      <c r="U559" s="431"/>
      <c r="V559" s="37" t="s">
        <v>66</v>
      </c>
      <c r="W559" s="406">
        <f>IFERROR(SUM(W553:W557),"0")</f>
        <v>5</v>
      </c>
      <c r="X559" s="406">
        <f>IFERROR(SUM(X553:X557),"0")</f>
        <v>8.4</v>
      </c>
      <c r="Y559" s="37"/>
      <c r="Z559" s="407"/>
      <c r="AA559" s="407"/>
    </row>
    <row r="560" spans="1:67" ht="14.25" hidden="1" customHeight="1" x14ac:dyDescent="0.25">
      <c r="A560" s="453" t="s">
        <v>72</v>
      </c>
      <c r="B560" s="420"/>
      <c r="C560" s="420"/>
      <c r="D560" s="420"/>
      <c r="E560" s="420"/>
      <c r="F560" s="420"/>
      <c r="G560" s="420"/>
      <c r="H560" s="420"/>
      <c r="I560" s="420"/>
      <c r="J560" s="420"/>
      <c r="K560" s="420"/>
      <c r="L560" s="420"/>
      <c r="M560" s="420"/>
      <c r="N560" s="420"/>
      <c r="O560" s="420"/>
      <c r="P560" s="420"/>
      <c r="Q560" s="420"/>
      <c r="R560" s="420"/>
      <c r="S560" s="420"/>
      <c r="T560" s="420"/>
      <c r="U560" s="420"/>
      <c r="V560" s="420"/>
      <c r="W560" s="420"/>
      <c r="X560" s="420"/>
      <c r="Y560" s="420"/>
      <c r="Z560" s="400"/>
      <c r="AA560" s="400"/>
    </row>
    <row r="561" spans="1:67" ht="27" hidden="1" customHeight="1" x14ac:dyDescent="0.25">
      <c r="A561" s="54" t="s">
        <v>785</v>
      </c>
      <c r="B561" s="54" t="s">
        <v>786</v>
      </c>
      <c r="C561" s="31">
        <v>4301051746</v>
      </c>
      <c r="D561" s="415">
        <v>4640242180533</v>
      </c>
      <c r="E561" s="412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496" t="s">
        <v>787</v>
      </c>
      <c r="P561" s="411"/>
      <c r="Q561" s="411"/>
      <c r="R561" s="411"/>
      <c r="S561" s="412"/>
      <c r="T561" s="34"/>
      <c r="U561" s="34"/>
      <c r="V561" s="35" t="s">
        <v>66</v>
      </c>
      <c r="W561" s="404">
        <v>0</v>
      </c>
      <c r="X561" s="405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788</v>
      </c>
      <c r="B562" s="54" t="s">
        <v>789</v>
      </c>
      <c r="C562" s="31">
        <v>4301051780</v>
      </c>
      <c r="D562" s="415">
        <v>4640242180106</v>
      </c>
      <c r="E562" s="412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458" t="s">
        <v>790</v>
      </c>
      <c r="P562" s="411"/>
      <c r="Q562" s="411"/>
      <c r="R562" s="411"/>
      <c r="S562" s="412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791</v>
      </c>
      <c r="B563" s="54" t="s">
        <v>792</v>
      </c>
      <c r="C563" s="31">
        <v>4301051510</v>
      </c>
      <c r="D563" s="415">
        <v>4640242180540</v>
      </c>
      <c r="E563" s="412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671" t="s">
        <v>793</v>
      </c>
      <c r="P563" s="411"/>
      <c r="Q563" s="411"/>
      <c r="R563" s="411"/>
      <c r="S563" s="412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794</v>
      </c>
      <c r="B564" s="54" t="s">
        <v>795</v>
      </c>
      <c r="C564" s="31">
        <v>4301051390</v>
      </c>
      <c r="D564" s="415">
        <v>4640242181233</v>
      </c>
      <c r="E564" s="412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34" t="s">
        <v>796</v>
      </c>
      <c r="P564" s="411"/>
      <c r="Q564" s="411"/>
      <c r="R564" s="411"/>
      <c r="S564" s="412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797</v>
      </c>
      <c r="B565" s="54" t="s">
        <v>798</v>
      </c>
      <c r="C565" s="31">
        <v>4301051448</v>
      </c>
      <c r="D565" s="415">
        <v>4640242181226</v>
      </c>
      <c r="E565" s="412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816" t="s">
        <v>799</v>
      </c>
      <c r="P565" s="411"/>
      <c r="Q565" s="411"/>
      <c r="R565" s="411"/>
      <c r="S565" s="412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idden="1" x14ac:dyDescent="0.2">
      <c r="A566" s="426"/>
      <c r="B566" s="420"/>
      <c r="C566" s="420"/>
      <c r="D566" s="420"/>
      <c r="E566" s="420"/>
      <c r="F566" s="420"/>
      <c r="G566" s="420"/>
      <c r="H566" s="420"/>
      <c r="I566" s="420"/>
      <c r="J566" s="420"/>
      <c r="K566" s="420"/>
      <c r="L566" s="420"/>
      <c r="M566" s="420"/>
      <c r="N566" s="427"/>
      <c r="O566" s="429" t="s">
        <v>70</v>
      </c>
      <c r="P566" s="430"/>
      <c r="Q566" s="430"/>
      <c r="R566" s="430"/>
      <c r="S566" s="430"/>
      <c r="T566" s="430"/>
      <c r="U566" s="431"/>
      <c r="V566" s="37" t="s">
        <v>71</v>
      </c>
      <c r="W566" s="406">
        <f>IFERROR(W561/H561,"0")+IFERROR(W562/H562,"0")+IFERROR(W563/H563,"0")+IFERROR(W564/H564,"0")+IFERROR(W565/H565,"0")</f>
        <v>0</v>
      </c>
      <c r="X566" s="406">
        <f>IFERROR(X561/H561,"0")+IFERROR(X562/H562,"0")+IFERROR(X563/H563,"0")+IFERROR(X564/H564,"0")+IFERROR(X565/H565,"0")</f>
        <v>0</v>
      </c>
      <c r="Y566" s="406">
        <f>IFERROR(IF(Y561="",0,Y561),"0")+IFERROR(IF(Y562="",0,Y562),"0")+IFERROR(IF(Y563="",0,Y563),"0")+IFERROR(IF(Y564="",0,Y564),"0")+IFERROR(IF(Y565="",0,Y565),"0")</f>
        <v>0</v>
      </c>
      <c r="Z566" s="407"/>
      <c r="AA566" s="407"/>
    </row>
    <row r="567" spans="1:67" hidden="1" x14ac:dyDescent="0.2">
      <c r="A567" s="420"/>
      <c r="B567" s="420"/>
      <c r="C567" s="420"/>
      <c r="D567" s="420"/>
      <c r="E567" s="420"/>
      <c r="F567" s="420"/>
      <c r="G567" s="420"/>
      <c r="H567" s="420"/>
      <c r="I567" s="420"/>
      <c r="J567" s="420"/>
      <c r="K567" s="420"/>
      <c r="L567" s="420"/>
      <c r="M567" s="420"/>
      <c r="N567" s="427"/>
      <c r="O567" s="429" t="s">
        <v>70</v>
      </c>
      <c r="P567" s="430"/>
      <c r="Q567" s="430"/>
      <c r="R567" s="430"/>
      <c r="S567" s="430"/>
      <c r="T567" s="430"/>
      <c r="U567" s="431"/>
      <c r="V567" s="37" t="s">
        <v>66</v>
      </c>
      <c r="W567" s="406">
        <f>IFERROR(SUM(W561:W565),"0")</f>
        <v>0</v>
      </c>
      <c r="X567" s="406">
        <f>IFERROR(SUM(X561:X565),"0")</f>
        <v>0</v>
      </c>
      <c r="Y567" s="37"/>
      <c r="Z567" s="407"/>
      <c r="AA567" s="407"/>
    </row>
    <row r="568" spans="1:67" ht="14.25" hidden="1" customHeight="1" x14ac:dyDescent="0.25">
      <c r="A568" s="453" t="s">
        <v>215</v>
      </c>
      <c r="B568" s="420"/>
      <c r="C568" s="420"/>
      <c r="D568" s="420"/>
      <c r="E568" s="420"/>
      <c r="F568" s="420"/>
      <c r="G568" s="420"/>
      <c r="H568" s="420"/>
      <c r="I568" s="420"/>
      <c r="J568" s="420"/>
      <c r="K568" s="420"/>
      <c r="L568" s="420"/>
      <c r="M568" s="420"/>
      <c r="N568" s="420"/>
      <c r="O568" s="420"/>
      <c r="P568" s="420"/>
      <c r="Q568" s="420"/>
      <c r="R568" s="420"/>
      <c r="S568" s="420"/>
      <c r="T568" s="420"/>
      <c r="U568" s="420"/>
      <c r="V568" s="420"/>
      <c r="W568" s="420"/>
      <c r="X568" s="420"/>
      <c r="Y568" s="420"/>
      <c r="Z568" s="400"/>
      <c r="AA568" s="400"/>
    </row>
    <row r="569" spans="1:67" ht="27" hidden="1" customHeight="1" x14ac:dyDescent="0.25">
      <c r="A569" s="54" t="s">
        <v>800</v>
      </c>
      <c r="B569" s="54" t="s">
        <v>801</v>
      </c>
      <c r="C569" s="31">
        <v>4301060354</v>
      </c>
      <c r="D569" s="415">
        <v>4640242180120</v>
      </c>
      <c r="E569" s="412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08" t="s">
        <v>802</v>
      </c>
      <c r="P569" s="411"/>
      <c r="Q569" s="411"/>
      <c r="R569" s="411"/>
      <c r="S569" s="412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800</v>
      </c>
      <c r="B570" s="54" t="s">
        <v>803</v>
      </c>
      <c r="C570" s="31">
        <v>4301060408</v>
      </c>
      <c r="D570" s="415">
        <v>4640242180120</v>
      </c>
      <c r="E570" s="412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829" t="s">
        <v>804</v>
      </c>
      <c r="P570" s="411"/>
      <c r="Q570" s="411"/>
      <c r="R570" s="411"/>
      <c r="S570" s="412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805</v>
      </c>
      <c r="B571" s="54" t="s">
        <v>806</v>
      </c>
      <c r="C571" s="31">
        <v>4301060355</v>
      </c>
      <c r="D571" s="415">
        <v>4640242180137</v>
      </c>
      <c r="E571" s="412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804" t="s">
        <v>807</v>
      </c>
      <c r="P571" s="411"/>
      <c r="Q571" s="411"/>
      <c r="R571" s="411"/>
      <c r="S571" s="412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805</v>
      </c>
      <c r="B572" s="54" t="s">
        <v>808</v>
      </c>
      <c r="C572" s="31">
        <v>4301060407</v>
      </c>
      <c r="D572" s="415">
        <v>4640242180137</v>
      </c>
      <c r="E572" s="412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750" t="s">
        <v>809</v>
      </c>
      <c r="P572" s="411"/>
      <c r="Q572" s="411"/>
      <c r="R572" s="411"/>
      <c r="S572" s="412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idden="1" x14ac:dyDescent="0.2">
      <c r="A573" s="426"/>
      <c r="B573" s="420"/>
      <c r="C573" s="420"/>
      <c r="D573" s="420"/>
      <c r="E573" s="420"/>
      <c r="F573" s="420"/>
      <c r="G573" s="420"/>
      <c r="H573" s="420"/>
      <c r="I573" s="420"/>
      <c r="J573" s="420"/>
      <c r="K573" s="420"/>
      <c r="L573" s="420"/>
      <c r="M573" s="420"/>
      <c r="N573" s="427"/>
      <c r="O573" s="429" t="s">
        <v>70</v>
      </c>
      <c r="P573" s="430"/>
      <c r="Q573" s="430"/>
      <c r="R573" s="430"/>
      <c r="S573" s="430"/>
      <c r="T573" s="430"/>
      <c r="U573" s="431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hidden="1" x14ac:dyDescent="0.2">
      <c r="A574" s="420"/>
      <c r="B574" s="420"/>
      <c r="C574" s="420"/>
      <c r="D574" s="420"/>
      <c r="E574" s="420"/>
      <c r="F574" s="420"/>
      <c r="G574" s="420"/>
      <c r="H574" s="420"/>
      <c r="I574" s="420"/>
      <c r="J574" s="420"/>
      <c r="K574" s="420"/>
      <c r="L574" s="420"/>
      <c r="M574" s="420"/>
      <c r="N574" s="427"/>
      <c r="O574" s="429" t="s">
        <v>70</v>
      </c>
      <c r="P574" s="430"/>
      <c r="Q574" s="430"/>
      <c r="R574" s="430"/>
      <c r="S574" s="430"/>
      <c r="T574" s="430"/>
      <c r="U574" s="431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818"/>
      <c r="B575" s="420"/>
      <c r="C575" s="420"/>
      <c r="D575" s="420"/>
      <c r="E575" s="420"/>
      <c r="F575" s="420"/>
      <c r="G575" s="420"/>
      <c r="H575" s="420"/>
      <c r="I575" s="420"/>
      <c r="J575" s="420"/>
      <c r="K575" s="420"/>
      <c r="L575" s="420"/>
      <c r="M575" s="420"/>
      <c r="N575" s="598"/>
      <c r="O575" s="584" t="s">
        <v>810</v>
      </c>
      <c r="P575" s="465"/>
      <c r="Q575" s="465"/>
      <c r="R575" s="465"/>
      <c r="S575" s="465"/>
      <c r="T575" s="465"/>
      <c r="U575" s="463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3698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3787.7200000000003</v>
      </c>
      <c r="Y575" s="37"/>
      <c r="Z575" s="407"/>
      <c r="AA575" s="407"/>
    </row>
    <row r="576" spans="1:67" x14ac:dyDescent="0.2">
      <c r="A576" s="420"/>
      <c r="B576" s="420"/>
      <c r="C576" s="420"/>
      <c r="D576" s="420"/>
      <c r="E576" s="420"/>
      <c r="F576" s="420"/>
      <c r="G576" s="420"/>
      <c r="H576" s="420"/>
      <c r="I576" s="420"/>
      <c r="J576" s="420"/>
      <c r="K576" s="420"/>
      <c r="L576" s="420"/>
      <c r="M576" s="420"/>
      <c r="N576" s="598"/>
      <c r="O576" s="584" t="s">
        <v>811</v>
      </c>
      <c r="P576" s="465"/>
      <c r="Q576" s="465"/>
      <c r="R576" s="465"/>
      <c r="S576" s="465"/>
      <c r="T576" s="465"/>
      <c r="U576" s="463"/>
      <c r="V576" s="37" t="s">
        <v>66</v>
      </c>
      <c r="W576" s="406">
        <f>IFERROR(SUM(BL22:BL572),"0")</f>
        <v>3907.3819235113556</v>
      </c>
      <c r="X576" s="406">
        <f>IFERROR(SUM(BM22:BM572),"0")</f>
        <v>4002.194</v>
      </c>
      <c r="Y576" s="37"/>
      <c r="Z576" s="407"/>
      <c r="AA576" s="407"/>
    </row>
    <row r="577" spans="1:30" x14ac:dyDescent="0.2">
      <c r="A577" s="420"/>
      <c r="B577" s="420"/>
      <c r="C577" s="420"/>
      <c r="D577" s="420"/>
      <c r="E577" s="420"/>
      <c r="F577" s="420"/>
      <c r="G577" s="420"/>
      <c r="H577" s="420"/>
      <c r="I577" s="420"/>
      <c r="J577" s="420"/>
      <c r="K577" s="420"/>
      <c r="L577" s="420"/>
      <c r="M577" s="420"/>
      <c r="N577" s="598"/>
      <c r="O577" s="584" t="s">
        <v>812</v>
      </c>
      <c r="P577" s="465"/>
      <c r="Q577" s="465"/>
      <c r="R577" s="465"/>
      <c r="S577" s="465"/>
      <c r="T577" s="465"/>
      <c r="U577" s="463"/>
      <c r="V577" s="37" t="s">
        <v>813</v>
      </c>
      <c r="W577" s="38">
        <f>ROUNDUP(SUM(BN22:BN572),0)</f>
        <v>7</v>
      </c>
      <c r="X577" s="38">
        <f>ROUNDUP(SUM(BO22:BO572),0)</f>
        <v>7</v>
      </c>
      <c r="Y577" s="37"/>
      <c r="Z577" s="407"/>
      <c r="AA577" s="407"/>
    </row>
    <row r="578" spans="1:30" x14ac:dyDescent="0.2">
      <c r="A578" s="420"/>
      <c r="B578" s="420"/>
      <c r="C578" s="420"/>
      <c r="D578" s="420"/>
      <c r="E578" s="420"/>
      <c r="F578" s="420"/>
      <c r="G578" s="420"/>
      <c r="H578" s="420"/>
      <c r="I578" s="420"/>
      <c r="J578" s="420"/>
      <c r="K578" s="420"/>
      <c r="L578" s="420"/>
      <c r="M578" s="420"/>
      <c r="N578" s="598"/>
      <c r="O578" s="584" t="s">
        <v>814</v>
      </c>
      <c r="P578" s="465"/>
      <c r="Q578" s="465"/>
      <c r="R578" s="465"/>
      <c r="S578" s="465"/>
      <c r="T578" s="465"/>
      <c r="U578" s="463"/>
      <c r="V578" s="37" t="s">
        <v>66</v>
      </c>
      <c r="W578" s="406">
        <f>GrossWeightTotal+PalletQtyTotal*25</f>
        <v>4082.3819235113556</v>
      </c>
      <c r="X578" s="406">
        <f>GrossWeightTotalR+PalletQtyTotalR*25</f>
        <v>4177.1939999999995</v>
      </c>
      <c r="Y578" s="37"/>
      <c r="Z578" s="407"/>
      <c r="AA578" s="407"/>
    </row>
    <row r="579" spans="1:30" x14ac:dyDescent="0.2">
      <c r="A579" s="420"/>
      <c r="B579" s="420"/>
      <c r="C579" s="420"/>
      <c r="D579" s="420"/>
      <c r="E579" s="420"/>
      <c r="F579" s="420"/>
      <c r="G579" s="420"/>
      <c r="H579" s="420"/>
      <c r="I579" s="420"/>
      <c r="J579" s="420"/>
      <c r="K579" s="420"/>
      <c r="L579" s="420"/>
      <c r="M579" s="420"/>
      <c r="N579" s="598"/>
      <c r="O579" s="584" t="s">
        <v>815</v>
      </c>
      <c r="P579" s="465"/>
      <c r="Q579" s="465"/>
      <c r="R579" s="465"/>
      <c r="S579" s="465"/>
      <c r="T579" s="465"/>
      <c r="U579" s="463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607.88165455234412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623</v>
      </c>
      <c r="Y579" s="37"/>
      <c r="Z579" s="407"/>
      <c r="AA579" s="407"/>
    </row>
    <row r="580" spans="1:30" ht="14.25" hidden="1" customHeight="1" x14ac:dyDescent="0.2">
      <c r="A580" s="420"/>
      <c r="B580" s="420"/>
      <c r="C580" s="420"/>
      <c r="D580" s="420"/>
      <c r="E580" s="420"/>
      <c r="F580" s="420"/>
      <c r="G580" s="420"/>
      <c r="H580" s="420"/>
      <c r="I580" s="420"/>
      <c r="J580" s="420"/>
      <c r="K580" s="420"/>
      <c r="L580" s="420"/>
      <c r="M580" s="420"/>
      <c r="N580" s="598"/>
      <c r="O580" s="584" t="s">
        <v>816</v>
      </c>
      <c r="P580" s="465"/>
      <c r="Q580" s="465"/>
      <c r="R580" s="465"/>
      <c r="S580" s="465"/>
      <c r="T580" s="465"/>
      <c r="U580" s="463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7.7515200000000002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6" t="s">
        <v>103</v>
      </c>
      <c r="D582" s="447"/>
      <c r="E582" s="447"/>
      <c r="F582" s="448"/>
      <c r="G582" s="446" t="s">
        <v>237</v>
      </c>
      <c r="H582" s="447"/>
      <c r="I582" s="447"/>
      <c r="J582" s="447"/>
      <c r="K582" s="447"/>
      <c r="L582" s="447"/>
      <c r="M582" s="447"/>
      <c r="N582" s="447"/>
      <c r="O582" s="448"/>
      <c r="P582" s="446" t="s">
        <v>487</v>
      </c>
      <c r="Q582" s="448"/>
      <c r="R582" s="446" t="s">
        <v>556</v>
      </c>
      <c r="S582" s="447"/>
      <c r="T582" s="447"/>
      <c r="U582" s="448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708" t="s">
        <v>819</v>
      </c>
      <c r="B583" s="446" t="s">
        <v>60</v>
      </c>
      <c r="C583" s="446" t="s">
        <v>104</v>
      </c>
      <c r="D583" s="446" t="s">
        <v>112</v>
      </c>
      <c r="E583" s="446" t="s">
        <v>103</v>
      </c>
      <c r="F583" s="446" t="s">
        <v>227</v>
      </c>
      <c r="G583" s="446" t="s">
        <v>238</v>
      </c>
      <c r="H583" s="446" t="s">
        <v>252</v>
      </c>
      <c r="I583" s="446" t="s">
        <v>271</v>
      </c>
      <c r="J583" s="446" t="s">
        <v>349</v>
      </c>
      <c r="K583" s="446" t="s">
        <v>368</v>
      </c>
      <c r="L583" s="446" t="s">
        <v>381</v>
      </c>
      <c r="M583" s="402"/>
      <c r="N583" s="446" t="s">
        <v>457</v>
      </c>
      <c r="O583" s="446" t="s">
        <v>474</v>
      </c>
      <c r="P583" s="446" t="s">
        <v>488</v>
      </c>
      <c r="Q583" s="446" t="s">
        <v>530</v>
      </c>
      <c r="R583" s="446" t="s">
        <v>557</v>
      </c>
      <c r="S583" s="446" t="s">
        <v>626</v>
      </c>
      <c r="T583" s="446" t="s">
        <v>659</v>
      </c>
      <c r="U583" s="446" t="s">
        <v>666</v>
      </c>
      <c r="V583" s="446" t="s">
        <v>676</v>
      </c>
      <c r="W583" s="446" t="s">
        <v>727</v>
      </c>
      <c r="AA583" s="52"/>
      <c r="AD583" s="402"/>
    </row>
    <row r="584" spans="1:30" ht="13.5" customHeight="1" thickBot="1" x14ac:dyDescent="0.25">
      <c r="A584" s="709"/>
      <c r="B584" s="467"/>
      <c r="C584" s="467"/>
      <c r="D584" s="467"/>
      <c r="E584" s="467"/>
      <c r="F584" s="467"/>
      <c r="G584" s="467"/>
      <c r="H584" s="467"/>
      <c r="I584" s="467"/>
      <c r="J584" s="467"/>
      <c r="K584" s="467"/>
      <c r="L584" s="467"/>
      <c r="M584" s="402"/>
      <c r="N584" s="467"/>
      <c r="O584" s="467"/>
      <c r="P584" s="467"/>
      <c r="Q584" s="467"/>
      <c r="R584" s="467"/>
      <c r="S584" s="467"/>
      <c r="T584" s="467"/>
      <c r="U584" s="467"/>
      <c r="V584" s="467"/>
      <c r="W584" s="467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32.400000000000006</v>
      </c>
      <c r="D585" s="46">
        <f>IFERROR(X59*1,"0")+IFERROR(X60*1,"0")+IFERROR(X61*1,"0")+IFERROR(X62*1,"0")</f>
        <v>0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89.799999999999983</v>
      </c>
      <c r="F585" s="46">
        <f>IFERROR(X135*1,"0")+IFERROR(X136*1,"0")+IFERROR(X137*1,"0")+IFERROR(X138*1,"0")+IFERROR(X139*1,"0")</f>
        <v>27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46.2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704.4</v>
      </c>
      <c r="J585" s="46">
        <f>IFERROR(X217*1,"0")+IFERROR(X218*1,"0")+IFERROR(X219*1,"0")+IFERROR(X220*1,"0")+IFERROR(X221*1,"0")+IFERROR(X222*1,"0")+IFERROR(X223*1,"0")+IFERROR(X227*1,"0")+IFERROR(X228*1,"0")</f>
        <v>23.2</v>
      </c>
      <c r="K585" s="46">
        <f>IFERROR(X233*1,"0")+IFERROR(X234*1,"0")+IFERROR(X235*1,"0")+IFERROR(X236*1,"0")+IFERROR(X237*1,"0")+IFERROR(X238*1,"0")</f>
        <v>46.4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0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14.4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2013.6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421.2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147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113.4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100.32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8.4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58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98,00"/>
        <filter val="1,19"/>
        <filter val="1,64"/>
        <filter val="1,85"/>
        <filter val="10,00"/>
        <filter val="11,03"/>
        <filter val="11,17"/>
        <filter val="110,00"/>
        <filter val="115,00"/>
        <filter val="117,00"/>
        <filter val="13,00"/>
        <filter val="132,00"/>
        <filter val="139,00"/>
        <filter val="143,00"/>
        <filter val="150,00"/>
        <filter val="151,00"/>
        <filter val="17,00"/>
        <filter val="19,00"/>
        <filter val="2,00"/>
        <filter val="2,59"/>
        <filter val="21,00"/>
        <filter val="26,19"/>
        <filter val="27,00"/>
        <filter val="28,00"/>
        <filter val="287,50"/>
        <filter val="3 698,00"/>
        <filter val="3 907,38"/>
        <filter val="3,00"/>
        <filter val="3,53"/>
        <filter val="31,00"/>
        <filter val="34,00"/>
        <filter val="35,00"/>
        <filter val="36,00"/>
        <filter val="39,00"/>
        <filter val="398,00"/>
        <filter val="4 082,38"/>
        <filter val="4,00"/>
        <filter val="41,00"/>
        <filter val="420,00"/>
        <filter val="5,00"/>
        <filter val="5,16"/>
        <filter val="53,33"/>
        <filter val="53,85"/>
        <filter val="550,00"/>
        <filter val="57,00"/>
        <filter val="59,00"/>
        <filter val="6,00"/>
        <filter val="6,44"/>
        <filter val="607,88"/>
        <filter val="67,00"/>
        <filter val="69,00"/>
        <filter val="690,00"/>
        <filter val="7"/>
        <filter val="7,22"/>
        <filter val="73,20"/>
        <filter val="800,00"/>
        <filter val="86,00"/>
        <filter val="9,76"/>
      </filters>
    </filterColumn>
  </autoFilter>
  <mergeCells count="1051"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  <mergeCell ref="O579:U579"/>
    <mergeCell ref="D297:E297"/>
    <mergeCell ref="A435:Y435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O567:U567"/>
    <mergeCell ref="D556:E556"/>
    <mergeCell ref="O371:U371"/>
    <mergeCell ref="D536:E536"/>
    <mergeCell ref="A365:Y365"/>
    <mergeCell ref="O268:S268"/>
    <mergeCell ref="O81:S81"/>
    <mergeCell ref="O366:S366"/>
    <mergeCell ref="D79:E79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471:U471"/>
    <mergeCell ref="D565:E565"/>
    <mergeCell ref="O517:S517"/>
    <mergeCell ref="O175:U175"/>
    <mergeCell ref="D561:E561"/>
    <mergeCell ref="D180:E180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O79:S79"/>
    <mergeCell ref="O350:S350"/>
    <mergeCell ref="A65:Y65"/>
    <mergeCell ref="D110:E110"/>
    <mergeCell ref="O508:S508"/>
    <mergeCell ref="O337:S337"/>
    <mergeCell ref="O149:S149"/>
    <mergeCell ref="O220:S220"/>
    <mergeCell ref="O307:U307"/>
    <mergeCell ref="O195:S195"/>
    <mergeCell ref="O163:U163"/>
    <mergeCell ref="B17:B18"/>
    <mergeCell ref="A479:Y479"/>
    <mergeCell ref="A384:N385"/>
    <mergeCell ref="A213:N214"/>
    <mergeCell ref="O449:S449"/>
    <mergeCell ref="O223:S223"/>
    <mergeCell ref="D259:E259"/>
    <mergeCell ref="D501:E501"/>
    <mergeCell ref="O446:U446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H5:L5"/>
    <mergeCell ref="D258:E258"/>
    <mergeCell ref="D129:E129"/>
    <mergeCell ref="P6:Q6"/>
    <mergeCell ref="D60:E60"/>
    <mergeCell ref="O34:S34"/>
    <mergeCell ref="O157:S157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75:S75"/>
    <mergeCell ref="D47:E47"/>
    <mergeCell ref="D411:E41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O219:S219"/>
    <mergeCell ref="D28:E28"/>
    <mergeCell ref="A229:N230"/>
    <mergeCell ref="O141:U141"/>
    <mergeCell ref="O507:S507"/>
    <mergeCell ref="D482:E482"/>
    <mergeCell ref="D289:E289"/>
    <mergeCell ref="D53:E53"/>
    <mergeCell ref="A207:Y207"/>
    <mergeCell ref="O377:U377"/>
    <mergeCell ref="O80:S80"/>
    <mergeCell ref="W17:W18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366:E366"/>
    <mergeCell ref="D300:E300"/>
    <mergeCell ref="D139:E139"/>
    <mergeCell ref="D406:E406"/>
    <mergeCell ref="O408:S408"/>
    <mergeCell ref="O528:U528"/>
    <mergeCell ref="O402:S402"/>
    <mergeCell ref="O97:S97"/>
    <mergeCell ref="D77:E77"/>
    <mergeCell ref="A392:Y392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K17:K18"/>
    <mergeCell ref="D401:E401"/>
    <mergeCell ref="D339:E339"/>
    <mergeCell ref="D168:E168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421:E421"/>
    <mergeCell ref="D246:E246"/>
    <mergeCell ref="O64:U64"/>
    <mergeCell ref="O433:U433"/>
    <mergeCell ref="O122:U122"/>
    <mergeCell ref="G17:G18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A24:N25"/>
    <mergeCell ref="A46:Y46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O563:S563"/>
    <mergeCell ref="O181:S181"/>
    <mergeCell ref="D453:E453"/>
    <mergeCell ref="D108:E108"/>
    <mergeCell ref="D375:E375"/>
    <mergeCell ref="D369:E369"/>
    <mergeCell ref="O191:S191"/>
    <mergeCell ref="A583:A584"/>
    <mergeCell ref="D160:E160"/>
    <mergeCell ref="O349:S349"/>
    <mergeCell ref="N583:N584"/>
    <mergeCell ref="O492:S492"/>
    <mergeCell ref="O121:S121"/>
    <mergeCell ref="O173:S173"/>
    <mergeCell ref="D451:E451"/>
    <mergeCell ref="O467:U467"/>
    <mergeCell ref="D146:E146"/>
    <mergeCell ref="O283:S283"/>
    <mergeCell ref="O161:S161"/>
    <mergeCell ref="O288:S288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O444:S444"/>
    <mergeCell ref="O351:U351"/>
    <mergeCell ref="A378:Y378"/>
    <mergeCell ref="O345:U345"/>
    <mergeCell ref="A568:Y568"/>
    <mergeCell ref="O440:U440"/>
    <mergeCell ref="O271:S271"/>
    <mergeCell ref="A528:N529"/>
    <mergeCell ref="A520:Y520"/>
    <mergeCell ref="O521:S521"/>
    <mergeCell ref="D495:E495"/>
    <mergeCell ref="O519:U519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D109:E109"/>
    <mergeCell ref="A351:N352"/>
    <mergeCell ref="O432:S432"/>
    <mergeCell ref="D284:E284"/>
    <mergeCell ref="O236:S236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O483:U483"/>
    <mergeCell ref="O406:S406"/>
    <mergeCell ref="D119:E119"/>
    <mergeCell ref="D190:E190"/>
    <mergeCell ref="O94:U94"/>
    <mergeCell ref="O500:S500"/>
    <mergeCell ref="D338:E338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O574:U574"/>
    <mergeCell ref="D534:E534"/>
    <mergeCell ref="D227:E227"/>
    <mergeCell ref="O301:S301"/>
    <mergeCell ref="S583:S584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O515:S515"/>
    <mergeCell ref="D84:E84"/>
    <mergeCell ref="D155:E155"/>
    <mergeCell ref="D22:E22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325:S325"/>
    <mergeCell ref="D101:E101"/>
    <mergeCell ref="D278:E278"/>
    <mergeCell ref="D549:E549"/>
    <mergeCell ref="D107:E107"/>
    <mergeCell ref="D540:E540"/>
    <mergeCell ref="D538:E538"/>
    <mergeCell ref="D282:E282"/>
    <mergeCell ref="D409:E409"/>
    <mergeCell ref="D233:E233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D541:E541"/>
    <mergeCell ref="D222:E222"/>
    <mergeCell ref="A393:Y393"/>
    <mergeCell ref="O367:S367"/>
    <mergeCell ref="A464:Y464"/>
    <mergeCell ref="O87:U87"/>
    <mergeCell ref="F17:F18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131:U131"/>
    <mergeCell ref="O407:S407"/>
    <mergeCell ref="A504:N505"/>
    <mergeCell ref="O429:U429"/>
    <mergeCell ref="D120:E120"/>
    <mergeCell ref="D149:E149"/>
    <mergeCell ref="O458:U458"/>
    <mergeCell ref="O529:U529"/>
    <mergeCell ref="O358:U358"/>
    <mergeCell ref="A185:N186"/>
    <mergeCell ref="O546:S546"/>
    <mergeCell ref="A12:L12"/>
    <mergeCell ref="A324:Y324"/>
    <mergeCell ref="D503:E503"/>
    <mergeCell ref="O83:S83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