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7,24 ПОКОМ Патяка\"/>
    </mc:Choice>
  </mc:AlternateContent>
  <xr:revisionPtr revIDLastSave="0" documentId="13_ncr:1_{3909E4C1-AEE3-4CD2-8687-768E0563DA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W571" i="1"/>
  <c r="BN570" i="1"/>
  <c r="BL570" i="1"/>
  <c r="X570" i="1"/>
  <c r="BO570" i="1" s="1"/>
  <c r="BN569" i="1"/>
  <c r="BL569" i="1"/>
  <c r="X569" i="1"/>
  <c r="BO569" i="1" s="1"/>
  <c r="BN568" i="1"/>
  <c r="BL568" i="1"/>
  <c r="X568" i="1"/>
  <c r="BO568" i="1" s="1"/>
  <c r="BN567" i="1"/>
  <c r="BL567" i="1"/>
  <c r="X567" i="1"/>
  <c r="X572" i="1" s="1"/>
  <c r="W565" i="1"/>
  <c r="W564" i="1"/>
  <c r="BO563" i="1"/>
  <c r="BN563" i="1"/>
  <c r="BM563" i="1"/>
  <c r="BL563" i="1"/>
  <c r="Y563" i="1"/>
  <c r="X563" i="1"/>
  <c r="BO562" i="1"/>
  <c r="BN562" i="1"/>
  <c r="BM562" i="1"/>
  <c r="BL562" i="1"/>
  <c r="Y562" i="1"/>
  <c r="X562" i="1"/>
  <c r="BO561" i="1"/>
  <c r="BN561" i="1"/>
  <c r="BM561" i="1"/>
  <c r="BL561" i="1"/>
  <c r="Y561" i="1"/>
  <c r="X561" i="1"/>
  <c r="BO560" i="1"/>
  <c r="BN560" i="1"/>
  <c r="BM560" i="1"/>
  <c r="BL560" i="1"/>
  <c r="Y560" i="1"/>
  <c r="X560" i="1"/>
  <c r="BO559" i="1"/>
  <c r="BN559" i="1"/>
  <c r="BM559" i="1"/>
  <c r="BL559" i="1"/>
  <c r="Y559" i="1"/>
  <c r="Y564" i="1" s="1"/>
  <c r="X559" i="1"/>
  <c r="X564" i="1" s="1"/>
  <c r="W557" i="1"/>
  <c r="W556" i="1"/>
  <c r="BN555" i="1"/>
  <c r="BL555" i="1"/>
  <c r="X555" i="1"/>
  <c r="BO555" i="1" s="1"/>
  <c r="BN554" i="1"/>
  <c r="BL554" i="1"/>
  <c r="X554" i="1"/>
  <c r="BO554" i="1" s="1"/>
  <c r="BN553" i="1"/>
  <c r="BL553" i="1"/>
  <c r="X553" i="1"/>
  <c r="BO553" i="1" s="1"/>
  <c r="BN552" i="1"/>
  <c r="BL552" i="1"/>
  <c r="X552" i="1"/>
  <c r="BO552" i="1" s="1"/>
  <c r="BN551" i="1"/>
  <c r="BL551" i="1"/>
  <c r="X551" i="1"/>
  <c r="X557" i="1" s="1"/>
  <c r="W549" i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8" i="1" s="1"/>
  <c r="X543" i="1"/>
  <c r="X549" i="1" s="1"/>
  <c r="W541" i="1"/>
  <c r="W540" i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W583" i="1" s="1"/>
  <c r="W527" i="1"/>
  <c r="X526" i="1"/>
  <c r="W526" i="1"/>
  <c r="BO525" i="1"/>
  <c r="BN525" i="1"/>
  <c r="BM525" i="1"/>
  <c r="BL525" i="1"/>
  <c r="Y525" i="1"/>
  <c r="Y526" i="1" s="1"/>
  <c r="X525" i="1"/>
  <c r="X527" i="1" s="1"/>
  <c r="O525" i="1"/>
  <c r="W523" i="1"/>
  <c r="X522" i="1"/>
  <c r="W522" i="1"/>
  <c r="BO521" i="1"/>
  <c r="BN521" i="1"/>
  <c r="BM521" i="1"/>
  <c r="BL521" i="1"/>
  <c r="Y521" i="1"/>
  <c r="X521" i="1"/>
  <c r="O521" i="1"/>
  <c r="BN520" i="1"/>
  <c r="BL520" i="1"/>
  <c r="X520" i="1"/>
  <c r="O520" i="1"/>
  <c r="BO519" i="1"/>
  <c r="BN519" i="1"/>
  <c r="BM519" i="1"/>
  <c r="BL519" i="1"/>
  <c r="Y519" i="1"/>
  <c r="X519" i="1"/>
  <c r="X523" i="1" s="1"/>
  <c r="O519" i="1"/>
  <c r="W517" i="1"/>
  <c r="W516" i="1"/>
  <c r="BN515" i="1"/>
  <c r="BL515" i="1"/>
  <c r="X515" i="1"/>
  <c r="BO515" i="1" s="1"/>
  <c r="O515" i="1"/>
  <c r="BN514" i="1"/>
  <c r="BL514" i="1"/>
  <c r="X514" i="1"/>
  <c r="BO514" i="1" s="1"/>
  <c r="O514" i="1"/>
  <c r="BN513" i="1"/>
  <c r="BL513" i="1"/>
  <c r="X513" i="1"/>
  <c r="BO513" i="1" s="1"/>
  <c r="O513" i="1"/>
  <c r="BN512" i="1"/>
  <c r="BL512" i="1"/>
  <c r="X512" i="1"/>
  <c r="BO512" i="1" s="1"/>
  <c r="O512" i="1"/>
  <c r="BN511" i="1"/>
  <c r="BL511" i="1"/>
  <c r="X511" i="1"/>
  <c r="BO511" i="1" s="1"/>
  <c r="O511" i="1"/>
  <c r="BN510" i="1"/>
  <c r="BL510" i="1"/>
  <c r="X510" i="1"/>
  <c r="X517" i="1" s="1"/>
  <c r="O510" i="1"/>
  <c r="W508" i="1"/>
  <c r="W507" i="1"/>
  <c r="BN506" i="1"/>
  <c r="BL506" i="1"/>
  <c r="X506" i="1"/>
  <c r="BO506" i="1" s="1"/>
  <c r="O506" i="1"/>
  <c r="BN505" i="1"/>
  <c r="BL505" i="1"/>
  <c r="X505" i="1"/>
  <c r="X508" i="1" s="1"/>
  <c r="O505" i="1"/>
  <c r="W503" i="1"/>
  <c r="W502" i="1"/>
  <c r="BN501" i="1"/>
  <c r="BL501" i="1"/>
  <c r="X501" i="1"/>
  <c r="BO501" i="1" s="1"/>
  <c r="O501" i="1"/>
  <c r="BN500" i="1"/>
  <c r="BM500" i="1"/>
  <c r="BL500" i="1"/>
  <c r="Y500" i="1"/>
  <c r="X500" i="1"/>
  <c r="BO500" i="1" s="1"/>
  <c r="O500" i="1"/>
  <c r="BN499" i="1"/>
  <c r="BL499" i="1"/>
  <c r="X499" i="1"/>
  <c r="BO499" i="1" s="1"/>
  <c r="BN498" i="1"/>
  <c r="BL498" i="1"/>
  <c r="X498" i="1"/>
  <c r="BO498" i="1" s="1"/>
  <c r="O498" i="1"/>
  <c r="BO497" i="1"/>
  <c r="BN497" i="1"/>
  <c r="BM497" i="1"/>
  <c r="BL497" i="1"/>
  <c r="Y497" i="1"/>
  <c r="X497" i="1"/>
  <c r="O497" i="1"/>
  <c r="BN496" i="1"/>
  <c r="BL496" i="1"/>
  <c r="X496" i="1"/>
  <c r="BO496" i="1" s="1"/>
  <c r="O496" i="1"/>
  <c r="BO495" i="1"/>
  <c r="BN495" i="1"/>
  <c r="BM495" i="1"/>
  <c r="BL495" i="1"/>
  <c r="Y495" i="1"/>
  <c r="X495" i="1"/>
  <c r="O495" i="1"/>
  <c r="BN494" i="1"/>
  <c r="BL494" i="1"/>
  <c r="X494" i="1"/>
  <c r="BO494" i="1" s="1"/>
  <c r="O494" i="1"/>
  <c r="BO493" i="1"/>
  <c r="BN493" i="1"/>
  <c r="BM493" i="1"/>
  <c r="BL493" i="1"/>
  <c r="Y493" i="1"/>
  <c r="X493" i="1"/>
  <c r="BO492" i="1"/>
  <c r="BN492" i="1"/>
  <c r="BM492" i="1"/>
  <c r="BL492" i="1"/>
  <c r="Y492" i="1"/>
  <c r="X492" i="1"/>
  <c r="O492" i="1"/>
  <c r="BN491" i="1"/>
  <c r="BL491" i="1"/>
  <c r="X491" i="1"/>
  <c r="BO491" i="1" s="1"/>
  <c r="O491" i="1"/>
  <c r="BO490" i="1"/>
  <c r="BN490" i="1"/>
  <c r="BM490" i="1"/>
  <c r="BL490" i="1"/>
  <c r="Y490" i="1"/>
  <c r="X490" i="1"/>
  <c r="X503" i="1" s="1"/>
  <c r="O490" i="1"/>
  <c r="W486" i="1"/>
  <c r="X485" i="1"/>
  <c r="W485" i="1"/>
  <c r="BO484" i="1"/>
  <c r="BN484" i="1"/>
  <c r="BM484" i="1"/>
  <c r="BL484" i="1"/>
  <c r="Y484" i="1"/>
  <c r="Y485" i="1" s="1"/>
  <c r="X484" i="1"/>
  <c r="X486" i="1" s="1"/>
  <c r="W482" i="1"/>
  <c r="W481" i="1"/>
  <c r="BN480" i="1"/>
  <c r="BL480" i="1"/>
  <c r="X480" i="1"/>
  <c r="BO480" i="1" s="1"/>
  <c r="O480" i="1"/>
  <c r="BO479" i="1"/>
  <c r="BN479" i="1"/>
  <c r="BM479" i="1"/>
  <c r="BL479" i="1"/>
  <c r="Y479" i="1"/>
  <c r="X479" i="1"/>
  <c r="W476" i="1"/>
  <c r="W475" i="1"/>
  <c r="BN474" i="1"/>
  <c r="BL474" i="1"/>
  <c r="X474" i="1"/>
  <c r="BO474" i="1" s="1"/>
  <c r="O474" i="1"/>
  <c r="BO473" i="1"/>
  <c r="BN473" i="1"/>
  <c r="BM473" i="1"/>
  <c r="BL473" i="1"/>
  <c r="Y473" i="1"/>
  <c r="X473" i="1"/>
  <c r="O473" i="1"/>
  <c r="BN472" i="1"/>
  <c r="BL472" i="1"/>
  <c r="X472" i="1"/>
  <c r="T583" i="1" s="1"/>
  <c r="O472" i="1"/>
  <c r="W469" i="1"/>
  <c r="W468" i="1"/>
  <c r="BN467" i="1"/>
  <c r="BL467" i="1"/>
  <c r="X467" i="1"/>
  <c r="X468" i="1" s="1"/>
  <c r="O467" i="1"/>
  <c r="W465" i="1"/>
  <c r="W464" i="1"/>
  <c r="BN463" i="1"/>
  <c r="BL463" i="1"/>
  <c r="X463" i="1"/>
  <c r="X464" i="1" s="1"/>
  <c r="O463" i="1"/>
  <c r="W461" i="1"/>
  <c r="W460" i="1"/>
  <c r="BN459" i="1"/>
  <c r="BL459" i="1"/>
  <c r="X459" i="1"/>
  <c r="BO459" i="1" s="1"/>
  <c r="O459" i="1"/>
  <c r="BO458" i="1"/>
  <c r="BN458" i="1"/>
  <c r="BM458" i="1"/>
  <c r="BL458" i="1"/>
  <c r="Y458" i="1"/>
  <c r="X458" i="1"/>
  <c r="X460" i="1" s="1"/>
  <c r="O458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BO453" i="1" s="1"/>
  <c r="BN452" i="1"/>
  <c r="BL452" i="1"/>
  <c r="X452" i="1"/>
  <c r="BO452" i="1" s="1"/>
  <c r="O452" i="1"/>
  <c r="BO451" i="1"/>
  <c r="BN451" i="1"/>
  <c r="BM451" i="1"/>
  <c r="BL451" i="1"/>
  <c r="Y451" i="1"/>
  <c r="X451" i="1"/>
  <c r="BO450" i="1"/>
  <c r="BN450" i="1"/>
  <c r="BM450" i="1"/>
  <c r="BL450" i="1"/>
  <c r="Y450" i="1"/>
  <c r="X450" i="1"/>
  <c r="O450" i="1"/>
  <c r="BN449" i="1"/>
  <c r="BL449" i="1"/>
  <c r="X449" i="1"/>
  <c r="BO449" i="1" s="1"/>
  <c r="O449" i="1"/>
  <c r="BO448" i="1"/>
  <c r="BN448" i="1"/>
  <c r="BM448" i="1"/>
  <c r="BL448" i="1"/>
  <c r="Y448" i="1"/>
  <c r="X448" i="1"/>
  <c r="O448" i="1"/>
  <c r="BN447" i="1"/>
  <c r="BL447" i="1"/>
  <c r="X447" i="1"/>
  <c r="BO447" i="1" s="1"/>
  <c r="BN446" i="1"/>
  <c r="BL446" i="1"/>
  <c r="X446" i="1"/>
  <c r="X456" i="1" s="1"/>
  <c r="O446" i="1"/>
  <c r="W444" i="1"/>
  <c r="W443" i="1"/>
  <c r="BN442" i="1"/>
  <c r="BL442" i="1"/>
  <c r="X442" i="1"/>
  <c r="O442" i="1"/>
  <c r="BO441" i="1"/>
  <c r="BN441" i="1"/>
  <c r="BM441" i="1"/>
  <c r="BL441" i="1"/>
  <c r="Y441" i="1"/>
  <c r="X441" i="1"/>
  <c r="O441" i="1"/>
  <c r="W438" i="1"/>
  <c r="W437" i="1"/>
  <c r="BO436" i="1"/>
  <c r="BN436" i="1"/>
  <c r="BM436" i="1"/>
  <c r="BL436" i="1"/>
  <c r="Y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O434" i="1"/>
  <c r="W432" i="1"/>
  <c r="X431" i="1"/>
  <c r="W431" i="1"/>
  <c r="BO430" i="1"/>
  <c r="BN430" i="1"/>
  <c r="BM430" i="1"/>
  <c r="BL430" i="1"/>
  <c r="Y430" i="1"/>
  <c r="Y431" i="1" s="1"/>
  <c r="X430" i="1"/>
  <c r="X432" i="1" s="1"/>
  <c r="O430" i="1"/>
  <c r="W428" i="1"/>
  <c r="W427" i="1"/>
  <c r="BO426" i="1"/>
  <c r="BN426" i="1"/>
  <c r="BM426" i="1"/>
  <c r="BL426" i="1"/>
  <c r="Y426" i="1"/>
  <c r="X426" i="1"/>
  <c r="O426" i="1"/>
  <c r="BN425" i="1"/>
  <c r="BL425" i="1"/>
  <c r="X425" i="1"/>
  <c r="BO425" i="1" s="1"/>
  <c r="O425" i="1"/>
  <c r="BO424" i="1"/>
  <c r="BN424" i="1"/>
  <c r="BM424" i="1"/>
  <c r="BL424" i="1"/>
  <c r="Y424" i="1"/>
  <c r="X424" i="1"/>
  <c r="X428" i="1" s="1"/>
  <c r="O424" i="1"/>
  <c r="W422" i="1"/>
  <c r="W421" i="1"/>
  <c r="BO420" i="1"/>
  <c r="BN420" i="1"/>
  <c r="BM420" i="1"/>
  <c r="BL420" i="1"/>
  <c r="Y420" i="1"/>
  <c r="X420" i="1"/>
  <c r="BO419" i="1"/>
  <c r="BN419" i="1"/>
  <c r="BM419" i="1"/>
  <c r="BL419" i="1"/>
  <c r="Y419" i="1"/>
  <c r="X419" i="1"/>
  <c r="O419" i="1"/>
  <c r="BN418" i="1"/>
  <c r="BL418" i="1"/>
  <c r="X418" i="1"/>
  <c r="BO418" i="1" s="1"/>
  <c r="BN417" i="1"/>
  <c r="BL417" i="1"/>
  <c r="X417" i="1"/>
  <c r="BO417" i="1" s="1"/>
  <c r="O417" i="1"/>
  <c r="BO416" i="1"/>
  <c r="BN416" i="1"/>
  <c r="BM416" i="1"/>
  <c r="BL416" i="1"/>
  <c r="Y416" i="1"/>
  <c r="X416" i="1"/>
  <c r="BO415" i="1"/>
  <c r="BN415" i="1"/>
  <c r="BM415" i="1"/>
  <c r="BL415" i="1"/>
  <c r="Y415" i="1"/>
  <c r="X415" i="1"/>
  <c r="O415" i="1"/>
  <c r="BN414" i="1"/>
  <c r="BL414" i="1"/>
  <c r="X414" i="1"/>
  <c r="BO414" i="1" s="1"/>
  <c r="BN413" i="1"/>
  <c r="BL413" i="1"/>
  <c r="X413" i="1"/>
  <c r="BO413" i="1" s="1"/>
  <c r="O413" i="1"/>
  <c r="BO412" i="1"/>
  <c r="BN412" i="1"/>
  <c r="BM412" i="1"/>
  <c r="BL412" i="1"/>
  <c r="Y412" i="1"/>
  <c r="X412" i="1"/>
  <c r="BO411" i="1"/>
  <c r="BN411" i="1"/>
  <c r="BM411" i="1"/>
  <c r="BL411" i="1"/>
  <c r="Y411" i="1"/>
  <c r="X411" i="1"/>
  <c r="O411" i="1"/>
  <c r="BN410" i="1"/>
  <c r="BL410" i="1"/>
  <c r="X410" i="1"/>
  <c r="BO410" i="1" s="1"/>
  <c r="BN409" i="1"/>
  <c r="BL409" i="1"/>
  <c r="X409" i="1"/>
  <c r="BO409" i="1" s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O407" i="1"/>
  <c r="BN406" i="1"/>
  <c r="BL406" i="1"/>
  <c r="X406" i="1"/>
  <c r="BO406" i="1" s="1"/>
  <c r="BN405" i="1"/>
  <c r="BL405" i="1"/>
  <c r="X405" i="1"/>
  <c r="BO405" i="1" s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O402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X422" i="1" s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R583" i="1" s="1"/>
  <c r="O391" i="1"/>
  <c r="W387" i="1"/>
  <c r="W386" i="1"/>
  <c r="BN385" i="1"/>
  <c r="BL385" i="1"/>
  <c r="X385" i="1"/>
  <c r="BO385" i="1" s="1"/>
  <c r="O385" i="1"/>
  <c r="BO384" i="1"/>
  <c r="BN384" i="1"/>
  <c r="BM384" i="1"/>
  <c r="BL384" i="1"/>
  <c r="Y384" i="1"/>
  <c r="X384" i="1"/>
  <c r="X386" i="1" s="1"/>
  <c r="W382" i="1"/>
  <c r="W381" i="1"/>
  <c r="BN380" i="1"/>
  <c r="BL380" i="1"/>
  <c r="X380" i="1"/>
  <c r="BO380" i="1" s="1"/>
  <c r="O380" i="1"/>
  <c r="BO379" i="1"/>
  <c r="BN379" i="1"/>
  <c r="BM379" i="1"/>
  <c r="BL379" i="1"/>
  <c r="Y379" i="1"/>
  <c r="X379" i="1"/>
  <c r="BO378" i="1"/>
  <c r="BN378" i="1"/>
  <c r="BM378" i="1"/>
  <c r="BL378" i="1"/>
  <c r="Y378" i="1"/>
  <c r="X378" i="1"/>
  <c r="O378" i="1"/>
  <c r="BN377" i="1"/>
  <c r="BL377" i="1"/>
  <c r="X377" i="1"/>
  <c r="BO377" i="1" s="1"/>
  <c r="O377" i="1"/>
  <c r="BO376" i="1"/>
  <c r="BN376" i="1"/>
  <c r="BM376" i="1"/>
  <c r="BL376" i="1"/>
  <c r="Y376" i="1"/>
  <c r="X376" i="1"/>
  <c r="X381" i="1" s="1"/>
  <c r="W374" i="1"/>
  <c r="W373" i="1"/>
  <c r="BN372" i="1"/>
  <c r="BL372" i="1"/>
  <c r="X372" i="1"/>
  <c r="BO372" i="1" s="1"/>
  <c r="BN371" i="1"/>
  <c r="BL371" i="1"/>
  <c r="X371" i="1"/>
  <c r="BO371" i="1" s="1"/>
  <c r="BN370" i="1"/>
  <c r="BL370" i="1"/>
  <c r="X370" i="1"/>
  <c r="X373" i="1" s="1"/>
  <c r="O370" i="1"/>
  <c r="W368" i="1"/>
  <c r="W367" i="1"/>
  <c r="BN366" i="1"/>
  <c r="BL366" i="1"/>
  <c r="X366" i="1"/>
  <c r="BO366" i="1" s="1"/>
  <c r="O366" i="1"/>
  <c r="BO365" i="1"/>
  <c r="BN365" i="1"/>
  <c r="BM365" i="1"/>
  <c r="BL365" i="1"/>
  <c r="Y365" i="1"/>
  <c r="X365" i="1"/>
  <c r="O365" i="1"/>
  <c r="BN364" i="1"/>
  <c r="BL364" i="1"/>
  <c r="X364" i="1"/>
  <c r="BO364" i="1" s="1"/>
  <c r="O364" i="1"/>
  <c r="BO363" i="1"/>
  <c r="BN363" i="1"/>
  <c r="BM363" i="1"/>
  <c r="BL363" i="1"/>
  <c r="Y363" i="1"/>
  <c r="X363" i="1"/>
  <c r="O363" i="1"/>
  <c r="W360" i="1"/>
  <c r="X359" i="1"/>
  <c r="W359" i="1"/>
  <c r="BO358" i="1"/>
  <c r="BN358" i="1"/>
  <c r="BM358" i="1"/>
  <c r="BL358" i="1"/>
  <c r="Y358" i="1"/>
  <c r="X358" i="1"/>
  <c r="BO357" i="1"/>
  <c r="BN357" i="1"/>
  <c r="BM357" i="1"/>
  <c r="BL357" i="1"/>
  <c r="Y357" i="1"/>
  <c r="Y359" i="1" s="1"/>
  <c r="X357" i="1"/>
  <c r="X360" i="1" s="1"/>
  <c r="O357" i="1"/>
  <c r="W355" i="1"/>
  <c r="W354" i="1"/>
  <c r="BO353" i="1"/>
  <c r="BN353" i="1"/>
  <c r="BM353" i="1"/>
  <c r="BL353" i="1"/>
  <c r="Y353" i="1"/>
  <c r="X353" i="1"/>
  <c r="BO352" i="1"/>
  <c r="BN352" i="1"/>
  <c r="BM352" i="1"/>
  <c r="BL352" i="1"/>
  <c r="Y352" i="1"/>
  <c r="X352" i="1"/>
  <c r="O352" i="1"/>
  <c r="BN351" i="1"/>
  <c r="BL351" i="1"/>
  <c r="X351" i="1"/>
  <c r="X355" i="1" s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X301" i="1" s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X278" i="1" s="1"/>
  <c r="W272" i="1"/>
  <c r="W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X271" i="1" s="1"/>
  <c r="O261" i="1"/>
  <c r="W259" i="1"/>
  <c r="W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BN254" i="1"/>
  <c r="BL254" i="1"/>
  <c r="X254" i="1"/>
  <c r="X259" i="1" s="1"/>
  <c r="O254" i="1"/>
  <c r="W252" i="1"/>
  <c r="W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BO241" i="1"/>
  <c r="BN241" i="1"/>
  <c r="BM241" i="1"/>
  <c r="BL241" i="1"/>
  <c r="Y241" i="1"/>
  <c r="X241" i="1"/>
  <c r="X252" i="1" s="1"/>
  <c r="W238" i="1"/>
  <c r="W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X238" i="1" s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X228" i="1" s="1"/>
  <c r="W222" i="1"/>
  <c r="W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83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X210" i="1" s="1"/>
  <c r="O206" i="1"/>
  <c r="W204" i="1"/>
  <c r="W203" i="1"/>
  <c r="BO202" i="1"/>
  <c r="BN202" i="1"/>
  <c r="BM202" i="1"/>
  <c r="BL202" i="1"/>
  <c r="Y202" i="1"/>
  <c r="X202" i="1"/>
  <c r="O202" i="1"/>
  <c r="BN201" i="1"/>
  <c r="BL201" i="1"/>
  <c r="X201" i="1"/>
  <c r="BO201" i="1" s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O191" i="1" s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X204" i="1" s="1"/>
  <c r="O188" i="1"/>
  <c r="W186" i="1"/>
  <c r="W185" i="1"/>
  <c r="BN184" i="1"/>
  <c r="BL184" i="1"/>
  <c r="X184" i="1"/>
  <c r="BO184" i="1" s="1"/>
  <c r="BN183" i="1"/>
  <c r="BL183" i="1"/>
  <c r="X183" i="1"/>
  <c r="BO183" i="1" s="1"/>
  <c r="O183" i="1"/>
  <c r="BO182" i="1"/>
  <c r="BN182" i="1"/>
  <c r="BM182" i="1"/>
  <c r="BL182" i="1"/>
  <c r="Y182" i="1"/>
  <c r="X182" i="1"/>
  <c r="BO181" i="1"/>
  <c r="BN181" i="1"/>
  <c r="BM181" i="1"/>
  <c r="BL181" i="1"/>
  <c r="Y181" i="1"/>
  <c r="X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X185" i="1" s="1"/>
  <c r="O177" i="1"/>
  <c r="W175" i="1"/>
  <c r="W174" i="1"/>
  <c r="BN173" i="1"/>
  <c r="BL173" i="1"/>
  <c r="X173" i="1"/>
  <c r="BO173" i="1" s="1"/>
  <c r="O173" i="1"/>
  <c r="BO172" i="1"/>
  <c r="BN172" i="1"/>
  <c r="BM172" i="1"/>
  <c r="BL172" i="1"/>
  <c r="Y172" i="1"/>
  <c r="X172" i="1"/>
  <c r="X174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I583" i="1" s="1"/>
  <c r="O167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H583" i="1" s="1"/>
  <c r="O154" i="1"/>
  <c r="W151" i="1"/>
  <c r="W150" i="1"/>
  <c r="BN149" i="1"/>
  <c r="BL149" i="1"/>
  <c r="X149" i="1"/>
  <c r="BO149" i="1" s="1"/>
  <c r="BN148" i="1"/>
  <c r="BL148" i="1"/>
  <c r="X148" i="1"/>
  <c r="BO148" i="1" s="1"/>
  <c r="O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O145" i="1"/>
  <c r="W141" i="1"/>
  <c r="W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W132" i="1"/>
  <c r="W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2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2" i="1" s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83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83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73" i="1" s="1"/>
  <c r="W24" i="1"/>
  <c r="W577" i="1" s="1"/>
  <c r="BO23" i="1"/>
  <c r="BN23" i="1"/>
  <c r="BM23" i="1"/>
  <c r="BL23" i="1"/>
  <c r="Y23" i="1"/>
  <c r="X23" i="1"/>
  <c r="O23" i="1"/>
  <c r="BN22" i="1"/>
  <c r="W575" i="1" s="1"/>
  <c r="BL22" i="1"/>
  <c r="W574" i="1" s="1"/>
  <c r="W576" i="1" s="1"/>
  <c r="X22" i="1"/>
  <c r="B583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7" i="1"/>
  <c r="X95" i="1"/>
  <c r="X105" i="1"/>
  <c r="X123" i="1"/>
  <c r="X131" i="1"/>
  <c r="X140" i="1"/>
  <c r="X151" i="1"/>
  <c r="X164" i="1"/>
  <c r="X169" i="1"/>
  <c r="X175" i="1"/>
  <c r="X186" i="1"/>
  <c r="X203" i="1"/>
  <c r="X211" i="1"/>
  <c r="X222" i="1"/>
  <c r="X227" i="1"/>
  <c r="X258" i="1"/>
  <c r="X272" i="1"/>
  <c r="BO276" i="1"/>
  <c r="BM276" i="1"/>
  <c r="Y276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6" i="1"/>
  <c r="BO303" i="1"/>
  <c r="BM303" i="1"/>
  <c r="Y303" i="1"/>
  <c r="Y305" i="1" s="1"/>
  <c r="P583" i="1"/>
  <c r="X341" i="1"/>
  <c r="BO329" i="1"/>
  <c r="BM329" i="1"/>
  <c r="Y329" i="1"/>
  <c r="BO331" i="1"/>
  <c r="BM331" i="1"/>
  <c r="Y331" i="1"/>
  <c r="BO333" i="1"/>
  <c r="BM333" i="1"/>
  <c r="Y333" i="1"/>
  <c r="BO335" i="1"/>
  <c r="BM335" i="1"/>
  <c r="Y335" i="1"/>
  <c r="BO346" i="1"/>
  <c r="BM346" i="1"/>
  <c r="Y346" i="1"/>
  <c r="F9" i="1"/>
  <c r="J9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4" i="1"/>
  <c r="BM34" i="1"/>
  <c r="C583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4" i="1" s="1"/>
  <c r="BM91" i="1"/>
  <c r="Y93" i="1"/>
  <c r="BM93" i="1"/>
  <c r="Y97" i="1"/>
  <c r="BM97" i="1"/>
  <c r="BO97" i="1"/>
  <c r="Y99" i="1"/>
  <c r="BM99" i="1"/>
  <c r="Y101" i="1"/>
  <c r="BM101" i="1"/>
  <c r="Y103" i="1"/>
  <c r="BM103" i="1"/>
  <c r="Y108" i="1"/>
  <c r="Y122" i="1" s="1"/>
  <c r="BM108" i="1"/>
  <c r="Y110" i="1"/>
  <c r="BM110" i="1"/>
  <c r="Y112" i="1"/>
  <c r="BM112" i="1"/>
  <c r="Y114" i="1"/>
  <c r="BM114" i="1"/>
  <c r="Y116" i="1"/>
  <c r="BM116" i="1"/>
  <c r="Y117" i="1"/>
  <c r="BM117" i="1"/>
  <c r="Y119" i="1"/>
  <c r="BM119" i="1"/>
  <c r="Y120" i="1"/>
  <c r="BM120" i="1"/>
  <c r="Y121" i="1"/>
  <c r="BM121" i="1"/>
  <c r="Y125" i="1"/>
  <c r="Y131" i="1" s="1"/>
  <c r="BM125" i="1"/>
  <c r="BO125" i="1"/>
  <c r="Y127" i="1"/>
  <c r="BM127" i="1"/>
  <c r="Y129" i="1"/>
  <c r="BM129" i="1"/>
  <c r="F583" i="1"/>
  <c r="Y136" i="1"/>
  <c r="Y140" i="1" s="1"/>
  <c r="BM136" i="1"/>
  <c r="Y138" i="1"/>
  <c r="BM138" i="1"/>
  <c r="X141" i="1"/>
  <c r="G583" i="1"/>
  <c r="Y148" i="1"/>
  <c r="Y150" i="1" s="1"/>
  <c r="BM148" i="1"/>
  <c r="Y149" i="1"/>
  <c r="BM149" i="1"/>
  <c r="X150" i="1"/>
  <c r="Y154" i="1"/>
  <c r="BM154" i="1"/>
  <c r="BO154" i="1"/>
  <c r="Y156" i="1"/>
  <c r="BM156" i="1"/>
  <c r="Y158" i="1"/>
  <c r="BM158" i="1"/>
  <c r="Y160" i="1"/>
  <c r="BM160" i="1"/>
  <c r="Y162" i="1"/>
  <c r="BM162" i="1"/>
  <c r="X163" i="1"/>
  <c r="Y167" i="1"/>
  <c r="Y169" i="1" s="1"/>
  <c r="BM167" i="1"/>
  <c r="BO167" i="1"/>
  <c r="X170" i="1"/>
  <c r="Y173" i="1"/>
  <c r="Y174" i="1" s="1"/>
  <c r="BM173" i="1"/>
  <c r="Y177" i="1"/>
  <c r="BM177" i="1"/>
  <c r="BO177" i="1"/>
  <c r="Y179" i="1"/>
  <c r="BM179" i="1"/>
  <c r="Y183" i="1"/>
  <c r="BM183" i="1"/>
  <c r="Y184" i="1"/>
  <c r="BM184" i="1"/>
  <c r="Y188" i="1"/>
  <c r="Y203" i="1" s="1"/>
  <c r="BM188" i="1"/>
  <c r="BO188" i="1"/>
  <c r="Y190" i="1"/>
  <c r="BM190" i="1"/>
  <c r="Y191" i="1"/>
  <c r="BM191" i="1"/>
  <c r="Y194" i="1"/>
  <c r="BM194" i="1"/>
  <c r="Y196" i="1"/>
  <c r="BM196" i="1"/>
  <c r="Y198" i="1"/>
  <c r="BM198" i="1"/>
  <c r="Y199" i="1"/>
  <c r="BM199" i="1"/>
  <c r="Y200" i="1"/>
  <c r="BM200" i="1"/>
  <c r="Y201" i="1"/>
  <c r="BM201" i="1"/>
  <c r="Y207" i="1"/>
  <c r="Y210" i="1" s="1"/>
  <c r="BM207" i="1"/>
  <c r="Y208" i="1"/>
  <c r="BM208" i="1"/>
  <c r="Y209" i="1"/>
  <c r="BM209" i="1"/>
  <c r="Y214" i="1"/>
  <c r="BM214" i="1"/>
  <c r="BO214" i="1"/>
  <c r="Y216" i="1"/>
  <c r="BM216" i="1"/>
  <c r="Y218" i="1"/>
  <c r="BM218" i="1"/>
  <c r="Y220" i="1"/>
  <c r="BM220" i="1"/>
  <c r="X221" i="1"/>
  <c r="Y225" i="1"/>
  <c r="Y227" i="1" s="1"/>
  <c r="BM225" i="1"/>
  <c r="K583" i="1"/>
  <c r="Y232" i="1"/>
  <c r="Y237" i="1" s="1"/>
  <c r="BM232" i="1"/>
  <c r="Y234" i="1"/>
  <c r="BM234" i="1"/>
  <c r="Y236" i="1"/>
  <c r="BM236" i="1"/>
  <c r="X237" i="1"/>
  <c r="L583" i="1"/>
  <c r="Y244" i="1"/>
  <c r="Y251" i="1" s="1"/>
  <c r="BM244" i="1"/>
  <c r="Y246" i="1"/>
  <c r="BM246" i="1"/>
  <c r="Y248" i="1"/>
  <c r="BM248" i="1"/>
  <c r="Y250" i="1"/>
  <c r="BM250" i="1"/>
  <c r="X251" i="1"/>
  <c r="Y254" i="1"/>
  <c r="BM254" i="1"/>
  <c r="BO254" i="1"/>
  <c r="Y256" i="1"/>
  <c r="BM256" i="1"/>
  <c r="Y262" i="1"/>
  <c r="Y271" i="1" s="1"/>
  <c r="BM262" i="1"/>
  <c r="Y264" i="1"/>
  <c r="BM264" i="1"/>
  <c r="Y266" i="1"/>
  <c r="BM266" i="1"/>
  <c r="Y268" i="1"/>
  <c r="BM268" i="1"/>
  <c r="Y270" i="1"/>
  <c r="BM270" i="1"/>
  <c r="X277" i="1"/>
  <c r="BO274" i="1"/>
  <c r="BM274" i="1"/>
  <c r="Y274" i="1"/>
  <c r="Y277" i="1" s="1"/>
  <c r="BO288" i="1"/>
  <c r="BM288" i="1"/>
  <c r="Y288" i="1"/>
  <c r="X290" i="1"/>
  <c r="N583" i="1"/>
  <c r="X300" i="1"/>
  <c r="BO293" i="1"/>
  <c r="BM293" i="1"/>
  <c r="Y293" i="1"/>
  <c r="Y300" i="1" s="1"/>
  <c r="BO297" i="1"/>
  <c r="BM297" i="1"/>
  <c r="Y297" i="1"/>
  <c r="X305" i="1"/>
  <c r="BO314" i="1"/>
  <c r="BM314" i="1"/>
  <c r="Y314" i="1"/>
  <c r="Y316" i="1" s="1"/>
  <c r="BO330" i="1"/>
  <c r="BM330" i="1"/>
  <c r="Y330" i="1"/>
  <c r="BO332" i="1"/>
  <c r="BM332" i="1"/>
  <c r="Y332" i="1"/>
  <c r="BO334" i="1"/>
  <c r="BM334" i="1"/>
  <c r="Y334" i="1"/>
  <c r="BO340" i="1"/>
  <c r="BM340" i="1"/>
  <c r="Y340" i="1"/>
  <c r="X342" i="1"/>
  <c r="X349" i="1"/>
  <c r="BO344" i="1"/>
  <c r="BM344" i="1"/>
  <c r="Y344" i="1"/>
  <c r="Y348" i="1" s="1"/>
  <c r="X348" i="1"/>
  <c r="X354" i="1"/>
  <c r="X368" i="1"/>
  <c r="X374" i="1"/>
  <c r="X382" i="1"/>
  <c r="X387" i="1"/>
  <c r="X393" i="1"/>
  <c r="X421" i="1"/>
  <c r="X427" i="1"/>
  <c r="X437" i="1"/>
  <c r="BO442" i="1"/>
  <c r="BM442" i="1"/>
  <c r="Y442" i="1"/>
  <c r="Y443" i="1" s="1"/>
  <c r="X444" i="1"/>
  <c r="O583" i="1"/>
  <c r="X311" i="1"/>
  <c r="Y351" i="1"/>
  <c r="Y354" i="1" s="1"/>
  <c r="BM351" i="1"/>
  <c r="BO351" i="1"/>
  <c r="Q583" i="1"/>
  <c r="Y364" i="1"/>
  <c r="Y367" i="1" s="1"/>
  <c r="BM364" i="1"/>
  <c r="Y366" i="1"/>
  <c r="BM366" i="1"/>
  <c r="X367" i="1"/>
  <c r="Y370" i="1"/>
  <c r="Y373" i="1" s="1"/>
  <c r="BM370" i="1"/>
  <c r="BO370" i="1"/>
  <c r="Y371" i="1"/>
  <c r="BM371" i="1"/>
  <c r="Y372" i="1"/>
  <c r="BM372" i="1"/>
  <c r="Y377" i="1"/>
  <c r="Y381" i="1" s="1"/>
  <c r="BM377" i="1"/>
  <c r="Y380" i="1"/>
  <c r="BM380" i="1"/>
  <c r="Y385" i="1"/>
  <c r="Y386" i="1" s="1"/>
  <c r="BM385" i="1"/>
  <c r="Y391" i="1"/>
  <c r="Y393" i="1" s="1"/>
  <c r="BM391" i="1"/>
  <c r="BO391" i="1"/>
  <c r="X394" i="1"/>
  <c r="Y398" i="1"/>
  <c r="Y421" i="1" s="1"/>
  <c r="BM398" i="1"/>
  <c r="Y399" i="1"/>
  <c r="BM399" i="1"/>
  <c r="Y402" i="1"/>
  <c r="BM402" i="1"/>
  <c r="Y405" i="1"/>
  <c r="BM405" i="1"/>
  <c r="Y406" i="1"/>
  <c r="BM406" i="1"/>
  <c r="Y409" i="1"/>
  <c r="BM409" i="1"/>
  <c r="Y410" i="1"/>
  <c r="BM410" i="1"/>
  <c r="Y413" i="1"/>
  <c r="BM413" i="1"/>
  <c r="Y414" i="1"/>
  <c r="BM414" i="1"/>
  <c r="Y417" i="1"/>
  <c r="BM417" i="1"/>
  <c r="Y418" i="1"/>
  <c r="BM418" i="1"/>
  <c r="Y425" i="1"/>
  <c r="Y427" i="1" s="1"/>
  <c r="BM425" i="1"/>
  <c r="X438" i="1"/>
  <c r="Y435" i="1"/>
  <c r="Y437" i="1" s="1"/>
  <c r="BM435" i="1"/>
  <c r="X455" i="1"/>
  <c r="X461" i="1"/>
  <c r="X465" i="1"/>
  <c r="X469" i="1"/>
  <c r="X476" i="1"/>
  <c r="X482" i="1"/>
  <c r="Y506" i="1"/>
  <c r="BM506" i="1"/>
  <c r="X507" i="1"/>
  <c r="Y510" i="1"/>
  <c r="BM510" i="1"/>
  <c r="BO510" i="1"/>
  <c r="Y512" i="1"/>
  <c r="BM512" i="1"/>
  <c r="Y514" i="1"/>
  <c r="BM514" i="1"/>
  <c r="Y522" i="1"/>
  <c r="BO520" i="1"/>
  <c r="BM520" i="1"/>
  <c r="Y520" i="1"/>
  <c r="S583" i="1"/>
  <c r="X443" i="1"/>
  <c r="Y446" i="1"/>
  <c r="Y455" i="1" s="1"/>
  <c r="BM446" i="1"/>
  <c r="BO446" i="1"/>
  <c r="Y447" i="1"/>
  <c r="BM447" i="1"/>
  <c r="Y449" i="1"/>
  <c r="BM449" i="1"/>
  <c r="Y452" i="1"/>
  <c r="BM452" i="1"/>
  <c r="Y453" i="1"/>
  <c r="BM453" i="1"/>
  <c r="Y459" i="1"/>
  <c r="Y460" i="1" s="1"/>
  <c r="BM459" i="1"/>
  <c r="Y463" i="1"/>
  <c r="Y464" i="1" s="1"/>
  <c r="BM463" i="1"/>
  <c r="BO463" i="1"/>
  <c r="Y467" i="1"/>
  <c r="Y468" i="1" s="1"/>
  <c r="BM467" i="1"/>
  <c r="BO467" i="1"/>
  <c r="Y472" i="1"/>
  <c r="BM472" i="1"/>
  <c r="BO472" i="1"/>
  <c r="Y474" i="1"/>
  <c r="BM474" i="1"/>
  <c r="X475" i="1"/>
  <c r="U583" i="1"/>
  <c r="Y480" i="1"/>
  <c r="Y481" i="1" s="1"/>
  <c r="BM480" i="1"/>
  <c r="X481" i="1"/>
  <c r="V583" i="1"/>
  <c r="Y491" i="1"/>
  <c r="Y502" i="1" s="1"/>
  <c r="BM491" i="1"/>
  <c r="Y494" i="1"/>
  <c r="BM494" i="1"/>
  <c r="Y496" i="1"/>
  <c r="BM496" i="1"/>
  <c r="Y498" i="1"/>
  <c r="BM498" i="1"/>
  <c r="Y499" i="1"/>
  <c r="BM499" i="1"/>
  <c r="Y501" i="1"/>
  <c r="BM501" i="1"/>
  <c r="X502" i="1"/>
  <c r="Y505" i="1"/>
  <c r="Y507" i="1" s="1"/>
  <c r="BM505" i="1"/>
  <c r="BO505" i="1"/>
  <c r="Y511" i="1"/>
  <c r="BM511" i="1"/>
  <c r="Y513" i="1"/>
  <c r="BM513" i="1"/>
  <c r="Y515" i="1"/>
  <c r="BM515" i="1"/>
  <c r="X516" i="1"/>
  <c r="Y531" i="1"/>
  <c r="BM531" i="1"/>
  <c r="BO531" i="1"/>
  <c r="Y532" i="1"/>
  <c r="BM532" i="1"/>
  <c r="Y533" i="1"/>
  <c r="BM533" i="1"/>
  <c r="Y534" i="1"/>
  <c r="BM534" i="1"/>
  <c r="Y535" i="1"/>
  <c r="BM535" i="1"/>
  <c r="Y536" i="1"/>
  <c r="BM536" i="1"/>
  <c r="Y537" i="1"/>
  <c r="BM537" i="1"/>
  <c r="Y538" i="1"/>
  <c r="BM538" i="1"/>
  <c r="Y539" i="1"/>
  <c r="BM539" i="1"/>
  <c r="X540" i="1"/>
  <c r="Y551" i="1"/>
  <c r="BM551" i="1"/>
  <c r="BO551" i="1"/>
  <c r="Y552" i="1"/>
  <c r="BM552" i="1"/>
  <c r="Y553" i="1"/>
  <c r="BM553" i="1"/>
  <c r="Y554" i="1"/>
  <c r="BM554" i="1"/>
  <c r="Y555" i="1"/>
  <c r="BM555" i="1"/>
  <c r="X556" i="1"/>
  <c r="X565" i="1"/>
  <c r="Y567" i="1"/>
  <c r="Y571" i="1" s="1"/>
  <c r="BM567" i="1"/>
  <c r="BO567" i="1"/>
  <c r="Y568" i="1"/>
  <c r="BM568" i="1"/>
  <c r="Y569" i="1"/>
  <c r="BM569" i="1"/>
  <c r="Y570" i="1"/>
  <c r="BM570" i="1"/>
  <c r="X571" i="1"/>
  <c r="X541" i="1"/>
  <c r="Y556" i="1" l="1"/>
  <c r="Y540" i="1"/>
  <c r="Y475" i="1"/>
  <c r="Y516" i="1"/>
  <c r="Y258" i="1"/>
  <c r="Y221" i="1"/>
  <c r="Y185" i="1"/>
  <c r="Y163" i="1"/>
  <c r="Y104" i="1"/>
  <c r="Y87" i="1"/>
  <c r="Y578" i="1" s="1"/>
  <c r="Y63" i="1"/>
  <c r="X575" i="1"/>
  <c r="Y341" i="1"/>
  <c r="X577" i="1"/>
  <c r="X573" i="1"/>
  <c r="X574" i="1"/>
  <c r="Y289" i="1"/>
  <c r="X576" i="1" l="1"/>
</calcChain>
</file>

<file path=xl/sharedStrings.xml><?xml version="1.0" encoding="utf-8"?>
<sst xmlns="http://schemas.openxmlformats.org/spreadsheetml/2006/main" count="2572" uniqueCount="864">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</sst>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3"/>
  <sheetViews>
    <sheetView showGridLines="0" tabSelected="1" topLeftCell="A563" zoomScaleNormal="100" zoomScaleSheetLayoutView="100" workbookViewId="0">
      <selection activeCell="AA580" sqref="AA580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32" t="s">
        <v>0</v>
      </c>
      <c r="E1" s="533"/>
      <c r="F1" s="533"/>
      <c r="G1" s="12" t="s">
        <v>1</v>
      </c>
      <c r="H1" s="532" t="s">
        <v>2</v>
      </c>
      <c r="I1" s="533"/>
      <c r="J1" s="533"/>
      <c r="K1" s="533"/>
      <c r="L1" s="533"/>
      <c r="M1" s="533"/>
      <c r="N1" s="533"/>
      <c r="O1" s="533"/>
      <c r="P1" s="533"/>
      <c r="Q1" s="808" t="s">
        <v>3</v>
      </c>
      <c r="R1" s="533"/>
      <c r="S1" s="53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64" t="s">
        <v>8</v>
      </c>
      <c r="B5" s="565"/>
      <c r="C5" s="566"/>
      <c r="D5" s="457"/>
      <c r="E5" s="459"/>
      <c r="F5" s="764" t="s">
        <v>9</v>
      </c>
      <c r="G5" s="566"/>
      <c r="H5" s="457"/>
      <c r="I5" s="458"/>
      <c r="J5" s="458"/>
      <c r="K5" s="458"/>
      <c r="L5" s="459"/>
      <c r="M5" s="58"/>
      <c r="O5" s="24" t="s">
        <v>10</v>
      </c>
      <c r="P5" s="803">
        <v>45479</v>
      </c>
      <c r="Q5" s="581"/>
      <c r="S5" s="657" t="s">
        <v>11</v>
      </c>
      <c r="T5" s="472"/>
      <c r="U5" s="660" t="s">
        <v>12</v>
      </c>
      <c r="V5" s="581"/>
      <c r="AA5" s="51"/>
      <c r="AB5" s="51"/>
      <c r="AC5" s="51"/>
    </row>
    <row r="6" spans="1:30" s="398" customFormat="1" ht="24" customHeight="1" x14ac:dyDescent="0.2">
      <c r="A6" s="564" t="s">
        <v>13</v>
      </c>
      <c r="B6" s="565"/>
      <c r="C6" s="566"/>
      <c r="D6" s="727" t="s">
        <v>14</v>
      </c>
      <c r="E6" s="728"/>
      <c r="F6" s="728"/>
      <c r="G6" s="728"/>
      <c r="H6" s="728"/>
      <c r="I6" s="728"/>
      <c r="J6" s="728"/>
      <c r="K6" s="728"/>
      <c r="L6" s="581"/>
      <c r="M6" s="59"/>
      <c r="O6" s="24" t="s">
        <v>15</v>
      </c>
      <c r="P6" s="439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1" t="s">
        <v>16</v>
      </c>
      <c r="T6" s="472"/>
      <c r="U6" s="720" t="s">
        <v>17</v>
      </c>
      <c r="V6" s="486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2" t="str">
        <f>IFERROR(VLOOKUP(DeliveryAddress,Table,3,0),1)</f>
        <v>1</v>
      </c>
      <c r="E7" s="643"/>
      <c r="F7" s="643"/>
      <c r="G7" s="643"/>
      <c r="H7" s="643"/>
      <c r="I7" s="643"/>
      <c r="J7" s="643"/>
      <c r="K7" s="643"/>
      <c r="L7" s="613"/>
      <c r="M7" s="60"/>
      <c r="O7" s="24"/>
      <c r="P7" s="42"/>
      <c r="Q7" s="42"/>
      <c r="S7" s="412"/>
      <c r="T7" s="472"/>
      <c r="U7" s="721"/>
      <c r="V7" s="722"/>
      <c r="AA7" s="51"/>
      <c r="AB7" s="51"/>
      <c r="AC7" s="51"/>
    </row>
    <row r="8" spans="1:30" s="398" customFormat="1" ht="25.5" customHeight="1" x14ac:dyDescent="0.2">
      <c r="A8" s="810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612">
        <v>0.41666666666666669</v>
      </c>
      <c r="Q8" s="613"/>
      <c r="S8" s="412"/>
      <c r="T8" s="472"/>
      <c r="U8" s="721"/>
      <c r="V8" s="722"/>
      <c r="AA8" s="51"/>
      <c r="AB8" s="51"/>
      <c r="AC8" s="51"/>
    </row>
    <row r="9" spans="1:30" s="398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91"/>
      <c r="E9" s="425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400"/>
      <c r="O9" s="26" t="s">
        <v>20</v>
      </c>
      <c r="P9" s="574"/>
      <c r="Q9" s="575"/>
      <c r="S9" s="412"/>
      <c r="T9" s="472"/>
      <c r="U9" s="723"/>
      <c r="V9" s="724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91"/>
      <c r="E10" s="425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0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67"/>
      <c r="Q10" s="668"/>
      <c r="T10" s="24" t="s">
        <v>22</v>
      </c>
      <c r="U10" s="485" t="s">
        <v>23</v>
      </c>
      <c r="V10" s="486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0"/>
      <c r="Q11" s="581"/>
      <c r="T11" s="24" t="s">
        <v>26</v>
      </c>
      <c r="U11" s="654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57" t="s">
        <v>28</v>
      </c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6"/>
      <c r="M12" s="62"/>
      <c r="O12" s="24" t="s">
        <v>29</v>
      </c>
      <c r="P12" s="612"/>
      <c r="Q12" s="613"/>
      <c r="R12" s="23"/>
      <c r="T12" s="24"/>
      <c r="U12" s="533"/>
      <c r="V12" s="412"/>
      <c r="AA12" s="51"/>
      <c r="AB12" s="51"/>
      <c r="AC12" s="51"/>
    </row>
    <row r="13" spans="1:30" s="398" customFormat="1" ht="23.25" customHeight="1" x14ac:dyDescent="0.2">
      <c r="A13" s="757" t="s">
        <v>30</v>
      </c>
      <c r="B13" s="565"/>
      <c r="C13" s="565"/>
      <c r="D13" s="565"/>
      <c r="E13" s="565"/>
      <c r="F13" s="565"/>
      <c r="G13" s="565"/>
      <c r="H13" s="565"/>
      <c r="I13" s="565"/>
      <c r="J13" s="565"/>
      <c r="K13" s="565"/>
      <c r="L13" s="566"/>
      <c r="M13" s="62"/>
      <c r="N13" s="26"/>
      <c r="O13" s="26" t="s">
        <v>31</v>
      </c>
      <c r="P13" s="654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57" t="s">
        <v>32</v>
      </c>
      <c r="B14" s="565"/>
      <c r="C14" s="565"/>
      <c r="D14" s="565"/>
      <c r="E14" s="565"/>
      <c r="F14" s="565"/>
      <c r="G14" s="565"/>
      <c r="H14" s="565"/>
      <c r="I14" s="565"/>
      <c r="J14" s="565"/>
      <c r="K14" s="565"/>
      <c r="L14" s="566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798" t="s">
        <v>33</v>
      </c>
      <c r="B15" s="565"/>
      <c r="C15" s="565"/>
      <c r="D15" s="565"/>
      <c r="E15" s="565"/>
      <c r="F15" s="565"/>
      <c r="G15" s="565"/>
      <c r="H15" s="565"/>
      <c r="I15" s="565"/>
      <c r="J15" s="565"/>
      <c r="K15" s="565"/>
      <c r="L15" s="566"/>
      <c r="M15" s="63"/>
      <c r="O15" s="560" t="s">
        <v>34</v>
      </c>
      <c r="P15" s="533"/>
      <c r="Q15" s="533"/>
      <c r="R15" s="533"/>
      <c r="S15" s="53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1"/>
      <c r="P16" s="561"/>
      <c r="Q16" s="561"/>
      <c r="R16" s="561"/>
      <c r="S16" s="5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6" t="s">
        <v>35</v>
      </c>
      <c r="B17" s="466" t="s">
        <v>36</v>
      </c>
      <c r="C17" s="589" t="s">
        <v>37</v>
      </c>
      <c r="D17" s="466" t="s">
        <v>38</v>
      </c>
      <c r="E17" s="495"/>
      <c r="F17" s="466" t="s">
        <v>39</v>
      </c>
      <c r="G17" s="466" t="s">
        <v>40</v>
      </c>
      <c r="H17" s="466" t="s">
        <v>41</v>
      </c>
      <c r="I17" s="466" t="s">
        <v>42</v>
      </c>
      <c r="J17" s="466" t="s">
        <v>43</v>
      </c>
      <c r="K17" s="466" t="s">
        <v>44</v>
      </c>
      <c r="L17" s="466" t="s">
        <v>45</v>
      </c>
      <c r="M17" s="466" t="s">
        <v>46</v>
      </c>
      <c r="N17" s="466" t="s">
        <v>47</v>
      </c>
      <c r="O17" s="466" t="s">
        <v>48</v>
      </c>
      <c r="P17" s="494"/>
      <c r="Q17" s="494"/>
      <c r="R17" s="494"/>
      <c r="S17" s="495"/>
      <c r="T17" s="794" t="s">
        <v>49</v>
      </c>
      <c r="U17" s="566"/>
      <c r="V17" s="466" t="s">
        <v>50</v>
      </c>
      <c r="W17" s="466" t="s">
        <v>51</v>
      </c>
      <c r="X17" s="823" t="s">
        <v>52</v>
      </c>
      <c r="Y17" s="466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792" t="s">
        <v>57</v>
      </c>
    </row>
    <row r="18" spans="1:67" ht="14.25" customHeight="1" x14ac:dyDescent="0.2">
      <c r="A18" s="467"/>
      <c r="B18" s="467"/>
      <c r="C18" s="467"/>
      <c r="D18" s="496"/>
      <c r="E18" s="498"/>
      <c r="F18" s="467"/>
      <c r="G18" s="467"/>
      <c r="H18" s="467"/>
      <c r="I18" s="467"/>
      <c r="J18" s="467"/>
      <c r="K18" s="467"/>
      <c r="L18" s="467"/>
      <c r="M18" s="467"/>
      <c r="N18" s="467"/>
      <c r="O18" s="496"/>
      <c r="P18" s="497"/>
      <c r="Q18" s="497"/>
      <c r="R18" s="497"/>
      <c r="S18" s="498"/>
      <c r="T18" s="399" t="s">
        <v>58</v>
      </c>
      <c r="U18" s="399" t="s">
        <v>59</v>
      </c>
      <c r="V18" s="467"/>
      <c r="W18" s="467"/>
      <c r="X18" s="824"/>
      <c r="Y18" s="467"/>
      <c r="Z18" s="684"/>
      <c r="AA18" s="684"/>
      <c r="AB18" s="510"/>
      <c r="AC18" s="511"/>
      <c r="AD18" s="512"/>
      <c r="AE18" s="523"/>
      <c r="BB18" s="412"/>
    </row>
    <row r="19" spans="1:67" ht="27.75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9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customHeight="1" x14ac:dyDescent="0.2">
      <c r="A50" s="453" t="s">
        <v>104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8"/>
      <c r="AA50" s="48"/>
    </row>
    <row r="51" spans="1:67" ht="16.5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0</v>
      </c>
      <c r="X53" s="40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4">
        <f>IFERROR(W53/H53,"0")+IFERROR(W54/H54,"0")</f>
        <v>0</v>
      </c>
      <c r="X55" s="404">
        <f>IFERROR(X53/H53,"0")+IFERROR(X54/H54,"0")</f>
        <v>0</v>
      </c>
      <c r="Y55" s="404">
        <f>IFERROR(IF(Y53="",0,Y53),"0")+IFERROR(IF(Y54="",0,Y54),"0")</f>
        <v>0</v>
      </c>
      <c r="Z55" s="405"/>
      <c r="AA55" s="40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4">
        <f>IFERROR(SUM(W53:W54),"0")</f>
        <v>0</v>
      </c>
      <c r="X56" s="404">
        <f>IFERROR(SUM(X53:X54),"0")</f>
        <v>0</v>
      </c>
      <c r="Y56" s="37"/>
      <c r="Z56" s="405"/>
      <c r="AA56" s="405"/>
    </row>
    <row r="57" spans="1:67" ht="16.5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4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4">
        <f>IFERROR(W59/H59,"0")+IFERROR(W60/H60,"0")+IFERROR(W61/H61,"0")+IFERROR(W62/H62,"0")</f>
        <v>0</v>
      </c>
      <c r="X63" s="404">
        <f>IFERROR(X59/H59,"0")+IFERROR(X60/H60,"0")+IFERROR(X61/H61,"0")+IFERROR(X62/H62,"0")</f>
        <v>0</v>
      </c>
      <c r="Y63" s="404">
        <f>IFERROR(IF(Y59="",0,Y59),"0")+IFERROR(IF(Y60="",0,Y60),"0")+IFERROR(IF(Y61="",0,Y61),"0")+IFERROR(IF(Y62="",0,Y62),"0")</f>
        <v>0</v>
      </c>
      <c r="Z63" s="405"/>
      <c r="AA63" s="40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4">
        <f>IFERROR(SUM(W59:W62),"0")</f>
        <v>0</v>
      </c>
      <c r="X64" s="404">
        <f>IFERROR(SUM(X59:X62),"0")</f>
        <v>0</v>
      </c>
      <c r="Y64" s="37"/>
      <c r="Z64" s="405"/>
      <c r="AA64" s="405"/>
    </row>
    <row r="65" spans="1:67" ht="16.5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0</v>
      </c>
      <c r="X68" s="40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0</v>
      </c>
      <c r="X72" s="40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0</v>
      </c>
      <c r="X80" s="40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5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4">
        <f>IFERROR(SUM(W67:W86),"0")</f>
        <v>0</v>
      </c>
      <c r="X88" s="404">
        <f>IFERROR(SUM(X67:X86),"0")</f>
        <v>0</v>
      </c>
      <c r="Y88" s="37"/>
      <c r="Z88" s="405"/>
      <c r="AA88" s="405"/>
    </row>
    <row r="89" spans="1:67" ht="14.25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0</v>
      </c>
      <c r="X90" s="403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4">
        <f>IFERROR(W90/H90,"0")+IFERROR(W91/H91,"0")+IFERROR(W92/H92,"0")+IFERROR(W93/H93,"0")</f>
        <v>0</v>
      </c>
      <c r="X94" s="404">
        <f>IFERROR(X90/H90,"0")+IFERROR(X91/H91,"0")+IFERROR(X92/H92,"0")+IFERROR(X93/H93,"0")</f>
        <v>0</v>
      </c>
      <c r="Y94" s="404">
        <f>IFERROR(IF(Y90="",0,Y90),"0")+IFERROR(IF(Y91="",0,Y91),"0")+IFERROR(IF(Y92="",0,Y92),"0")+IFERROR(IF(Y93="",0,Y93),"0")</f>
        <v>0</v>
      </c>
      <c r="Z94" s="405"/>
      <c r="AA94" s="405"/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4">
        <f>IFERROR(SUM(W90:W93),"0")</f>
        <v>0</v>
      </c>
      <c r="X95" s="404">
        <f>IFERROR(SUM(X90:X93),"0")</f>
        <v>0</v>
      </c>
      <c r="Y95" s="37"/>
      <c r="Z95" s="405"/>
      <c r="AA95" s="405"/>
    </row>
    <row r="96" spans="1:67" ht="14.25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782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0</v>
      </c>
      <c r="X107" s="403">
        <f t="shared" ref="X107:X121" si="18">IFERROR(IF(W107="",0,CEILING((W107/$H107),1)*$H107),"")</f>
        <v>0</v>
      </c>
      <c r="Y107" s="36" t="str">
        <f>IFERROR(IF(X107=0,"",ROUNDUP(X107/H107,0)*0.00502),"")</f>
        <v/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30</v>
      </c>
      <c r="X110" s="403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6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0</v>
      </c>
      <c r="X114" s="40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0</v>
      </c>
      <c r="X115" s="40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3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21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0</v>
      </c>
      <c r="X120" s="403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3.5714285714285712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4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8.6999999999999994E-2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4">
        <f>IFERROR(SUM(W107:W121),"0")</f>
        <v>30</v>
      </c>
      <c r="X123" s="404">
        <f>IFERROR(SUM(X107:X121),"0")</f>
        <v>33.6</v>
      </c>
      <c r="Y123" s="37"/>
      <c r="Z123" s="405"/>
      <c r="AA123" s="405"/>
    </row>
    <row r="124" spans="1:67" ht="14.25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0</v>
      </c>
      <c r="X125" s="403">
        <f t="shared" ref="X125:X130" si="24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5">IFERROR(W125*I125/H125,"0")</f>
        <v>0</v>
      </c>
      <c r="BM125" s="64">
        <f t="shared" ref="BM125:BM130" si="26">IFERROR(X125*I125/H125,"0")</f>
        <v>0</v>
      </c>
      <c r="BN125" s="64">
        <f t="shared" ref="BN125:BN130" si="27">IFERROR(1/J125*(W125/H125),"0")</f>
        <v>0</v>
      </c>
      <c r="BO125" s="64">
        <f t="shared" ref="BO125:BO130" si="28">IFERROR(1/J125*(X125/H125),"0")</f>
        <v>0</v>
      </c>
    </row>
    <row r="126" spans="1:67" ht="27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0</v>
      </c>
      <c r="X127" s="403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4">
        <f>IFERROR(W125/H125,"0")+IFERROR(W126/H126,"0")+IFERROR(W127/H127,"0")+IFERROR(W128/H128,"0")+IFERROR(W129/H129,"0")+IFERROR(W130/H130,"0")</f>
        <v>0</v>
      </c>
      <c r="X131" s="404">
        <f>IFERROR(X125/H125,"0")+IFERROR(X126/H126,"0")+IFERROR(X127/H127,"0")+IFERROR(X128/H128,"0")+IFERROR(X129/H129,"0")+IFERROR(X130/H130,"0")</f>
        <v>0</v>
      </c>
      <c r="Y131" s="404">
        <f>IFERROR(IF(Y125="",0,Y125),"0")+IFERROR(IF(Y126="",0,Y126),"0")+IFERROR(IF(Y127="",0,Y127),"0")+IFERROR(IF(Y128="",0,Y128),"0")+IFERROR(IF(Y129="",0,Y129),"0")+IFERROR(IF(Y130="",0,Y130),"0")</f>
        <v>0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4">
        <f>IFERROR(SUM(W125:W130),"0")</f>
        <v>0</v>
      </c>
      <c r="X132" s="404">
        <f>IFERROR(SUM(X125:X130),"0")</f>
        <v>0</v>
      </c>
      <c r="Y132" s="37"/>
      <c r="Z132" s="405"/>
      <c r="AA132" s="405"/>
    </row>
    <row r="133" spans="1:67" ht="16.5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7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0</v>
      </c>
      <c r="X136" s="403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0</v>
      </c>
      <c r="X138" s="40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4">
        <f>IFERROR(W135/H135,"0")+IFERROR(W136/H136,"0")+IFERROR(W137/H137,"0")+IFERROR(W138/H138,"0")+IFERROR(W139/H139,"0")</f>
        <v>0</v>
      </c>
      <c r="X140" s="404">
        <f>IFERROR(X135/H135,"0")+IFERROR(X136/H136,"0")+IFERROR(X137/H137,"0")+IFERROR(X138/H138,"0")+IFERROR(X139/H139,"0")</f>
        <v>0</v>
      </c>
      <c r="Y140" s="404">
        <f>IFERROR(IF(Y135="",0,Y135),"0")+IFERROR(IF(Y136="",0,Y136),"0")+IFERROR(IF(Y137="",0,Y137),"0")+IFERROR(IF(Y138="",0,Y138),"0")+IFERROR(IF(Y139="",0,Y139),"0")</f>
        <v>0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4">
        <f>IFERROR(SUM(W135:W139),"0")</f>
        <v>0</v>
      </c>
      <c r="X141" s="404">
        <f>IFERROR(SUM(X135:X139),"0")</f>
        <v>0</v>
      </c>
      <c r="Y141" s="37"/>
      <c r="Z141" s="405"/>
      <c r="AA141" s="405"/>
    </row>
    <row r="142" spans="1:67" ht="27.75" customHeight="1" x14ac:dyDescent="0.2">
      <c r="A142" s="453" t="s">
        <v>239</v>
      </c>
      <c r="B142" s="454"/>
      <c r="C142" s="454"/>
      <c r="D142" s="454"/>
      <c r="E142" s="454"/>
      <c r="F142" s="454"/>
      <c r="G142" s="454"/>
      <c r="H142" s="454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8"/>
      <c r="AA142" s="48"/>
    </row>
    <row r="143" spans="1:67" ht="16.5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816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26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1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30</v>
      </c>
      <c r="X154" s="403">
        <f t="shared" ref="X154:X162" si="29">IFERROR(IF(W154="",0,CEILING((W154/$H154),1)*$H154),"")</f>
        <v>33.6</v>
      </c>
      <c r="Y154" s="36">
        <f>IFERROR(IF(X154=0,"",ROUNDUP(X154/H154,0)*0.00753),"")</f>
        <v>6.0240000000000002E-2</v>
      </c>
      <c r="Z154" s="56"/>
      <c r="AA154" s="57"/>
      <c r="AE154" s="64"/>
      <c r="BB154" s="147" t="s">
        <v>1</v>
      </c>
      <c r="BL154" s="64">
        <f t="shared" ref="BL154:BL162" si="30">IFERROR(W154*I154/H154,"0")</f>
        <v>31.857142857142858</v>
      </c>
      <c r="BM154" s="64">
        <f t="shared" ref="BM154:BM162" si="31">IFERROR(X154*I154/H154,"0")</f>
        <v>35.68</v>
      </c>
      <c r="BN154" s="64">
        <f t="shared" ref="BN154:BN162" si="32">IFERROR(1/J154*(W154/H154),"0")</f>
        <v>4.5787545787545784E-2</v>
      </c>
      <c r="BO154" s="64">
        <f t="shared" ref="BO154:BO162" si="33">IFERROR(1/J154*(X154/H154),"0")</f>
        <v>5.128205128205128E-2</v>
      </c>
    </row>
    <row r="155" spans="1:67" ht="27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30</v>
      </c>
      <c r="X155" s="403">
        <f t="shared" si="29"/>
        <v>33.6</v>
      </c>
      <c r="Y155" s="36">
        <f>IFERROR(IF(X155=0,"",ROUNDUP(X155/H155,0)*0.00753),"")</f>
        <v>6.0240000000000002E-2</v>
      </c>
      <c r="Z155" s="56"/>
      <c r="AA155" s="57"/>
      <c r="AE155" s="64"/>
      <c r="BB155" s="148" t="s">
        <v>1</v>
      </c>
      <c r="BL155" s="64">
        <f t="shared" si="30"/>
        <v>31.857142857142858</v>
      </c>
      <c r="BM155" s="64">
        <f t="shared" si="31"/>
        <v>35.68</v>
      </c>
      <c r="BN155" s="64">
        <f t="shared" si="32"/>
        <v>4.5787545787545784E-2</v>
      </c>
      <c r="BO155" s="64">
        <f t="shared" si="33"/>
        <v>5.128205128205128E-2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30</v>
      </c>
      <c r="X156" s="403">
        <f t="shared" si="29"/>
        <v>33.6</v>
      </c>
      <c r="Y156" s="36">
        <f>IFERROR(IF(X156=0,"",ROUNDUP(X156/H156,0)*0.00753),"")</f>
        <v>6.0240000000000002E-2</v>
      </c>
      <c r="Z156" s="56"/>
      <c r="AA156" s="57"/>
      <c r="AE156" s="64"/>
      <c r="BB156" s="149" t="s">
        <v>1</v>
      </c>
      <c r="BL156" s="64">
        <f t="shared" si="30"/>
        <v>31.428571428571427</v>
      </c>
      <c r="BM156" s="64">
        <f t="shared" si="31"/>
        <v>35.200000000000003</v>
      </c>
      <c r="BN156" s="64">
        <f t="shared" si="32"/>
        <v>4.5787545787545784E-2</v>
      </c>
      <c r="BO156" s="64">
        <f t="shared" si="33"/>
        <v>5.128205128205128E-2</v>
      </c>
    </row>
    <row r="157" spans="1:67" ht="27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0</v>
      </c>
      <c r="X157" s="403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8.3999999999999986</v>
      </c>
      <c r="X160" s="403">
        <f t="shared" si="29"/>
        <v>8.4</v>
      </c>
      <c r="Y160" s="36">
        <f>IFERROR(IF(X160=0,"",ROUNDUP(X160/H160,0)*0.00502),"")</f>
        <v>2.0080000000000001E-2</v>
      </c>
      <c r="Z160" s="56"/>
      <c r="AA160" s="57"/>
      <c r="AE160" s="64"/>
      <c r="BB160" s="153" t="s">
        <v>1</v>
      </c>
      <c r="BL160" s="64">
        <f t="shared" si="30"/>
        <v>8.7999999999999989</v>
      </c>
      <c r="BM160" s="64">
        <f t="shared" si="31"/>
        <v>8.8000000000000007</v>
      </c>
      <c r="BN160" s="64">
        <f t="shared" si="32"/>
        <v>1.7094017094017092E-2</v>
      </c>
      <c r="BO160" s="64">
        <f t="shared" si="33"/>
        <v>1.7094017094017096E-2</v>
      </c>
    </row>
    <row r="161" spans="1:67" ht="27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25.428571428571427</v>
      </c>
      <c r="X163" s="404">
        <f>IFERROR(X154/H154,"0")+IFERROR(X155/H155,"0")+IFERROR(X156/H156,"0")+IFERROR(X157/H157,"0")+IFERROR(X158/H158,"0")+IFERROR(X159/H159,"0")+IFERROR(X160/H160,"0")+IFERROR(X161/H161,"0")+IFERROR(X162/H162,"0")</f>
        <v>28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0.20079999999999998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4">
        <f>IFERROR(SUM(W154:W162),"0")</f>
        <v>98.4</v>
      </c>
      <c r="X164" s="404">
        <f>IFERROR(SUM(X154:X162),"0")</f>
        <v>109.20000000000002</v>
      </c>
      <c r="Y164" s="37"/>
      <c r="Z164" s="405"/>
      <c r="AA164" s="405"/>
    </row>
    <row r="165" spans="1:67" ht="16.5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0</v>
      </c>
      <c r="X177" s="403">
        <f t="shared" ref="X177:X184" si="34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5">IFERROR(W177*I177/H177,"0")</f>
        <v>0</v>
      </c>
      <c r="BM177" s="64">
        <f t="shared" ref="BM177:BM184" si="36">IFERROR(X177*I177/H177,"0")</f>
        <v>0</v>
      </c>
      <c r="BN177" s="64">
        <f t="shared" ref="BN177:BN184" si="37">IFERROR(1/J177*(W177/H177),"0")</f>
        <v>0</v>
      </c>
      <c r="BO177" s="64">
        <f t="shared" ref="BO177:BO184" si="38">IFERROR(1/J177*(X177/H177),"0")</f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0</v>
      </c>
      <c r="X178" s="403">
        <f t="shared" si="34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50</v>
      </c>
      <c r="X179" s="403">
        <f t="shared" si="34"/>
        <v>54</v>
      </c>
      <c r="Y179" s="36">
        <f>IFERROR(IF(X179=0,"",ROUNDUP(X179/H179,0)*0.00937),"")</f>
        <v>9.3700000000000006E-2</v>
      </c>
      <c r="Z179" s="56"/>
      <c r="AA179" s="57"/>
      <c r="AE179" s="64"/>
      <c r="BB179" s="162" t="s">
        <v>1</v>
      </c>
      <c r="BL179" s="64">
        <f t="shared" si="35"/>
        <v>51.944444444444443</v>
      </c>
      <c r="BM179" s="64">
        <f t="shared" si="36"/>
        <v>56.099999999999994</v>
      </c>
      <c r="BN179" s="64">
        <f t="shared" si="37"/>
        <v>7.716049382716049E-2</v>
      </c>
      <c r="BO179" s="64">
        <f t="shared" si="38"/>
        <v>8.3333333333333329E-2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50</v>
      </c>
      <c r="X180" s="403">
        <f t="shared" si="34"/>
        <v>54</v>
      </c>
      <c r="Y180" s="36">
        <f>IFERROR(IF(X180=0,"",ROUNDUP(X180/H180,0)*0.00937),"")</f>
        <v>9.3700000000000006E-2</v>
      </c>
      <c r="Z180" s="56"/>
      <c r="AA180" s="57"/>
      <c r="AE180" s="64"/>
      <c r="BB180" s="163" t="s">
        <v>1</v>
      </c>
      <c r="BL180" s="64">
        <f t="shared" si="35"/>
        <v>51.944444444444443</v>
      </c>
      <c r="BM180" s="64">
        <f t="shared" si="36"/>
        <v>56.099999999999994</v>
      </c>
      <c r="BN180" s="64">
        <f t="shared" si="37"/>
        <v>7.716049382716049E-2</v>
      </c>
      <c r="BO180" s="64">
        <f t="shared" si="38"/>
        <v>8.3333333333333329E-2</v>
      </c>
    </row>
    <row r="181" spans="1:67" ht="27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9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18.518518518518519</v>
      </c>
      <c r="X185" s="404">
        <f>IFERROR(X177/H177,"0")+IFERROR(X178/H178,"0")+IFERROR(X179/H179,"0")+IFERROR(X180/H180,"0")+IFERROR(X181/H181,"0")+IFERROR(X182/H182,"0")+IFERROR(X183/H183,"0")+IFERROR(X184/H184,"0")</f>
        <v>20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0.18740000000000001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4">
        <f>IFERROR(SUM(W177:W184),"0")</f>
        <v>100</v>
      </c>
      <c r="X186" s="404">
        <f>IFERROR(SUM(X177:X184),"0")</f>
        <v>108</v>
      </c>
      <c r="Y186" s="37"/>
      <c r="Z186" s="405"/>
      <c r="AA186" s="405"/>
    </row>
    <row r="187" spans="1:67" ht="14.25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30</v>
      </c>
      <c r="X189" s="403">
        <f t="shared" si="39"/>
        <v>32.4</v>
      </c>
      <c r="Y189" s="36">
        <f>IFERROR(IF(X189=0,"",ROUNDUP(X189/H189,0)*0.02175),"")</f>
        <v>8.6999999999999994E-2</v>
      </c>
      <c r="Z189" s="56"/>
      <c r="AA189" s="57"/>
      <c r="AE189" s="64"/>
      <c r="BB189" s="169" t="s">
        <v>1</v>
      </c>
      <c r="BL189" s="64">
        <f t="shared" si="40"/>
        <v>32.088888888888896</v>
      </c>
      <c r="BM189" s="64">
        <f t="shared" si="41"/>
        <v>34.655999999999999</v>
      </c>
      <c r="BN189" s="64">
        <f t="shared" si="42"/>
        <v>6.6137566137566134E-2</v>
      </c>
      <c r="BO189" s="64">
        <f t="shared" si="43"/>
        <v>7.1428571428571425E-2</v>
      </c>
    </row>
    <row r="190" spans="1:67" ht="27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0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30</v>
      </c>
      <c r="X191" s="403">
        <f t="shared" si="39"/>
        <v>31.2</v>
      </c>
      <c r="Y191" s="36">
        <f>IFERROR(IF(X191=0,"",ROUNDUP(X191/H191,0)*0.02175),"")</f>
        <v>8.6999999999999994E-2</v>
      </c>
      <c r="Z191" s="56"/>
      <c r="AA191" s="57"/>
      <c r="AE191" s="64"/>
      <c r="BB191" s="171" t="s">
        <v>1</v>
      </c>
      <c r="BL191" s="64">
        <f t="shared" si="40"/>
        <v>32.169230769230772</v>
      </c>
      <c r="BM191" s="64">
        <f t="shared" si="41"/>
        <v>33.456000000000003</v>
      </c>
      <c r="BN191" s="64">
        <f t="shared" si="42"/>
        <v>6.8681318681318673E-2</v>
      </c>
      <c r="BO191" s="64">
        <f t="shared" si="43"/>
        <v>7.1428571428571425E-2</v>
      </c>
    </row>
    <row r="192" spans="1:67" ht="27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50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100</v>
      </c>
      <c r="X193" s="403">
        <f t="shared" si="39"/>
        <v>104.39999999999999</v>
      </c>
      <c r="Y193" s="36">
        <f>IFERROR(IF(X193=0,"",ROUNDUP(X193/H193,0)*0.02175),"")</f>
        <v>0.26100000000000001</v>
      </c>
      <c r="Z193" s="56"/>
      <c r="AA193" s="57"/>
      <c r="AE193" s="64"/>
      <c r="BB193" s="173" t="s">
        <v>1</v>
      </c>
      <c r="BL193" s="64">
        <f t="shared" si="40"/>
        <v>106.48275862068967</v>
      </c>
      <c r="BM193" s="64">
        <f t="shared" si="41"/>
        <v>111.16799999999999</v>
      </c>
      <c r="BN193" s="64">
        <f t="shared" si="42"/>
        <v>0.20525451559934318</v>
      </c>
      <c r="BO193" s="64">
        <f t="shared" si="43"/>
        <v>0.21428571428571427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19.2</v>
      </c>
      <c r="X194" s="403">
        <f t="shared" si="39"/>
        <v>19.2</v>
      </c>
      <c r="Y194" s="36">
        <f>IFERROR(IF(X194=0,"",ROUNDUP(X194/H194,0)*0.00753),"")</f>
        <v>6.0240000000000002E-2</v>
      </c>
      <c r="Z194" s="56"/>
      <c r="AA194" s="57"/>
      <c r="AE194" s="64"/>
      <c r="BB194" s="174" t="s">
        <v>1</v>
      </c>
      <c r="BL194" s="64">
        <f t="shared" si="40"/>
        <v>21.376000000000001</v>
      </c>
      <c r="BM194" s="64">
        <f t="shared" si="41"/>
        <v>21.376000000000001</v>
      </c>
      <c r="BN194" s="64">
        <f t="shared" si="42"/>
        <v>5.128205128205128E-2</v>
      </c>
      <c r="BO194" s="64">
        <f t="shared" si="43"/>
        <v>5.128205128205128E-2</v>
      </c>
    </row>
    <row r="195" spans="1:67" ht="27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24</v>
      </c>
      <c r="X196" s="403">
        <f t="shared" si="39"/>
        <v>24</v>
      </c>
      <c r="Y196" s="36">
        <f>IFERROR(IF(X196=0,"",ROUNDUP(X196/H196,0)*0.00753),"")</f>
        <v>7.5300000000000006E-2</v>
      </c>
      <c r="Z196" s="56"/>
      <c r="AA196" s="57"/>
      <c r="AE196" s="64"/>
      <c r="BB196" s="176" t="s">
        <v>1</v>
      </c>
      <c r="BL196" s="64">
        <f t="shared" si="40"/>
        <v>26.000000000000004</v>
      </c>
      <c r="BM196" s="64">
        <f t="shared" si="41"/>
        <v>26.000000000000004</v>
      </c>
      <c r="BN196" s="64">
        <f t="shared" si="42"/>
        <v>6.4102564102564097E-2</v>
      </c>
      <c r="BO196" s="64">
        <f t="shared" si="43"/>
        <v>6.4102564102564097E-2</v>
      </c>
    </row>
    <row r="197" spans="1:67" ht="27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192</v>
      </c>
      <c r="X198" s="403">
        <f t="shared" si="39"/>
        <v>192</v>
      </c>
      <c r="Y198" s="36">
        <f>IFERROR(IF(X198=0,"",ROUNDUP(X198/H198,0)*0.00753),"")</f>
        <v>0.60240000000000005</v>
      </c>
      <c r="Z198" s="56"/>
      <c r="AA198" s="57"/>
      <c r="AE198" s="64"/>
      <c r="BB198" s="178" t="s">
        <v>1</v>
      </c>
      <c r="BL198" s="64">
        <f t="shared" si="40"/>
        <v>215.20000000000002</v>
      </c>
      <c r="BM198" s="64">
        <f t="shared" si="41"/>
        <v>215.20000000000002</v>
      </c>
      <c r="BN198" s="64">
        <f t="shared" si="42"/>
        <v>0.51282051282051277</v>
      </c>
      <c r="BO198" s="64">
        <f t="shared" si="43"/>
        <v>0.51282051282051277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0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97.2</v>
      </c>
      <c r="X199" s="403">
        <f t="shared" si="39"/>
        <v>98.399999999999991</v>
      </c>
      <c r="Y199" s="36">
        <f>IFERROR(IF(X199=0,"",ROUNDUP(X199/H199,0)*0.00753),"")</f>
        <v>0.30873</v>
      </c>
      <c r="Z199" s="56"/>
      <c r="AA199" s="57"/>
      <c r="AE199" s="64"/>
      <c r="BB199" s="179" t="s">
        <v>1</v>
      </c>
      <c r="BL199" s="64">
        <f t="shared" si="40"/>
        <v>108.21600000000002</v>
      </c>
      <c r="BM199" s="64">
        <f t="shared" si="41"/>
        <v>109.55200000000001</v>
      </c>
      <c r="BN199" s="64">
        <f t="shared" si="42"/>
        <v>0.25961538461538458</v>
      </c>
      <c r="BO199" s="64">
        <f t="shared" si="43"/>
        <v>0.26282051282051283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1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168</v>
      </c>
      <c r="X200" s="403">
        <f t="shared" si="39"/>
        <v>168</v>
      </c>
      <c r="Y200" s="36">
        <f>IFERROR(IF(X200=0,"",ROUNDUP(X200/H200,0)*0.00753),"")</f>
        <v>0.52710000000000001</v>
      </c>
      <c r="Z200" s="56"/>
      <c r="AA200" s="57"/>
      <c r="AE200" s="64"/>
      <c r="BB200" s="180" t="s">
        <v>1</v>
      </c>
      <c r="BL200" s="64">
        <f t="shared" si="40"/>
        <v>187.04000000000002</v>
      </c>
      <c r="BM200" s="64">
        <f t="shared" si="41"/>
        <v>187.04000000000002</v>
      </c>
      <c r="BN200" s="64">
        <f t="shared" si="42"/>
        <v>0.44871794871794868</v>
      </c>
      <c r="BO200" s="64">
        <f t="shared" si="43"/>
        <v>0.44871794871794868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30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192</v>
      </c>
      <c r="X201" s="403">
        <f t="shared" si="39"/>
        <v>192</v>
      </c>
      <c r="Y201" s="36">
        <f>IFERROR(IF(X201=0,"",ROUNDUP(X201/H201,0)*0.00753),"")</f>
        <v>0.60240000000000005</v>
      </c>
      <c r="Z201" s="56"/>
      <c r="AA201" s="57"/>
      <c r="AE201" s="64"/>
      <c r="BB201" s="181" t="s">
        <v>1</v>
      </c>
      <c r="BL201" s="64">
        <f t="shared" si="40"/>
        <v>213.76000000000002</v>
      </c>
      <c r="BM201" s="64">
        <f t="shared" si="41"/>
        <v>213.76000000000002</v>
      </c>
      <c r="BN201" s="64">
        <f t="shared" si="42"/>
        <v>0.51282051282051277</v>
      </c>
      <c r="BO201" s="64">
        <f t="shared" si="43"/>
        <v>0.51282051282051277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168</v>
      </c>
      <c r="X202" s="403">
        <f t="shared" si="39"/>
        <v>168</v>
      </c>
      <c r="Y202" s="36">
        <f>IFERROR(IF(X202=0,"",ROUNDUP(X202/H202,0)*0.00753),"")</f>
        <v>0.52710000000000001</v>
      </c>
      <c r="Z202" s="56"/>
      <c r="AA202" s="57"/>
      <c r="AE202" s="64"/>
      <c r="BB202" s="182" t="s">
        <v>1</v>
      </c>
      <c r="BL202" s="64">
        <f t="shared" si="40"/>
        <v>187.46</v>
      </c>
      <c r="BM202" s="64">
        <f t="shared" si="41"/>
        <v>187.46</v>
      </c>
      <c r="BN202" s="64">
        <f t="shared" si="42"/>
        <v>0.44871794871794868</v>
      </c>
      <c r="BO202" s="64">
        <f t="shared" si="43"/>
        <v>0.44871794871794868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32" t="s">
        <v>70</v>
      </c>
      <c r="P203" s="433"/>
      <c r="Q203" s="433"/>
      <c r="R203" s="433"/>
      <c r="S203" s="433"/>
      <c r="T203" s="433"/>
      <c r="U203" s="434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377.54411042342076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379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3.1382700000000003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32" t="s">
        <v>70</v>
      </c>
      <c r="P204" s="433"/>
      <c r="Q204" s="433"/>
      <c r="R204" s="433"/>
      <c r="S204" s="433"/>
      <c r="T204" s="433"/>
      <c r="U204" s="434"/>
      <c r="V204" s="37" t="s">
        <v>66</v>
      </c>
      <c r="W204" s="404">
        <f>IFERROR(SUM(W188:W202),"0")</f>
        <v>1020.4</v>
      </c>
      <c r="X204" s="404">
        <f>IFERROR(SUM(X188:X202),"0")</f>
        <v>1029.5999999999999</v>
      </c>
      <c r="Y204" s="37"/>
      <c r="Z204" s="405"/>
      <c r="AA204" s="405"/>
    </row>
    <row r="205" spans="1:67" ht="14.25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7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0</v>
      </c>
      <c r="X208" s="40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9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0</v>
      </c>
      <c r="X209" s="40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32" t="s">
        <v>70</v>
      </c>
      <c r="P210" s="433"/>
      <c r="Q210" s="433"/>
      <c r="R210" s="433"/>
      <c r="S210" s="433"/>
      <c r="T210" s="433"/>
      <c r="U210" s="434"/>
      <c r="V210" s="37" t="s">
        <v>71</v>
      </c>
      <c r="W210" s="404">
        <f>IFERROR(W206/H206,"0")+IFERROR(W207/H207,"0")+IFERROR(W208/H208,"0")+IFERROR(W209/H209,"0")</f>
        <v>0</v>
      </c>
      <c r="X210" s="404">
        <f>IFERROR(X206/H206,"0")+IFERROR(X207/H207,"0")+IFERROR(X208/H208,"0")+IFERROR(X209/H209,"0")</f>
        <v>0</v>
      </c>
      <c r="Y210" s="404">
        <f>IFERROR(IF(Y206="",0,Y206),"0")+IFERROR(IF(Y207="",0,Y207),"0")+IFERROR(IF(Y208="",0,Y208),"0")+IFERROR(IF(Y209="",0,Y209),"0")</f>
        <v>0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32" t="s">
        <v>70</v>
      </c>
      <c r="P211" s="433"/>
      <c r="Q211" s="433"/>
      <c r="R211" s="433"/>
      <c r="S211" s="433"/>
      <c r="T211" s="433"/>
      <c r="U211" s="434"/>
      <c r="V211" s="37" t="s">
        <v>66</v>
      </c>
      <c r="W211" s="404">
        <f>IFERROR(SUM(W206:W209),"0")</f>
        <v>0</v>
      </c>
      <c r="X211" s="404">
        <f>IFERROR(SUM(X206:X209),"0")</f>
        <v>0</v>
      </c>
      <c r="Y211" s="37"/>
      <c r="Z211" s="405"/>
      <c r="AA211" s="405"/>
    </row>
    <row r="212" spans="1:67" ht="16.5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0</v>
      </c>
      <c r="X216" s="403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32" t="s">
        <v>70</v>
      </c>
      <c r="P221" s="433"/>
      <c r="Q221" s="433"/>
      <c r="R221" s="433"/>
      <c r="S221" s="433"/>
      <c r="T221" s="433"/>
      <c r="U221" s="434"/>
      <c r="V221" s="37" t="s">
        <v>71</v>
      </c>
      <c r="W221" s="404">
        <f>IFERROR(W214/H214,"0")+IFERROR(W215/H215,"0")+IFERROR(W216/H216,"0")+IFERROR(W217/H217,"0")+IFERROR(W218/H218,"0")+IFERROR(W219/H219,"0")+IFERROR(W220/H220,"0")</f>
        <v>0</v>
      </c>
      <c r="X221" s="404">
        <f>IFERROR(X214/H214,"0")+IFERROR(X215/H215,"0")+IFERROR(X216/H216,"0")+IFERROR(X217/H217,"0")+IFERROR(X218/H218,"0")+IFERROR(X219/H219,"0")+IFERROR(X220/H220,"0")</f>
        <v>0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405"/>
      <c r="AA221" s="405"/>
    </row>
    <row r="222" spans="1:67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32" t="s">
        <v>70</v>
      </c>
      <c r="P222" s="433"/>
      <c r="Q222" s="433"/>
      <c r="R222" s="433"/>
      <c r="S222" s="433"/>
      <c r="T222" s="433"/>
      <c r="U222" s="434"/>
      <c r="V222" s="37" t="s">
        <v>66</v>
      </c>
      <c r="W222" s="404">
        <f>IFERROR(SUM(W214:W220),"0")</f>
        <v>0</v>
      </c>
      <c r="X222" s="404">
        <f>IFERROR(SUM(X214:X220),"0")</f>
        <v>0</v>
      </c>
      <c r="Y222" s="37"/>
      <c r="Z222" s="405"/>
      <c r="AA222" s="405"/>
    </row>
    <row r="223" spans="1:67" ht="14.25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32" t="s">
        <v>70</v>
      </c>
      <c r="P227" s="433"/>
      <c r="Q227" s="433"/>
      <c r="R227" s="433"/>
      <c r="S227" s="433"/>
      <c r="T227" s="433"/>
      <c r="U227" s="434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32" t="s">
        <v>70</v>
      </c>
      <c r="P228" s="433"/>
      <c r="Q228" s="433"/>
      <c r="R228" s="433"/>
      <c r="S228" s="433"/>
      <c r="T228" s="433"/>
      <c r="U228" s="434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7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0</v>
      </c>
      <c r="X231" s="403">
        <f t="shared" ref="X231:X236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6" si="50">IFERROR(W231*I231/H231,"0")</f>
        <v>0</v>
      </c>
      <c r="BM231" s="64">
        <f t="shared" ref="BM231:BM236" si="51">IFERROR(X231*I231/H231,"0")</f>
        <v>0</v>
      </c>
      <c r="BN231" s="64">
        <f t="shared" ref="BN231:BN236" si="52">IFERROR(1/J231*(W231/H231),"0")</f>
        <v>0</v>
      </c>
      <c r="BO231" s="64">
        <f t="shared" ref="BO231:BO236" si="53">IFERROR(1/J231*(X231/H231),"0")</f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32" t="s">
        <v>70</v>
      </c>
      <c r="P237" s="433"/>
      <c r="Q237" s="433"/>
      <c r="R237" s="433"/>
      <c r="S237" s="433"/>
      <c r="T237" s="433"/>
      <c r="U237" s="434"/>
      <c r="V237" s="37" t="s">
        <v>71</v>
      </c>
      <c r="W237" s="404">
        <f>IFERROR(W231/H231,"0")+IFERROR(W232/H232,"0")+IFERROR(W233/H233,"0")+IFERROR(W234/H234,"0")+IFERROR(W235/H235,"0")+IFERROR(W236/H236,"0")</f>
        <v>0</v>
      </c>
      <c r="X237" s="404">
        <f>IFERROR(X231/H231,"0")+IFERROR(X232/H232,"0")+IFERROR(X233/H233,"0")+IFERROR(X234/H234,"0")+IFERROR(X235/H235,"0")+IFERROR(X236/H236,"0")</f>
        <v>0</v>
      </c>
      <c r="Y237" s="404">
        <f>IFERROR(IF(Y231="",0,Y231),"0")+IFERROR(IF(Y232="",0,Y232),"0")+IFERROR(IF(Y233="",0,Y233),"0")+IFERROR(IF(Y234="",0,Y234),"0")+IFERROR(IF(Y235="",0,Y235),"0")+IFERROR(IF(Y236="",0,Y236),"0")</f>
        <v>0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32" t="s">
        <v>70</v>
      </c>
      <c r="P238" s="433"/>
      <c r="Q238" s="433"/>
      <c r="R238" s="433"/>
      <c r="S238" s="433"/>
      <c r="T238" s="433"/>
      <c r="U238" s="434"/>
      <c r="V238" s="37" t="s">
        <v>66</v>
      </c>
      <c r="W238" s="404">
        <f>IFERROR(SUM(W231:W236),"0")</f>
        <v>0</v>
      </c>
      <c r="X238" s="404">
        <f>IFERROR(SUM(X231:X236),"0")</f>
        <v>0</v>
      </c>
      <c r="Y238" s="37"/>
      <c r="Z238" s="405"/>
      <c r="AA238" s="405"/>
    </row>
    <row r="239" spans="1:67" ht="16.5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46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48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32" t="s">
        <v>70</v>
      </c>
      <c r="P251" s="433"/>
      <c r="Q251" s="433"/>
      <c r="R251" s="433"/>
      <c r="S251" s="433"/>
      <c r="T251" s="433"/>
      <c r="U251" s="434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32" t="s">
        <v>70</v>
      </c>
      <c r="P252" s="433"/>
      <c r="Q252" s="433"/>
      <c r="R252" s="433"/>
      <c r="S252" s="433"/>
      <c r="T252" s="433"/>
      <c r="U252" s="434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32" t="s">
        <v>70</v>
      </c>
      <c r="P258" s="433"/>
      <c r="Q258" s="433"/>
      <c r="R258" s="433"/>
      <c r="S258" s="433"/>
      <c r="T258" s="433"/>
      <c r="U258" s="434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32" t="s">
        <v>70</v>
      </c>
      <c r="P259" s="433"/>
      <c r="Q259" s="433"/>
      <c r="R259" s="433"/>
      <c r="S259" s="433"/>
      <c r="T259" s="433"/>
      <c r="U259" s="434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32" t="s">
        <v>70</v>
      </c>
      <c r="P271" s="433"/>
      <c r="Q271" s="433"/>
      <c r="R271" s="433"/>
      <c r="S271" s="433"/>
      <c r="T271" s="433"/>
      <c r="U271" s="434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32" t="s">
        <v>70</v>
      </c>
      <c r="P272" s="433"/>
      <c r="Q272" s="433"/>
      <c r="R272" s="433"/>
      <c r="S272" s="433"/>
      <c r="T272" s="433"/>
      <c r="U272" s="434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76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180</v>
      </c>
      <c r="X274" s="403">
        <f>IFERROR(IF(W274="",0,CEILING((W274/$H274),1)*$H274),"")</f>
        <v>184.8</v>
      </c>
      <c r="Y274" s="36">
        <f>IFERROR(IF(X274=0,"",ROUNDUP(X274/H274,0)*0.02175),"")</f>
        <v>0.47849999999999998</v>
      </c>
      <c r="Z274" s="56"/>
      <c r="AA274" s="57"/>
      <c r="AE274" s="64"/>
      <c r="BB274" s="227" t="s">
        <v>1</v>
      </c>
      <c r="BL274" s="64">
        <f>IFERROR(W274*I274/H274,"0")</f>
        <v>192.08571428571429</v>
      </c>
      <c r="BM274" s="64">
        <f>IFERROR(X274*I274/H274,"0")</f>
        <v>197.20800000000003</v>
      </c>
      <c r="BN274" s="64">
        <f>IFERROR(1/J274*(W274/H274),"0")</f>
        <v>0.38265306122448972</v>
      </c>
      <c r="BO274" s="64">
        <f>IFERROR(1/J274*(X274/H274),"0")</f>
        <v>0.39285714285714285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200</v>
      </c>
      <c r="X275" s="403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28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20</v>
      </c>
      <c r="X276" s="403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29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32" t="s">
        <v>70</v>
      </c>
      <c r="P277" s="433"/>
      <c r="Q277" s="433"/>
      <c r="R277" s="433"/>
      <c r="S277" s="433"/>
      <c r="T277" s="433"/>
      <c r="U277" s="434"/>
      <c r="V277" s="37" t="s">
        <v>71</v>
      </c>
      <c r="W277" s="404">
        <f>IFERROR(W274/H274,"0")+IFERROR(W275/H275,"0")+IFERROR(W276/H276,"0")</f>
        <v>49.450549450549445</v>
      </c>
      <c r="X277" s="404">
        <f>IFERROR(X274/H274,"0")+IFERROR(X275/H275,"0")+IFERROR(X276/H276,"0")</f>
        <v>51</v>
      </c>
      <c r="Y277" s="404">
        <f>IFERROR(IF(Y274="",0,Y274),"0")+IFERROR(IF(Y275="",0,Y275),"0")+IFERROR(IF(Y276="",0,Y276),"0")</f>
        <v>1.1092500000000001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32" t="s">
        <v>70</v>
      </c>
      <c r="P278" s="433"/>
      <c r="Q278" s="433"/>
      <c r="R278" s="433"/>
      <c r="S278" s="433"/>
      <c r="T278" s="433"/>
      <c r="U278" s="434"/>
      <c r="V278" s="37" t="s">
        <v>66</v>
      </c>
      <c r="W278" s="404">
        <f>IFERROR(SUM(W274:W276),"0")</f>
        <v>400</v>
      </c>
      <c r="X278" s="404">
        <f>IFERROR(SUM(X274:X276),"0")</f>
        <v>412.8</v>
      </c>
      <c r="Y278" s="37"/>
      <c r="Z278" s="405"/>
      <c r="AA278" s="405"/>
    </row>
    <row r="279" spans="1:67" ht="14.25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73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5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32" t="s">
        <v>70</v>
      </c>
      <c r="P283" s="433"/>
      <c r="Q283" s="433"/>
      <c r="R283" s="433"/>
      <c r="S283" s="433"/>
      <c r="T283" s="433"/>
      <c r="U283" s="434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32" t="s">
        <v>70</v>
      </c>
      <c r="P284" s="433"/>
      <c r="Q284" s="433"/>
      <c r="R284" s="433"/>
      <c r="S284" s="433"/>
      <c r="T284" s="433"/>
      <c r="U284" s="434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32" t="s">
        <v>70</v>
      </c>
      <c r="P289" s="433"/>
      <c r="Q289" s="433"/>
      <c r="R289" s="433"/>
      <c r="S289" s="433"/>
      <c r="T289" s="433"/>
      <c r="U289" s="434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32" t="s">
        <v>70</v>
      </c>
      <c r="P290" s="433"/>
      <c r="Q290" s="433"/>
      <c r="R290" s="433"/>
      <c r="S290" s="433"/>
      <c r="T290" s="433"/>
      <c r="U290" s="434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32" t="s">
        <v>70</v>
      </c>
      <c r="P300" s="433"/>
      <c r="Q300" s="433"/>
      <c r="R300" s="433"/>
      <c r="S300" s="433"/>
      <c r="T300" s="433"/>
      <c r="U300" s="434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32" t="s">
        <v>70</v>
      </c>
      <c r="P301" s="433"/>
      <c r="Q301" s="433"/>
      <c r="R301" s="433"/>
      <c r="S301" s="433"/>
      <c r="T301" s="433"/>
      <c r="U301" s="434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32" t="s">
        <v>70</v>
      </c>
      <c r="P305" s="433"/>
      <c r="Q305" s="433"/>
      <c r="R305" s="433"/>
      <c r="S305" s="433"/>
      <c r="T305" s="433"/>
      <c r="U305" s="434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32" t="s">
        <v>70</v>
      </c>
      <c r="P306" s="433"/>
      <c r="Q306" s="433"/>
      <c r="R306" s="433"/>
      <c r="S306" s="433"/>
      <c r="T306" s="433"/>
      <c r="U306" s="434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32" t="s">
        <v>70</v>
      </c>
      <c r="P310" s="433"/>
      <c r="Q310" s="433"/>
      <c r="R310" s="433"/>
      <c r="S310" s="433"/>
      <c r="T310" s="433"/>
      <c r="U310" s="434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32" t="s">
        <v>70</v>
      </c>
      <c r="P311" s="433"/>
      <c r="Q311" s="433"/>
      <c r="R311" s="433"/>
      <c r="S311" s="433"/>
      <c r="T311" s="433"/>
      <c r="U311" s="434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8.3999999999999986</v>
      </c>
      <c r="X314" s="403">
        <f>IFERROR(IF(W314="",0,CEILING((W314/$H314),1)*$H314),"")</f>
        <v>8.4</v>
      </c>
      <c r="Y314" s="36">
        <f>IFERROR(IF(X314=0,"",ROUNDUP(X314/H314,0)*0.00753),"")</f>
        <v>3.0120000000000001E-2</v>
      </c>
      <c r="Z314" s="56"/>
      <c r="AA314" s="57"/>
      <c r="AE314" s="64"/>
      <c r="BB314" s="247" t="s">
        <v>1</v>
      </c>
      <c r="BL314" s="64">
        <f>IFERROR(W314*I314/H314,"0")</f>
        <v>9.487999999999996</v>
      </c>
      <c r="BM314" s="64">
        <f>IFERROR(X314*I314/H314,"0")</f>
        <v>9.4879999999999995</v>
      </c>
      <c r="BN314" s="64">
        <f>IFERROR(1/J314*(W314/H314),"0")</f>
        <v>2.5641025641025633E-2</v>
      </c>
      <c r="BO314" s="64">
        <f>IFERROR(1/J314*(X314/H314),"0")</f>
        <v>2.564102564102564E-2</v>
      </c>
    </row>
    <row r="315" spans="1:67" ht="27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8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32" t="s">
        <v>70</v>
      </c>
      <c r="P316" s="433"/>
      <c r="Q316" s="433"/>
      <c r="R316" s="433"/>
      <c r="S316" s="433"/>
      <c r="T316" s="433"/>
      <c r="U316" s="434"/>
      <c r="V316" s="37" t="s">
        <v>71</v>
      </c>
      <c r="W316" s="404">
        <f>IFERROR(W313/H313,"0")+IFERROR(W314/H314,"0")+IFERROR(W315/H315,"0")</f>
        <v>3.9999999999999991</v>
      </c>
      <c r="X316" s="404">
        <f>IFERROR(X313/H313,"0")+IFERROR(X314/H314,"0")+IFERROR(X315/H315,"0")</f>
        <v>4</v>
      </c>
      <c r="Y316" s="404">
        <f>IFERROR(IF(Y313="",0,Y313),"0")+IFERROR(IF(Y314="",0,Y314),"0")+IFERROR(IF(Y315="",0,Y315),"0")</f>
        <v>3.0120000000000001E-2</v>
      </c>
      <c r="Z316" s="405"/>
      <c r="AA316" s="405"/>
    </row>
    <row r="317" spans="1:67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32" t="s">
        <v>70</v>
      </c>
      <c r="P317" s="433"/>
      <c r="Q317" s="433"/>
      <c r="R317" s="433"/>
      <c r="S317" s="433"/>
      <c r="T317" s="433"/>
      <c r="U317" s="434"/>
      <c r="V317" s="37" t="s">
        <v>66</v>
      </c>
      <c r="W317" s="404">
        <f>IFERROR(SUM(W313:W315),"0")</f>
        <v>8.3999999999999986</v>
      </c>
      <c r="X317" s="404">
        <f>IFERROR(SUM(X313:X315),"0")</f>
        <v>8.4</v>
      </c>
      <c r="Y317" s="37"/>
      <c r="Z317" s="405"/>
      <c r="AA317" s="405"/>
    </row>
    <row r="318" spans="1:67" ht="14.25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32" t="s">
        <v>70</v>
      </c>
      <c r="P320" s="433"/>
      <c r="Q320" s="433"/>
      <c r="R320" s="433"/>
      <c r="S320" s="433"/>
      <c r="T320" s="433"/>
      <c r="U320" s="434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32" t="s">
        <v>70</v>
      </c>
      <c r="P321" s="433"/>
      <c r="Q321" s="433"/>
      <c r="R321" s="433"/>
      <c r="S321" s="433"/>
      <c r="T321" s="433"/>
      <c r="U321" s="434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0</v>
      </c>
      <c r="X323" s="403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32" t="s">
        <v>70</v>
      </c>
      <c r="P324" s="433"/>
      <c r="Q324" s="433"/>
      <c r="R324" s="433"/>
      <c r="S324" s="433"/>
      <c r="T324" s="433"/>
      <c r="U324" s="434"/>
      <c r="V324" s="37" t="s">
        <v>71</v>
      </c>
      <c r="W324" s="404">
        <f>IFERROR(W323/H323,"0")</f>
        <v>0</v>
      </c>
      <c r="X324" s="404">
        <f>IFERROR(X323/H323,"0")</f>
        <v>0</v>
      </c>
      <c r="Y324" s="404">
        <f>IFERROR(IF(Y323="",0,Y323),"0")</f>
        <v>0</v>
      </c>
      <c r="Z324" s="405"/>
      <c r="AA324" s="405"/>
    </row>
    <row r="325" spans="1:67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32" t="s">
        <v>70</v>
      </c>
      <c r="P325" s="433"/>
      <c r="Q325" s="433"/>
      <c r="R325" s="433"/>
      <c r="S325" s="433"/>
      <c r="T325" s="433"/>
      <c r="U325" s="434"/>
      <c r="V325" s="37" t="s">
        <v>66</v>
      </c>
      <c r="W325" s="404">
        <f>IFERROR(SUM(W323:W323),"0")</f>
        <v>0</v>
      </c>
      <c r="X325" s="404">
        <f>IFERROR(SUM(X323:X323),"0")</f>
        <v>0</v>
      </c>
      <c r="Y325" s="37"/>
      <c r="Z325" s="405"/>
      <c r="AA325" s="405"/>
    </row>
    <row r="326" spans="1:67" ht="27.75" customHeight="1" x14ac:dyDescent="0.2">
      <c r="A326" s="453" t="s">
        <v>486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48"/>
      <c r="AA326" s="48"/>
    </row>
    <row r="327" spans="1:67" ht="16.5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618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5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8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0</v>
      </c>
      <c r="X331" s="403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5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68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0</v>
      </c>
      <c r="X333" s="403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29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3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0</v>
      </c>
      <c r="X335" s="403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09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4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8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32" t="s">
        <v>70</v>
      </c>
      <c r="P341" s="433"/>
      <c r="Q341" s="433"/>
      <c r="R341" s="433"/>
      <c r="S341" s="433"/>
      <c r="T341" s="433"/>
      <c r="U341" s="434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32" t="s">
        <v>70</v>
      </c>
      <c r="P342" s="433"/>
      <c r="Q342" s="433"/>
      <c r="R342" s="433"/>
      <c r="S342" s="433"/>
      <c r="T342" s="433"/>
      <c r="U342" s="434"/>
      <c r="V342" s="37" t="s">
        <v>66</v>
      </c>
      <c r="W342" s="404">
        <f>IFERROR(SUM(W329:W340),"0")</f>
        <v>0</v>
      </c>
      <c r="X342" s="404">
        <f>IFERROR(SUM(X329:X340),"0")</f>
        <v>0</v>
      </c>
      <c r="Y342" s="37"/>
      <c r="Z342" s="405"/>
      <c r="AA342" s="405"/>
    </row>
    <row r="343" spans="1:67" ht="14.25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1000</v>
      </c>
      <c r="X344" s="403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64"/>
      <c r="BB344" s="263" t="s">
        <v>1</v>
      </c>
      <c r="BL344" s="64">
        <f>IFERROR(W344*I344/H344,"0")</f>
        <v>1032</v>
      </c>
      <c r="BM344" s="64">
        <f>IFERROR(X344*I344/H344,"0")</f>
        <v>1037.1600000000001</v>
      </c>
      <c r="BN344" s="64">
        <f>IFERROR(1/J344*(W344/H344),"0")</f>
        <v>1.3888888888888888</v>
      </c>
      <c r="BO344" s="64">
        <f>IFERROR(1/J344*(X344/H344),"0")</f>
        <v>1.3958333333333333</v>
      </c>
    </row>
    <row r="345" spans="1:67" ht="16.5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7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32" t="s">
        <v>70</v>
      </c>
      <c r="P348" s="433"/>
      <c r="Q348" s="433"/>
      <c r="R348" s="433"/>
      <c r="S348" s="433"/>
      <c r="T348" s="433"/>
      <c r="U348" s="434"/>
      <c r="V348" s="37" t="s">
        <v>71</v>
      </c>
      <c r="W348" s="404">
        <f>IFERROR(W344/H344,"0")+IFERROR(W345/H345,"0")+IFERROR(W346/H346,"0")+IFERROR(W347/H347,"0")</f>
        <v>66.666666666666671</v>
      </c>
      <c r="X348" s="404">
        <f>IFERROR(X344/H344,"0")+IFERROR(X345/H345,"0")+IFERROR(X346/H346,"0")+IFERROR(X347/H347,"0")</f>
        <v>67</v>
      </c>
      <c r="Y348" s="404">
        <f>IFERROR(IF(Y344="",0,Y344),"0")+IFERROR(IF(Y345="",0,Y345),"0")+IFERROR(IF(Y346="",0,Y346),"0")+IFERROR(IF(Y347="",0,Y347),"0")</f>
        <v>1.4572499999999999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32" t="s">
        <v>70</v>
      </c>
      <c r="P349" s="433"/>
      <c r="Q349" s="433"/>
      <c r="R349" s="433"/>
      <c r="S349" s="433"/>
      <c r="T349" s="433"/>
      <c r="U349" s="434"/>
      <c r="V349" s="37" t="s">
        <v>66</v>
      </c>
      <c r="W349" s="404">
        <f>IFERROR(SUM(W344:W347),"0")</f>
        <v>1000</v>
      </c>
      <c r="X349" s="404">
        <f>IFERROR(SUM(X344:X347),"0")</f>
        <v>1005</v>
      </c>
      <c r="Y349" s="37"/>
      <c r="Z349" s="405"/>
      <c r="AA349" s="405"/>
    </row>
    <row r="350" spans="1:67" ht="14.25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75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25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120</v>
      </c>
      <c r="X353" s="403">
        <f>IFERROR(IF(W353="",0,CEILING((W353/$H353),1)*$H353),"")</f>
        <v>124.8</v>
      </c>
      <c r="Y353" s="36">
        <f>IFERROR(IF(X353=0,"",ROUNDUP(X353/H353,0)*0.02175),"")</f>
        <v>0.34799999999999998</v>
      </c>
      <c r="Z353" s="56"/>
      <c r="AA353" s="57"/>
      <c r="AE353" s="64"/>
      <c r="BB353" s="269" t="s">
        <v>1</v>
      </c>
      <c r="BL353" s="64">
        <f>IFERROR(W353*I353/H353,"0")</f>
        <v>128.67692307692309</v>
      </c>
      <c r="BM353" s="64">
        <f>IFERROR(X353*I353/H353,"0")</f>
        <v>133.82400000000001</v>
      </c>
      <c r="BN353" s="64">
        <f>IFERROR(1/J353*(W353/H353),"0")</f>
        <v>0.27472527472527469</v>
      </c>
      <c r="BO353" s="64">
        <f>IFERROR(1/J353*(X353/H353),"0")</f>
        <v>0.2857142857142857</v>
      </c>
    </row>
    <row r="354" spans="1:67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32" t="s">
        <v>70</v>
      </c>
      <c r="P354" s="433"/>
      <c r="Q354" s="433"/>
      <c r="R354" s="433"/>
      <c r="S354" s="433"/>
      <c r="T354" s="433"/>
      <c r="U354" s="434"/>
      <c r="V354" s="37" t="s">
        <v>71</v>
      </c>
      <c r="W354" s="404">
        <f>IFERROR(W351/H351,"0")+IFERROR(W352/H352,"0")+IFERROR(W353/H353,"0")</f>
        <v>15.384615384615385</v>
      </c>
      <c r="X354" s="404">
        <f>IFERROR(X351/H351,"0")+IFERROR(X352/H352,"0")+IFERROR(X353/H353,"0")</f>
        <v>16</v>
      </c>
      <c r="Y354" s="404">
        <f>IFERROR(IF(Y351="",0,Y351),"0")+IFERROR(IF(Y352="",0,Y352),"0")+IFERROR(IF(Y353="",0,Y353),"0")</f>
        <v>0.34799999999999998</v>
      </c>
      <c r="Z354" s="405"/>
      <c r="AA354" s="405"/>
    </row>
    <row r="355" spans="1:67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32" t="s">
        <v>70</v>
      </c>
      <c r="P355" s="433"/>
      <c r="Q355" s="433"/>
      <c r="R355" s="433"/>
      <c r="S355" s="433"/>
      <c r="T355" s="433"/>
      <c r="U355" s="434"/>
      <c r="V355" s="37" t="s">
        <v>66</v>
      </c>
      <c r="W355" s="404">
        <f>IFERROR(SUM(W351:W353),"0")</f>
        <v>120</v>
      </c>
      <c r="X355" s="404">
        <f>IFERROR(SUM(X351:X353),"0")</f>
        <v>124.8</v>
      </c>
      <c r="Y355" s="37"/>
      <c r="Z355" s="405"/>
      <c r="AA355" s="405"/>
    </row>
    <row r="356" spans="1:67" ht="14.25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500</v>
      </c>
      <c r="X357" s="403">
        <f>IFERROR(IF(W357="",0,CEILING((W357/$H357),1)*$H357),"")</f>
        <v>507</v>
      </c>
      <c r="Y357" s="36">
        <f>IFERROR(IF(X357=0,"",ROUNDUP(X357/H357,0)*0.02175),"")</f>
        <v>1.4137499999999998</v>
      </c>
      <c r="Z357" s="56"/>
      <c r="AA357" s="57"/>
      <c r="AE357" s="64"/>
      <c r="BB357" s="270" t="s">
        <v>1</v>
      </c>
      <c r="BL357" s="64">
        <f>IFERROR(W357*I357/H357,"0")</f>
        <v>536.15384615384619</v>
      </c>
      <c r="BM357" s="64">
        <f>IFERROR(X357*I357/H357,"0")</f>
        <v>543.66000000000008</v>
      </c>
      <c r="BN357" s="64">
        <f>IFERROR(1/J357*(W357/H357),"0")</f>
        <v>1.1446886446886446</v>
      </c>
      <c r="BO357" s="64">
        <f>IFERROR(1/J357*(X357/H357),"0")</f>
        <v>1.1607142857142856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39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32" t="s">
        <v>70</v>
      </c>
      <c r="P359" s="433"/>
      <c r="Q359" s="433"/>
      <c r="R359" s="433"/>
      <c r="S359" s="433"/>
      <c r="T359" s="433"/>
      <c r="U359" s="434"/>
      <c r="V359" s="37" t="s">
        <v>71</v>
      </c>
      <c r="W359" s="404">
        <f>IFERROR(W357/H357,"0")+IFERROR(W358/H358,"0")</f>
        <v>64.102564102564102</v>
      </c>
      <c r="X359" s="404">
        <f>IFERROR(X357/H357,"0")+IFERROR(X358/H358,"0")</f>
        <v>65</v>
      </c>
      <c r="Y359" s="404">
        <f>IFERROR(IF(Y357="",0,Y357),"0")+IFERROR(IF(Y358="",0,Y358),"0")</f>
        <v>1.4137499999999998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32" t="s">
        <v>70</v>
      </c>
      <c r="P360" s="433"/>
      <c r="Q360" s="433"/>
      <c r="R360" s="433"/>
      <c r="S360" s="433"/>
      <c r="T360" s="433"/>
      <c r="U360" s="434"/>
      <c r="V360" s="37" t="s">
        <v>66</v>
      </c>
      <c r="W360" s="404">
        <f>IFERROR(SUM(W357:W358),"0")</f>
        <v>500</v>
      </c>
      <c r="X360" s="404">
        <f>IFERROR(SUM(X357:X358),"0")</f>
        <v>507</v>
      </c>
      <c r="Y360" s="37"/>
      <c r="Z360" s="405"/>
      <c r="AA360" s="405"/>
    </row>
    <row r="361" spans="1:67" ht="16.5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32" t="s">
        <v>70</v>
      </c>
      <c r="P367" s="433"/>
      <c r="Q367" s="433"/>
      <c r="R367" s="433"/>
      <c r="S367" s="433"/>
      <c r="T367" s="433"/>
      <c r="U367" s="434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32" t="s">
        <v>70</v>
      </c>
      <c r="P368" s="433"/>
      <c r="Q368" s="433"/>
      <c r="R368" s="433"/>
      <c r="S368" s="433"/>
      <c r="T368" s="433"/>
      <c r="U368" s="434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38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72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32" t="s">
        <v>70</v>
      </c>
      <c r="P373" s="433"/>
      <c r="Q373" s="433"/>
      <c r="R373" s="433"/>
      <c r="S373" s="433"/>
      <c r="T373" s="433"/>
      <c r="U373" s="434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32" t="s">
        <v>70</v>
      </c>
      <c r="P374" s="433"/>
      <c r="Q374" s="433"/>
      <c r="R374" s="433"/>
      <c r="S374" s="433"/>
      <c r="T374" s="433"/>
      <c r="U374" s="434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16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0</v>
      </c>
      <c r="X376" s="403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9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9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32" t="s">
        <v>70</v>
      </c>
      <c r="P381" s="433"/>
      <c r="Q381" s="433"/>
      <c r="R381" s="433"/>
      <c r="S381" s="433"/>
      <c r="T381" s="433"/>
      <c r="U381" s="434"/>
      <c r="V381" s="37" t="s">
        <v>71</v>
      </c>
      <c r="W381" s="404">
        <f>IFERROR(W376/H376,"0")+IFERROR(W377/H377,"0")+IFERROR(W378/H378,"0")+IFERROR(W379/H379,"0")+IFERROR(W380/H380,"0")</f>
        <v>0</v>
      </c>
      <c r="X381" s="404">
        <f>IFERROR(X376/H376,"0")+IFERROR(X377/H377,"0")+IFERROR(X378/H378,"0")+IFERROR(X379/H379,"0")+IFERROR(X380/H380,"0")</f>
        <v>0</v>
      </c>
      <c r="Y381" s="404">
        <f>IFERROR(IF(Y376="",0,Y376),"0")+IFERROR(IF(Y377="",0,Y377),"0")+IFERROR(IF(Y378="",0,Y378),"0")+IFERROR(IF(Y379="",0,Y379),"0")+IFERROR(IF(Y380="",0,Y380),"0")</f>
        <v>0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32" t="s">
        <v>70</v>
      </c>
      <c r="P382" s="433"/>
      <c r="Q382" s="433"/>
      <c r="R382" s="433"/>
      <c r="S382" s="433"/>
      <c r="T382" s="433"/>
      <c r="U382" s="434"/>
      <c r="V382" s="37" t="s">
        <v>66</v>
      </c>
      <c r="W382" s="404">
        <f>IFERROR(SUM(W376:W380),"0")</f>
        <v>0</v>
      </c>
      <c r="X382" s="404">
        <f>IFERROR(SUM(X376:X380),"0")</f>
        <v>0</v>
      </c>
      <c r="Y382" s="37"/>
      <c r="Z382" s="405"/>
      <c r="AA382" s="405"/>
    </row>
    <row r="383" spans="1:67" ht="14.25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7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32" t="s">
        <v>70</v>
      </c>
      <c r="P386" s="433"/>
      <c r="Q386" s="433"/>
      <c r="R386" s="433"/>
      <c r="S386" s="433"/>
      <c r="T386" s="433"/>
      <c r="U386" s="434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32" t="s">
        <v>70</v>
      </c>
      <c r="P387" s="433"/>
      <c r="Q387" s="433"/>
      <c r="R387" s="433"/>
      <c r="S387" s="433"/>
      <c r="T387" s="433"/>
      <c r="U387" s="434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customHeight="1" x14ac:dyDescent="0.2">
      <c r="A388" s="453" t="s">
        <v>567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48"/>
      <c r="AA388" s="48"/>
    </row>
    <row r="389" spans="1:67" ht="16.5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32" t="s">
        <v>70</v>
      </c>
      <c r="P393" s="433"/>
      <c r="Q393" s="433"/>
      <c r="R393" s="433"/>
      <c r="S393" s="433"/>
      <c r="T393" s="433"/>
      <c r="U393" s="434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32" t="s">
        <v>70</v>
      </c>
      <c r="P394" s="433"/>
      <c r="Q394" s="433"/>
      <c r="R394" s="433"/>
      <c r="S394" s="433"/>
      <c r="T394" s="433"/>
      <c r="U394" s="434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7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30</v>
      </c>
      <c r="X396" s="403">
        <f t="shared" ref="X396:X420" si="75">IFERROR(IF(W396="",0,CEILING((W396/$H396),1)*$H396),"")</f>
        <v>33.6</v>
      </c>
      <c r="Y396" s="36">
        <f t="shared" ref="Y396:Y402" si="76">IFERROR(IF(X396=0,"",ROUNDUP(X396/H396,0)*0.00753),"")</f>
        <v>6.0240000000000002E-2</v>
      </c>
      <c r="Z396" s="56"/>
      <c r="AA396" s="57"/>
      <c r="AE396" s="64"/>
      <c r="BB396" s="288" t="s">
        <v>1</v>
      </c>
      <c r="BL396" s="64">
        <f t="shared" ref="BL396:BL420" si="77">IFERROR(W396*I396/H396,"0")</f>
        <v>31.642857142857135</v>
      </c>
      <c r="BM396" s="64">
        <f t="shared" ref="BM396:BM420" si="78">IFERROR(X396*I396/H396,"0")</f>
        <v>35.44</v>
      </c>
      <c r="BN396" s="64">
        <f t="shared" ref="BN396:BN420" si="79">IFERROR(1/J396*(W396/H396),"0")</f>
        <v>4.5787545787545784E-2</v>
      </c>
      <c r="BO396" s="64">
        <f t="shared" ref="BO396:BO420" si="80">IFERROR(1/J396*(X396/H396),"0")</f>
        <v>5.128205128205128E-2</v>
      </c>
    </row>
    <row r="397" spans="1:67" ht="27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70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47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0</v>
      </c>
      <c r="X400" s="403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2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3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2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18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8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12.6</v>
      </c>
      <c r="X417" s="403">
        <f t="shared" si="75"/>
        <v>12.600000000000001</v>
      </c>
      <c r="Y417" s="36">
        <f t="shared" si="81"/>
        <v>3.0120000000000001E-2</v>
      </c>
      <c r="Z417" s="56"/>
      <c r="AA417" s="57"/>
      <c r="AE417" s="64"/>
      <c r="BB417" s="309" t="s">
        <v>1</v>
      </c>
      <c r="BL417" s="64">
        <f t="shared" si="77"/>
        <v>13.379999999999999</v>
      </c>
      <c r="BM417" s="64">
        <f t="shared" si="78"/>
        <v>13.38</v>
      </c>
      <c r="BN417" s="64">
        <f t="shared" si="79"/>
        <v>2.5641025641025644E-2</v>
      </c>
      <c r="BO417" s="64">
        <f t="shared" si="80"/>
        <v>2.5641025641025644E-2</v>
      </c>
    </row>
    <row r="418" spans="1:67" ht="27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6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32" t="s">
        <v>70</v>
      </c>
      <c r="P421" s="433"/>
      <c r="Q421" s="433"/>
      <c r="R421" s="433"/>
      <c r="S421" s="433"/>
      <c r="T421" s="433"/>
      <c r="U421" s="434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13.142857142857142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14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9.0359999999999996E-2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32" t="s">
        <v>70</v>
      </c>
      <c r="P422" s="433"/>
      <c r="Q422" s="433"/>
      <c r="R422" s="433"/>
      <c r="S422" s="433"/>
      <c r="T422" s="433"/>
      <c r="U422" s="434"/>
      <c r="V422" s="37" t="s">
        <v>66</v>
      </c>
      <c r="W422" s="404">
        <f>IFERROR(SUM(W396:W420),"0")</f>
        <v>42.6</v>
      </c>
      <c r="X422" s="404">
        <f>IFERROR(SUM(X396:X420),"0")</f>
        <v>46.2</v>
      </c>
      <c r="Y422" s="37"/>
      <c r="Z422" s="405"/>
      <c r="AA422" s="405"/>
    </row>
    <row r="423" spans="1:67" ht="14.25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30</v>
      </c>
      <c r="X424" s="403">
        <f>IFERROR(IF(W424="",0,CEILING((W424/$H424),1)*$H424),"")</f>
        <v>31.2</v>
      </c>
      <c r="Y424" s="36">
        <f>IFERROR(IF(X424=0,"",ROUNDUP(X424/H424,0)*0.02175),"")</f>
        <v>8.6999999999999994E-2</v>
      </c>
      <c r="Z424" s="56"/>
      <c r="AA424" s="57"/>
      <c r="AE424" s="64"/>
      <c r="BB424" s="313" t="s">
        <v>1</v>
      </c>
      <c r="BL424" s="64">
        <f>IFERROR(W424*I424/H424,"0")</f>
        <v>32.1</v>
      </c>
      <c r="BM424" s="64">
        <f>IFERROR(X424*I424/H424,"0")</f>
        <v>33.384</v>
      </c>
      <c r="BN424" s="64">
        <f>IFERROR(1/J424*(W424/H424),"0")</f>
        <v>6.8681318681318673E-2</v>
      </c>
      <c r="BO424" s="64">
        <f>IFERROR(1/J424*(X424/H424),"0")</f>
        <v>7.1428571428571425E-2</v>
      </c>
    </row>
    <row r="425" spans="1:67" ht="27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32" t="s">
        <v>70</v>
      </c>
      <c r="P427" s="433"/>
      <c r="Q427" s="433"/>
      <c r="R427" s="433"/>
      <c r="S427" s="433"/>
      <c r="T427" s="433"/>
      <c r="U427" s="434"/>
      <c r="V427" s="37" t="s">
        <v>71</v>
      </c>
      <c r="W427" s="404">
        <f>IFERROR(W424/H424,"0")+IFERROR(W425/H425,"0")+IFERROR(W426/H426,"0")</f>
        <v>3.8461538461538463</v>
      </c>
      <c r="X427" s="404">
        <f>IFERROR(X424/H424,"0")+IFERROR(X425/H425,"0")+IFERROR(X426/H426,"0")</f>
        <v>4</v>
      </c>
      <c r="Y427" s="404">
        <f>IFERROR(IF(Y424="",0,Y424),"0")+IFERROR(IF(Y425="",0,Y425),"0")+IFERROR(IF(Y426="",0,Y426),"0")</f>
        <v>8.6999999999999994E-2</v>
      </c>
      <c r="Z427" s="405"/>
      <c r="AA427" s="405"/>
    </row>
    <row r="428" spans="1:67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32" t="s">
        <v>70</v>
      </c>
      <c r="P428" s="433"/>
      <c r="Q428" s="433"/>
      <c r="R428" s="433"/>
      <c r="S428" s="433"/>
      <c r="T428" s="433"/>
      <c r="U428" s="434"/>
      <c r="V428" s="37" t="s">
        <v>66</v>
      </c>
      <c r="W428" s="404">
        <f>IFERROR(SUM(W424:W426),"0")</f>
        <v>30</v>
      </c>
      <c r="X428" s="404">
        <f>IFERROR(SUM(X424:X426),"0")</f>
        <v>31.2</v>
      </c>
      <c r="Y428" s="37"/>
      <c r="Z428" s="405"/>
      <c r="AA428" s="405"/>
    </row>
    <row r="429" spans="1:67" ht="14.25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32" t="s">
        <v>70</v>
      </c>
      <c r="P431" s="433"/>
      <c r="Q431" s="433"/>
      <c r="R431" s="433"/>
      <c r="S431" s="433"/>
      <c r="T431" s="433"/>
      <c r="U431" s="434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32" t="s">
        <v>70</v>
      </c>
      <c r="P432" s="433"/>
      <c r="Q432" s="433"/>
      <c r="R432" s="433"/>
      <c r="S432" s="433"/>
      <c r="T432" s="433"/>
      <c r="U432" s="434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32" t="s">
        <v>70</v>
      </c>
      <c r="P437" s="433"/>
      <c r="Q437" s="433"/>
      <c r="R437" s="433"/>
      <c r="S437" s="433"/>
      <c r="T437" s="433"/>
      <c r="U437" s="434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32" t="s">
        <v>70</v>
      </c>
      <c r="P438" s="433"/>
      <c r="Q438" s="433"/>
      <c r="R438" s="433"/>
      <c r="S438" s="433"/>
      <c r="T438" s="433"/>
      <c r="U438" s="434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32" t="s">
        <v>70</v>
      </c>
      <c r="P443" s="433"/>
      <c r="Q443" s="433"/>
      <c r="R443" s="433"/>
      <c r="S443" s="433"/>
      <c r="T443" s="433"/>
      <c r="U443" s="434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32" t="s">
        <v>70</v>
      </c>
      <c r="P444" s="433"/>
      <c r="Q444" s="433"/>
      <c r="R444" s="433"/>
      <c r="S444" s="433"/>
      <c r="T444" s="433"/>
      <c r="U444" s="434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07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0</v>
      </c>
      <c r="X447" s="403">
        <f t="shared" si="82"/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si="83"/>
        <v>0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</row>
    <row r="448" spans="1:67" ht="27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6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3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32" t="s">
        <v>70</v>
      </c>
      <c r="P455" s="433"/>
      <c r="Q455" s="433"/>
      <c r="R455" s="433"/>
      <c r="S455" s="433"/>
      <c r="T455" s="433"/>
      <c r="U455" s="434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0</v>
      </c>
      <c r="X455" s="404">
        <f>IFERROR(X446/H446,"0")+IFERROR(X447/H447,"0")+IFERROR(X448/H448,"0")+IFERROR(X449/H449,"0")+IFERROR(X450/H450,"0")+IFERROR(X451/H451,"0")+IFERROR(X452/H452,"0")+IFERROR(X453/H453,"0")+IFERROR(X454/H454,"0")</f>
        <v>0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32" t="s">
        <v>70</v>
      </c>
      <c r="P456" s="433"/>
      <c r="Q456" s="433"/>
      <c r="R456" s="433"/>
      <c r="S456" s="433"/>
      <c r="T456" s="433"/>
      <c r="U456" s="434"/>
      <c r="V456" s="37" t="s">
        <v>66</v>
      </c>
      <c r="W456" s="404">
        <f>IFERROR(SUM(W446:W454),"0")</f>
        <v>0</v>
      </c>
      <c r="X456" s="404">
        <f>IFERROR(SUM(X446:X454),"0")</f>
        <v>0</v>
      </c>
      <c r="Y456" s="37"/>
      <c r="Z456" s="405"/>
      <c r="AA456" s="405"/>
    </row>
    <row r="457" spans="1:67" ht="14.25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32" t="s">
        <v>70</v>
      </c>
      <c r="P460" s="433"/>
      <c r="Q460" s="433"/>
      <c r="R460" s="433"/>
      <c r="S460" s="433"/>
      <c r="T460" s="433"/>
      <c r="U460" s="434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32" t="s">
        <v>70</v>
      </c>
      <c r="P461" s="433"/>
      <c r="Q461" s="433"/>
      <c r="R461" s="433"/>
      <c r="S461" s="433"/>
      <c r="T461" s="433"/>
      <c r="U461" s="434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32" t="s">
        <v>70</v>
      </c>
      <c r="P464" s="433"/>
      <c r="Q464" s="433"/>
      <c r="R464" s="433"/>
      <c r="S464" s="433"/>
      <c r="T464" s="433"/>
      <c r="U464" s="434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32" t="s">
        <v>70</v>
      </c>
      <c r="P465" s="433"/>
      <c r="Q465" s="433"/>
      <c r="R465" s="433"/>
      <c r="S465" s="433"/>
      <c r="T465" s="433"/>
      <c r="U465" s="434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32" t="s">
        <v>70</v>
      </c>
      <c r="P468" s="433"/>
      <c r="Q468" s="433"/>
      <c r="R468" s="433"/>
      <c r="S468" s="433"/>
      <c r="T468" s="433"/>
      <c r="U468" s="434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32" t="s">
        <v>70</v>
      </c>
      <c r="P469" s="433"/>
      <c r="Q469" s="433"/>
      <c r="R469" s="433"/>
      <c r="S469" s="433"/>
      <c r="T469" s="433"/>
      <c r="U469" s="434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32" t="s">
        <v>70</v>
      </c>
      <c r="P475" s="433"/>
      <c r="Q475" s="433"/>
      <c r="R475" s="433"/>
      <c r="S475" s="433"/>
      <c r="T475" s="433"/>
      <c r="U475" s="434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32" t="s">
        <v>70</v>
      </c>
      <c r="P476" s="433"/>
      <c r="Q476" s="433"/>
      <c r="R476" s="433"/>
      <c r="S476" s="433"/>
      <c r="T476" s="433"/>
      <c r="U476" s="434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0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32" t="s">
        <v>70</v>
      </c>
      <c r="P481" s="433"/>
      <c r="Q481" s="433"/>
      <c r="R481" s="433"/>
      <c r="S481" s="433"/>
      <c r="T481" s="433"/>
      <c r="U481" s="434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32" t="s">
        <v>70</v>
      </c>
      <c r="P482" s="433"/>
      <c r="Q482" s="433"/>
      <c r="R482" s="433"/>
      <c r="S482" s="433"/>
      <c r="T482" s="433"/>
      <c r="U482" s="434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0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32" t="s">
        <v>70</v>
      </c>
      <c r="P485" s="433"/>
      <c r="Q485" s="433"/>
      <c r="R485" s="433"/>
      <c r="S485" s="433"/>
      <c r="T485" s="433"/>
      <c r="U485" s="434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32" t="s">
        <v>70</v>
      </c>
      <c r="P486" s="433"/>
      <c r="Q486" s="433"/>
      <c r="R486" s="433"/>
      <c r="S486" s="433"/>
      <c r="T486" s="433"/>
      <c r="U486" s="434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customHeight="1" x14ac:dyDescent="0.2">
      <c r="A487" s="453" t="s">
        <v>687</v>
      </c>
      <c r="B487" s="454"/>
      <c r="C487" s="454"/>
      <c r="D487" s="454"/>
      <c r="E487" s="454"/>
      <c r="F487" s="454"/>
      <c r="G487" s="454"/>
      <c r="H487" s="454"/>
      <c r="I487" s="454"/>
      <c r="J487" s="454"/>
      <c r="K487" s="454"/>
      <c r="L487" s="454"/>
      <c r="M487" s="454"/>
      <c r="N487" s="454"/>
      <c r="O487" s="454"/>
      <c r="P487" s="454"/>
      <c r="Q487" s="454"/>
      <c r="R487" s="454"/>
      <c r="S487" s="454"/>
      <c r="T487" s="454"/>
      <c r="U487" s="454"/>
      <c r="V487" s="454"/>
      <c r="W487" s="454"/>
      <c r="X487" s="454"/>
      <c r="Y487" s="454"/>
      <c r="Z487" s="48"/>
      <c r="AA487" s="48"/>
    </row>
    <row r="488" spans="1:67" ht="16.5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0</v>
      </c>
      <c r="X491" s="403">
        <f t="shared" si="88"/>
        <v>0</v>
      </c>
      <c r="Y491" s="36" t="str">
        <f t="shared" si="89"/>
        <v/>
      </c>
      <c r="Z491" s="56"/>
      <c r="AA491" s="57"/>
      <c r="AE491" s="64"/>
      <c r="BB491" s="342" t="s">
        <v>1</v>
      </c>
      <c r="BL491" s="64">
        <f t="shared" si="90"/>
        <v>0</v>
      </c>
      <c r="BM491" s="64">
        <f t="shared" si="91"/>
        <v>0</v>
      </c>
      <c r="BN491" s="64">
        <f t="shared" si="92"/>
        <v>0</v>
      </c>
      <c r="BO491" s="64">
        <f t="shared" si="93"/>
        <v>0</v>
      </c>
    </row>
    <row r="492" spans="1:67" ht="27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73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35</v>
      </c>
      <c r="X493" s="403">
        <f t="shared" si="88"/>
        <v>36.96</v>
      </c>
      <c r="Y493" s="36">
        <f t="shared" si="89"/>
        <v>8.3720000000000003E-2</v>
      </c>
      <c r="Z493" s="56"/>
      <c r="AA493" s="57"/>
      <c r="AE493" s="64"/>
      <c r="BB493" s="344" t="s">
        <v>1</v>
      </c>
      <c r="BL493" s="64">
        <f t="shared" si="90"/>
        <v>37.386363636363633</v>
      </c>
      <c r="BM493" s="64">
        <f t="shared" si="91"/>
        <v>39.479999999999997</v>
      </c>
      <c r="BN493" s="64">
        <f t="shared" si="92"/>
        <v>6.3738344988344992E-2</v>
      </c>
      <c r="BO493" s="64">
        <f t="shared" si="93"/>
        <v>6.7307692307692318E-2</v>
      </c>
    </row>
    <row r="494" spans="1:67" ht="16.5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0</v>
      </c>
      <c r="X495" s="403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1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32" t="s">
        <v>70</v>
      </c>
      <c r="P502" s="433"/>
      <c r="Q502" s="433"/>
      <c r="R502" s="433"/>
      <c r="S502" s="433"/>
      <c r="T502" s="433"/>
      <c r="U502" s="434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6.6287878787878789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7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8.3720000000000003E-2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32" t="s">
        <v>70</v>
      </c>
      <c r="P503" s="433"/>
      <c r="Q503" s="433"/>
      <c r="R503" s="433"/>
      <c r="S503" s="433"/>
      <c r="T503" s="433"/>
      <c r="U503" s="434"/>
      <c r="V503" s="37" t="s">
        <v>66</v>
      </c>
      <c r="W503" s="404">
        <f>IFERROR(SUM(W490:W501),"0")</f>
        <v>35</v>
      </c>
      <c r="X503" s="404">
        <f>IFERROR(SUM(X490:X501),"0")</f>
        <v>36.96</v>
      </c>
      <c r="Y503" s="37"/>
      <c r="Z503" s="405"/>
      <c r="AA503" s="405"/>
    </row>
    <row r="504" spans="1:67" ht="14.25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0</v>
      </c>
      <c r="X505" s="403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3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16.5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6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32" t="s">
        <v>70</v>
      </c>
      <c r="P507" s="433"/>
      <c r="Q507" s="433"/>
      <c r="R507" s="433"/>
      <c r="S507" s="433"/>
      <c r="T507" s="433"/>
      <c r="U507" s="434"/>
      <c r="V507" s="37" t="s">
        <v>71</v>
      </c>
      <c r="W507" s="404">
        <f>IFERROR(W505/H505,"0")+IFERROR(W506/H506,"0")</f>
        <v>0</v>
      </c>
      <c r="X507" s="404">
        <f>IFERROR(X505/H505,"0")+IFERROR(X506/H506,"0")</f>
        <v>0</v>
      </c>
      <c r="Y507" s="404">
        <f>IFERROR(IF(Y505="",0,Y505),"0")+IFERROR(IF(Y506="",0,Y506),"0")</f>
        <v>0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32" t="s">
        <v>70</v>
      </c>
      <c r="P508" s="433"/>
      <c r="Q508" s="433"/>
      <c r="R508" s="433"/>
      <c r="S508" s="433"/>
      <c r="T508" s="433"/>
      <c r="U508" s="434"/>
      <c r="V508" s="37" t="s">
        <v>66</v>
      </c>
      <c r="W508" s="404">
        <f>IFERROR(SUM(W505:W506),"0")</f>
        <v>0</v>
      </c>
      <c r="X508" s="404">
        <f>IFERROR(SUM(X505:X506),"0")</f>
        <v>0</v>
      </c>
      <c r="Y508" s="37"/>
      <c r="Z508" s="405"/>
      <c r="AA508" s="405"/>
    </row>
    <row r="509" spans="1:67" ht="14.25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0</v>
      </c>
      <c r="X510" s="403">
        <f t="shared" ref="X510:X515" si="94"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5" t="s">
        <v>1</v>
      </c>
      <c r="BL510" s="64">
        <f t="shared" ref="BL510:BL515" si="95">IFERROR(W510*I510/H510,"0")</f>
        <v>0</v>
      </c>
      <c r="BM510" s="64">
        <f t="shared" ref="BM510:BM515" si="96">IFERROR(X510*I510/H510,"0")</f>
        <v>0</v>
      </c>
      <c r="BN510" s="64">
        <f t="shared" ref="BN510:BN515" si="97">IFERROR(1/J510*(W510/H510),"0")</f>
        <v>0</v>
      </c>
      <c r="BO510" s="64">
        <f t="shared" ref="BO510:BO515" si="98">IFERROR(1/J510*(X510/H510),"0")</f>
        <v>0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8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0</v>
      </c>
      <c r="X511" s="403">
        <f t="shared" si="94"/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0</v>
      </c>
      <c r="X512" s="403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32" t="s">
        <v>70</v>
      </c>
      <c r="P516" s="433"/>
      <c r="Q516" s="433"/>
      <c r="R516" s="433"/>
      <c r="S516" s="433"/>
      <c r="T516" s="433"/>
      <c r="U516" s="434"/>
      <c r="V516" s="37" t="s">
        <v>71</v>
      </c>
      <c r="W516" s="404">
        <f>IFERROR(W510/H510,"0")+IFERROR(W511/H511,"0")+IFERROR(W512/H512,"0")+IFERROR(W513/H513,"0")+IFERROR(W514/H514,"0")+IFERROR(W515/H515,"0")</f>
        <v>0</v>
      </c>
      <c r="X516" s="404">
        <f>IFERROR(X510/H510,"0")+IFERROR(X511/H511,"0")+IFERROR(X512/H512,"0")+IFERROR(X513/H513,"0")+IFERROR(X514/H514,"0")+IFERROR(X515/H515,"0")</f>
        <v>0</v>
      </c>
      <c r="Y516" s="404">
        <f>IFERROR(IF(Y510="",0,Y510),"0")+IFERROR(IF(Y511="",0,Y511),"0")+IFERROR(IF(Y512="",0,Y512),"0")+IFERROR(IF(Y513="",0,Y513),"0")+IFERROR(IF(Y514="",0,Y514),"0")+IFERROR(IF(Y515="",0,Y515),"0")</f>
        <v>0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32" t="s">
        <v>70</v>
      </c>
      <c r="P517" s="433"/>
      <c r="Q517" s="433"/>
      <c r="R517" s="433"/>
      <c r="S517" s="433"/>
      <c r="T517" s="433"/>
      <c r="U517" s="434"/>
      <c r="V517" s="37" t="s">
        <v>66</v>
      </c>
      <c r="W517" s="404">
        <f>IFERROR(SUM(W510:W515),"0")</f>
        <v>0</v>
      </c>
      <c r="X517" s="404">
        <f>IFERROR(SUM(X510:X515),"0")</f>
        <v>0</v>
      </c>
      <c r="Y517" s="37"/>
      <c r="Z517" s="405"/>
      <c r="AA517" s="405"/>
    </row>
    <row r="518" spans="1:67" ht="14.25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0</v>
      </c>
      <c r="X520" s="403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27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32" t="s">
        <v>70</v>
      </c>
      <c r="P522" s="433"/>
      <c r="Q522" s="433"/>
      <c r="R522" s="433"/>
      <c r="S522" s="433"/>
      <c r="T522" s="433"/>
      <c r="U522" s="434"/>
      <c r="V522" s="37" t="s">
        <v>71</v>
      </c>
      <c r="W522" s="404">
        <f>IFERROR(W519/H519,"0")+IFERROR(W520/H520,"0")+IFERROR(W521/H521,"0")</f>
        <v>0</v>
      </c>
      <c r="X522" s="404">
        <f>IFERROR(X519/H519,"0")+IFERROR(X520/H520,"0")+IFERROR(X521/H521,"0")</f>
        <v>0</v>
      </c>
      <c r="Y522" s="404">
        <f>IFERROR(IF(Y519="",0,Y519),"0")+IFERROR(IF(Y520="",0,Y520),"0")+IFERROR(IF(Y521="",0,Y521),"0")</f>
        <v>0</v>
      </c>
      <c r="Z522" s="405"/>
      <c r="AA522" s="405"/>
    </row>
    <row r="523" spans="1:67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32" t="s">
        <v>70</v>
      </c>
      <c r="P523" s="433"/>
      <c r="Q523" s="433"/>
      <c r="R523" s="433"/>
      <c r="S523" s="433"/>
      <c r="T523" s="433"/>
      <c r="U523" s="434"/>
      <c r="V523" s="37" t="s">
        <v>66</v>
      </c>
      <c r="W523" s="404">
        <f>IFERROR(SUM(W519:W521),"0")</f>
        <v>0</v>
      </c>
      <c r="X523" s="404">
        <f>IFERROR(SUM(X519:X521),"0")</f>
        <v>0</v>
      </c>
      <c r="Y523" s="37"/>
      <c r="Z523" s="405"/>
      <c r="AA523" s="405"/>
    </row>
    <row r="524" spans="1:67" ht="14.25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32" t="s">
        <v>70</v>
      </c>
      <c r="P526" s="433"/>
      <c r="Q526" s="433"/>
      <c r="R526" s="433"/>
      <c r="S526" s="433"/>
      <c r="T526" s="433"/>
      <c r="U526" s="434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32" t="s">
        <v>70</v>
      </c>
      <c r="P527" s="433"/>
      <c r="Q527" s="433"/>
      <c r="R527" s="433"/>
      <c r="S527" s="433"/>
      <c r="T527" s="433"/>
      <c r="U527" s="434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customHeight="1" x14ac:dyDescent="0.2">
      <c r="A528" s="453" t="s">
        <v>738</v>
      </c>
      <c r="B528" s="454"/>
      <c r="C528" s="454"/>
      <c r="D528" s="454"/>
      <c r="E528" s="454"/>
      <c r="F528" s="454"/>
      <c r="G528" s="454"/>
      <c r="H528" s="454"/>
      <c r="I528" s="454"/>
      <c r="J528" s="454"/>
      <c r="K528" s="454"/>
      <c r="L528" s="454"/>
      <c r="M528" s="454"/>
      <c r="N528" s="454"/>
      <c r="O528" s="454"/>
      <c r="P528" s="454"/>
      <c r="Q528" s="454"/>
      <c r="R528" s="454"/>
      <c r="S528" s="454"/>
      <c r="T528" s="454"/>
      <c r="U528" s="454"/>
      <c r="V528" s="454"/>
      <c r="W528" s="454"/>
      <c r="X528" s="454"/>
      <c r="Y528" s="454"/>
      <c r="Z528" s="48"/>
      <c r="AA528" s="48"/>
    </row>
    <row r="529" spans="1:67" ht="16.5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37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04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44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80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691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784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16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19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32" t="s">
        <v>70</v>
      </c>
      <c r="P540" s="433"/>
      <c r="Q540" s="433"/>
      <c r="R540" s="433"/>
      <c r="S540" s="433"/>
      <c r="T540" s="433"/>
      <c r="U540" s="434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32" t="s">
        <v>70</v>
      </c>
      <c r="P541" s="433"/>
      <c r="Q541" s="433"/>
      <c r="R541" s="433"/>
      <c r="S541" s="433"/>
      <c r="T541" s="433"/>
      <c r="U541" s="434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2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69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5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55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79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32" t="s">
        <v>70</v>
      </c>
      <c r="P548" s="433"/>
      <c r="Q548" s="433"/>
      <c r="R548" s="433"/>
      <c r="S548" s="433"/>
      <c r="T548" s="433"/>
      <c r="U548" s="434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32" t="s">
        <v>70</v>
      </c>
      <c r="P549" s="433"/>
      <c r="Q549" s="433"/>
      <c r="R549" s="433"/>
      <c r="S549" s="433"/>
      <c r="T549" s="433"/>
      <c r="U549" s="434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26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1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30</v>
      </c>
      <c r="X552" s="403">
        <f>IFERROR(IF(W552="",0,CEILING((W552/$H552),1)*$H552),"")</f>
        <v>33.6</v>
      </c>
      <c r="Y552" s="36">
        <f>IFERROR(IF(X552=0,"",ROUNDUP(X552/H552,0)*0.00753),"")</f>
        <v>6.0240000000000002E-2</v>
      </c>
      <c r="Z552" s="56"/>
      <c r="AA552" s="57"/>
      <c r="AE552" s="64"/>
      <c r="BB552" s="380" t="s">
        <v>1</v>
      </c>
      <c r="BL552" s="64">
        <f>IFERROR(W552*I552/H552,"0")</f>
        <v>31.857142857142858</v>
      </c>
      <c r="BM552" s="64">
        <f>IFERROR(X552*I552/H552,"0")</f>
        <v>35.68</v>
      </c>
      <c r="BN552" s="64">
        <f>IFERROR(1/J552*(W552/H552),"0")</f>
        <v>4.5787545787545784E-2</v>
      </c>
      <c r="BO552" s="64">
        <f>IFERROR(1/J552*(X552/H552),"0")</f>
        <v>5.128205128205128E-2</v>
      </c>
    </row>
    <row r="553" spans="1:67" ht="27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9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8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32" t="s">
        <v>70</v>
      </c>
      <c r="P556" s="433"/>
      <c r="Q556" s="433"/>
      <c r="R556" s="433"/>
      <c r="S556" s="433"/>
      <c r="T556" s="433"/>
      <c r="U556" s="434"/>
      <c r="V556" s="37" t="s">
        <v>71</v>
      </c>
      <c r="W556" s="404">
        <f>IFERROR(W551/H551,"0")+IFERROR(W552/H552,"0")+IFERROR(W553/H553,"0")+IFERROR(W554/H554,"0")+IFERROR(W555/H555,"0")</f>
        <v>7.1428571428571423</v>
      </c>
      <c r="X556" s="404">
        <f>IFERROR(X551/H551,"0")+IFERROR(X552/H552,"0")+IFERROR(X553/H553,"0")+IFERROR(X554/H554,"0")+IFERROR(X555/H555,"0")</f>
        <v>8</v>
      </c>
      <c r="Y556" s="404">
        <f>IFERROR(IF(Y551="",0,Y551),"0")+IFERROR(IF(Y552="",0,Y552),"0")+IFERROR(IF(Y553="",0,Y553),"0")+IFERROR(IF(Y554="",0,Y554),"0")+IFERROR(IF(Y555="",0,Y555),"0")</f>
        <v>6.0240000000000002E-2</v>
      </c>
      <c r="Z556" s="405"/>
      <c r="AA556" s="405"/>
    </row>
    <row r="557" spans="1:67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32" t="s">
        <v>70</v>
      </c>
      <c r="P557" s="433"/>
      <c r="Q557" s="433"/>
      <c r="R557" s="433"/>
      <c r="S557" s="433"/>
      <c r="T557" s="433"/>
      <c r="U557" s="434"/>
      <c r="V557" s="37" t="s">
        <v>66</v>
      </c>
      <c r="W557" s="404">
        <f>IFERROR(SUM(W551:W555),"0")</f>
        <v>30</v>
      </c>
      <c r="X557" s="404">
        <f>IFERROR(SUM(X551:X555),"0")</f>
        <v>33.6</v>
      </c>
      <c r="Y557" s="37"/>
      <c r="Z557" s="405"/>
      <c r="AA557" s="405"/>
    </row>
    <row r="558" spans="1:67" ht="14.25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4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1200</v>
      </c>
      <c r="X559" s="403">
        <f>IFERROR(IF(W559="",0,CEILING((W559/$H559),1)*$H559),"")</f>
        <v>1201.2</v>
      </c>
      <c r="Y559" s="36">
        <f>IFERROR(IF(X559=0,"",ROUNDUP(X559/H559,0)*0.02175),"")</f>
        <v>3.3494999999999999</v>
      </c>
      <c r="Z559" s="56"/>
      <c r="AA559" s="57"/>
      <c r="AE559" s="64"/>
      <c r="BB559" s="384" t="s">
        <v>1</v>
      </c>
      <c r="BL559" s="64">
        <f>IFERROR(W559*I559/H559,"0")</f>
        <v>1286.7692307692309</v>
      </c>
      <c r="BM559" s="64">
        <f>IFERROR(X559*I559/H559,"0")</f>
        <v>1288.056</v>
      </c>
      <c r="BN559" s="64">
        <f>IFERROR(1/J559*(W559/H559),"0")</f>
        <v>2.7472527472527468</v>
      </c>
      <c r="BO559" s="64">
        <f>IFERROR(1/J559*(X559/H559),"0")</f>
        <v>2.75</v>
      </c>
    </row>
    <row r="560" spans="1:67" ht="27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89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2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97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598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32" t="s">
        <v>70</v>
      </c>
      <c r="P564" s="433"/>
      <c r="Q564" s="433"/>
      <c r="R564" s="433"/>
      <c r="S564" s="433"/>
      <c r="T564" s="433"/>
      <c r="U564" s="434"/>
      <c r="V564" s="37" t="s">
        <v>71</v>
      </c>
      <c r="W564" s="404">
        <f>IFERROR(W559/H559,"0")+IFERROR(W560/H560,"0")+IFERROR(W561/H561,"0")+IFERROR(W562/H562,"0")+IFERROR(W563/H563,"0")</f>
        <v>153.84615384615384</v>
      </c>
      <c r="X564" s="404">
        <f>IFERROR(X559/H559,"0")+IFERROR(X560/H560,"0")+IFERROR(X561/H561,"0")+IFERROR(X562/H562,"0")+IFERROR(X563/H563,"0")</f>
        <v>154</v>
      </c>
      <c r="Y564" s="404">
        <f>IFERROR(IF(Y559="",0,Y559),"0")+IFERROR(IF(Y560="",0,Y560),"0")+IFERROR(IF(Y561="",0,Y561),"0")+IFERROR(IF(Y562="",0,Y562),"0")+IFERROR(IF(Y563="",0,Y563),"0")</f>
        <v>3.3494999999999999</v>
      </c>
      <c r="Z564" s="405"/>
      <c r="AA564" s="405"/>
    </row>
    <row r="565" spans="1:67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32" t="s">
        <v>70</v>
      </c>
      <c r="P565" s="433"/>
      <c r="Q565" s="433"/>
      <c r="R565" s="433"/>
      <c r="S565" s="433"/>
      <c r="T565" s="433"/>
      <c r="U565" s="434"/>
      <c r="V565" s="37" t="s">
        <v>66</v>
      </c>
      <c r="W565" s="404">
        <f>IFERROR(SUM(W559:W563),"0")</f>
        <v>1200</v>
      </c>
      <c r="X565" s="404">
        <f>IFERROR(SUM(X559:X563),"0")</f>
        <v>1201.2</v>
      </c>
      <c r="Y565" s="37"/>
      <c r="Z565" s="405"/>
      <c r="AA565" s="405"/>
    </row>
    <row r="566" spans="1:67" ht="14.25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1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3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38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32" t="s">
        <v>70</v>
      </c>
      <c r="P571" s="433"/>
      <c r="Q571" s="433"/>
      <c r="R571" s="433"/>
      <c r="S571" s="433"/>
      <c r="T571" s="433"/>
      <c r="U571" s="434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32" t="s">
        <v>70</v>
      </c>
      <c r="P572" s="433"/>
      <c r="Q572" s="433"/>
      <c r="R572" s="433"/>
      <c r="S572" s="433"/>
      <c r="T572" s="433"/>
      <c r="U572" s="434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0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2"/>
      <c r="O573" s="636" t="s">
        <v>821</v>
      </c>
      <c r="P573" s="565"/>
      <c r="Q573" s="565"/>
      <c r="R573" s="565"/>
      <c r="S573" s="565"/>
      <c r="T573" s="565"/>
      <c r="U573" s="566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4614.7999999999993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4687.5599999999995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2"/>
      <c r="O574" s="636" t="s">
        <v>822</v>
      </c>
      <c r="P574" s="565"/>
      <c r="Q574" s="565"/>
      <c r="R574" s="565"/>
      <c r="S574" s="565"/>
      <c r="T574" s="565"/>
      <c r="U574" s="566"/>
      <c r="V574" s="37" t="s">
        <v>66</v>
      </c>
      <c r="W574" s="404">
        <f>IFERROR(SUM(BL22:BL570),"0")</f>
        <v>4936.9833835513155</v>
      </c>
      <c r="X574" s="404">
        <f>IFERROR(SUM(BM22:BM570),"0")</f>
        <v>5014.2000000000007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2"/>
      <c r="O575" s="636" t="s">
        <v>823</v>
      </c>
      <c r="P575" s="565"/>
      <c r="Q575" s="565"/>
      <c r="R575" s="565"/>
      <c r="S575" s="565"/>
      <c r="T575" s="565"/>
      <c r="U575" s="566"/>
      <c r="V575" s="37" t="s">
        <v>824</v>
      </c>
      <c r="W575" s="38">
        <f>ROUNDUP(SUM(BN22:BN570),0)</f>
        <v>10</v>
      </c>
      <c r="X575" s="38">
        <f>ROUNDUP(SUM(BO22:BO570),0)</f>
        <v>10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2"/>
      <c r="O576" s="636" t="s">
        <v>825</v>
      </c>
      <c r="P576" s="565"/>
      <c r="Q576" s="565"/>
      <c r="R576" s="565"/>
      <c r="S576" s="565"/>
      <c r="T576" s="565"/>
      <c r="U576" s="566"/>
      <c r="V576" s="37" t="s">
        <v>66</v>
      </c>
      <c r="W576" s="404">
        <f>GrossWeightTotal+PalletQtyTotal*25</f>
        <v>5186.9833835513155</v>
      </c>
      <c r="X576" s="404">
        <f>GrossWeightTotalR+PalletQtyTotalR*25</f>
        <v>5264.2000000000007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2"/>
      <c r="O577" s="636" t="s">
        <v>826</v>
      </c>
      <c r="P577" s="565"/>
      <c r="Q577" s="565"/>
      <c r="R577" s="565"/>
      <c r="S577" s="565"/>
      <c r="T577" s="565"/>
      <c r="U577" s="566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809.27383440314452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821</v>
      </c>
      <c r="Y577" s="37"/>
      <c r="Z577" s="405"/>
      <c r="AA577" s="405"/>
    </row>
    <row r="578" spans="1:30" ht="14.25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2"/>
      <c r="O578" s="636" t="s">
        <v>827</v>
      </c>
      <c r="P578" s="565"/>
      <c r="Q578" s="565"/>
      <c r="R578" s="565"/>
      <c r="S578" s="565"/>
      <c r="T578" s="565"/>
      <c r="U578" s="566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11.642659999999999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44" t="s">
        <v>104</v>
      </c>
      <c r="D580" s="634"/>
      <c r="E580" s="634"/>
      <c r="F580" s="551"/>
      <c r="G580" s="444" t="s">
        <v>239</v>
      </c>
      <c r="H580" s="634"/>
      <c r="I580" s="634"/>
      <c r="J580" s="634"/>
      <c r="K580" s="634"/>
      <c r="L580" s="634"/>
      <c r="M580" s="634"/>
      <c r="N580" s="634"/>
      <c r="O580" s="551"/>
      <c r="P580" s="444" t="s">
        <v>486</v>
      </c>
      <c r="Q580" s="551"/>
      <c r="R580" s="444" t="s">
        <v>567</v>
      </c>
      <c r="S580" s="634"/>
      <c r="T580" s="634"/>
      <c r="U580" s="551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547" t="s">
        <v>830</v>
      </c>
      <c r="B581" s="444" t="s">
        <v>60</v>
      </c>
      <c r="C581" s="444" t="s">
        <v>105</v>
      </c>
      <c r="D581" s="444" t="s">
        <v>113</v>
      </c>
      <c r="E581" s="444" t="s">
        <v>104</v>
      </c>
      <c r="F581" s="444" t="s">
        <v>229</v>
      </c>
      <c r="G581" s="444" t="s">
        <v>240</v>
      </c>
      <c r="H581" s="444" t="s">
        <v>254</v>
      </c>
      <c r="I581" s="444" t="s">
        <v>273</v>
      </c>
      <c r="J581" s="444" t="s">
        <v>346</v>
      </c>
      <c r="K581" s="444" t="s">
        <v>367</v>
      </c>
      <c r="L581" s="444" t="s">
        <v>380</v>
      </c>
      <c r="M581" s="394"/>
      <c r="N581" s="444" t="s">
        <v>456</v>
      </c>
      <c r="O581" s="444" t="s">
        <v>473</v>
      </c>
      <c r="P581" s="444" t="s">
        <v>487</v>
      </c>
      <c r="Q581" s="444" t="s">
        <v>536</v>
      </c>
      <c r="R581" s="444" t="s">
        <v>568</v>
      </c>
      <c r="S581" s="444" t="s">
        <v>639</v>
      </c>
      <c r="T581" s="444" t="s">
        <v>671</v>
      </c>
      <c r="U581" s="444" t="s">
        <v>678</v>
      </c>
      <c r="V581" s="444" t="s">
        <v>687</v>
      </c>
      <c r="W581" s="444" t="s">
        <v>738</v>
      </c>
      <c r="AA581" s="52"/>
      <c r="AD581" s="394"/>
    </row>
    <row r="582" spans="1:30" ht="13.5" customHeight="1" thickBot="1" x14ac:dyDescent="0.25">
      <c r="A582" s="548"/>
      <c r="B582" s="445"/>
      <c r="C582" s="445"/>
      <c r="D582" s="445"/>
      <c r="E582" s="445"/>
      <c r="F582" s="445"/>
      <c r="G582" s="445"/>
      <c r="H582" s="445"/>
      <c r="I582" s="445"/>
      <c r="J582" s="445"/>
      <c r="K582" s="445"/>
      <c r="L582" s="445"/>
      <c r="M582" s="394"/>
      <c r="N582" s="445"/>
      <c r="O582" s="445"/>
      <c r="P582" s="445"/>
      <c r="Q582" s="445"/>
      <c r="R582" s="445"/>
      <c r="S582" s="445"/>
      <c r="T582" s="445"/>
      <c r="U582" s="445"/>
      <c r="V582" s="445"/>
      <c r="W582" s="44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0</v>
      </c>
      <c r="D583" s="46">
        <f>IFERROR(X59*1,"0")+IFERROR(X60*1,"0")+IFERROR(X61*1,"0")+IFERROR(X62*1,"0")</f>
        <v>0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33.6</v>
      </c>
      <c r="F583" s="46">
        <f>IFERROR(X135*1,"0")+IFERROR(X136*1,"0")+IFERROR(X137*1,"0")+IFERROR(X138*1,"0")+IFERROR(X139*1,"0")</f>
        <v>0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109.20000000000002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1137.5999999999999</v>
      </c>
      <c r="J583" s="46">
        <f>IFERROR(X214*1,"0")+IFERROR(X215*1,"0")+IFERROR(X216*1,"0")+IFERROR(X217*1,"0")+IFERROR(X218*1,"0")+IFERROR(X219*1,"0")+IFERROR(X220*1,"0")+IFERROR(X224*1,"0")+IFERROR(X225*1,"0")+IFERROR(X226*1,"0")</f>
        <v>0</v>
      </c>
      <c r="K583" s="46">
        <f>IFERROR(X231*1,"0")+IFERROR(X232*1,"0")+IFERROR(X233*1,"0")+IFERROR(X234*1,"0")+IFERROR(X235*1,"0")+IFERROR(X236*1,"0")</f>
        <v>0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412.8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8.4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1636.8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0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77.400000000000006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0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36.96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1234.8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A15:L15"/>
    <mergeCell ref="O135:S135"/>
    <mergeCell ref="O262:S262"/>
    <mergeCell ref="A36:N37"/>
    <mergeCell ref="A133:Y133"/>
    <mergeCell ref="O420:S420"/>
    <mergeCell ref="O72:S72"/>
    <mergeCell ref="D54:E54"/>
    <mergeCell ref="P5:Q5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231:S231"/>
    <mergeCell ref="O131:U131"/>
    <mergeCell ref="D120:E120"/>
    <mergeCell ref="O87:U87"/>
    <mergeCell ref="D242:E242"/>
    <mergeCell ref="O258:U258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D62:E62"/>
    <mergeCell ref="O109:S109"/>
    <mergeCell ref="O47:S47"/>
    <mergeCell ref="P13:Q13"/>
    <mergeCell ref="D193:E193"/>
    <mergeCell ref="D127:E127"/>
    <mergeCell ref="D491:E491"/>
    <mergeCell ref="D347:E347"/>
    <mergeCell ref="D114:E114"/>
    <mergeCell ref="O332:S332"/>
    <mergeCell ref="A429:Y429"/>
    <mergeCell ref="D412:E412"/>
    <mergeCell ref="O44:U44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D338:E338"/>
    <mergeCell ref="D409:E409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D9:E9"/>
    <mergeCell ref="D180:E180"/>
    <mergeCell ref="D118:E118"/>
    <mergeCell ref="F9:G9"/>
    <mergeCell ref="A48:N49"/>
    <mergeCell ref="D167:E167"/>
    <mergeCell ref="O354:U354"/>
    <mergeCell ref="D161:E161"/>
    <mergeCell ref="D232:E232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2024-07-04T07:41:20Z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