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0EE49AC-2E9B-4B14-9BE8-683CFA2DD8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2" l="1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L307" i="2"/>
  <c r="K307" i="2"/>
  <c r="J307" i="2"/>
  <c r="I307" i="2"/>
  <c r="H307" i="2"/>
  <c r="G307" i="2"/>
  <c r="F307" i="2"/>
  <c r="E307" i="2"/>
  <c r="D307" i="2"/>
  <c r="C307" i="2"/>
  <c r="B307" i="2"/>
  <c r="W296" i="2"/>
  <c r="W295" i="2"/>
  <c r="BN294" i="2"/>
  <c r="BL294" i="2"/>
  <c r="Y294" i="2"/>
  <c r="X294" i="2"/>
  <c r="BO294" i="2" s="1"/>
  <c r="BN293" i="2"/>
  <c r="BL293" i="2"/>
  <c r="Y293" i="2"/>
  <c r="X293" i="2"/>
  <c r="BN292" i="2"/>
  <c r="BL292" i="2"/>
  <c r="Y292" i="2"/>
  <c r="X292" i="2"/>
  <c r="BO292" i="2" s="1"/>
  <c r="O292" i="2"/>
  <c r="BN291" i="2"/>
  <c r="BL291" i="2"/>
  <c r="Y291" i="2"/>
  <c r="X291" i="2"/>
  <c r="BO291" i="2" s="1"/>
  <c r="BN290" i="2"/>
  <c r="BL290" i="2"/>
  <c r="Y290" i="2"/>
  <c r="X290" i="2"/>
  <c r="BO290" i="2" s="1"/>
  <c r="O290" i="2"/>
  <c r="BN289" i="2"/>
  <c r="BL289" i="2"/>
  <c r="Y289" i="2"/>
  <c r="X289" i="2"/>
  <c r="BO289" i="2" s="1"/>
  <c r="BN288" i="2"/>
  <c r="BL288" i="2"/>
  <c r="Y288" i="2"/>
  <c r="X288" i="2"/>
  <c r="BO288" i="2" s="1"/>
  <c r="BN287" i="2"/>
  <c r="BL287" i="2"/>
  <c r="Y287" i="2"/>
  <c r="X287" i="2"/>
  <c r="BO287" i="2" s="1"/>
  <c r="BN286" i="2"/>
  <c r="BL286" i="2"/>
  <c r="Y286" i="2"/>
  <c r="X286" i="2"/>
  <c r="BO286" i="2" s="1"/>
  <c r="BN285" i="2"/>
  <c r="BL285" i="2"/>
  <c r="Y285" i="2"/>
  <c r="X285" i="2"/>
  <c r="BO285" i="2" s="1"/>
  <c r="BN284" i="2"/>
  <c r="BL284" i="2"/>
  <c r="Y284" i="2"/>
  <c r="X284" i="2"/>
  <c r="BO284" i="2" s="1"/>
  <c r="BN283" i="2"/>
  <c r="BL283" i="2"/>
  <c r="Y283" i="2"/>
  <c r="X283" i="2"/>
  <c r="BO283" i="2" s="1"/>
  <c r="BN282" i="2"/>
  <c r="BL282" i="2"/>
  <c r="Y282" i="2"/>
  <c r="X282" i="2"/>
  <c r="BO282" i="2" s="1"/>
  <c r="BN281" i="2"/>
  <c r="BL281" i="2"/>
  <c r="Y281" i="2"/>
  <c r="X281" i="2"/>
  <c r="BO281" i="2" s="1"/>
  <c r="BN280" i="2"/>
  <c r="BL280" i="2"/>
  <c r="Y280" i="2"/>
  <c r="X280" i="2"/>
  <c r="BO280" i="2" s="1"/>
  <c r="BN279" i="2"/>
  <c r="BL279" i="2"/>
  <c r="Y279" i="2"/>
  <c r="X279" i="2"/>
  <c r="BO279" i="2" s="1"/>
  <c r="BN278" i="2"/>
  <c r="BL278" i="2"/>
  <c r="Y278" i="2"/>
  <c r="X278" i="2"/>
  <c r="BO278" i="2" s="1"/>
  <c r="BN277" i="2"/>
  <c r="BL277" i="2"/>
  <c r="Y277" i="2"/>
  <c r="X277" i="2"/>
  <c r="BO277" i="2" s="1"/>
  <c r="BN276" i="2"/>
  <c r="BL276" i="2"/>
  <c r="Y276" i="2"/>
  <c r="X276" i="2"/>
  <c r="BO276" i="2" s="1"/>
  <c r="O276" i="2"/>
  <c r="BN275" i="2"/>
  <c r="BL275" i="2"/>
  <c r="Y275" i="2"/>
  <c r="X275" i="2"/>
  <c r="BO275" i="2" s="1"/>
  <c r="BN274" i="2"/>
  <c r="BL274" i="2"/>
  <c r="Y274" i="2"/>
  <c r="X274" i="2"/>
  <c r="BO274" i="2" s="1"/>
  <c r="BN273" i="2"/>
  <c r="BL273" i="2"/>
  <c r="Y273" i="2"/>
  <c r="X273" i="2"/>
  <c r="BO273" i="2" s="1"/>
  <c r="BN272" i="2"/>
  <c r="BL272" i="2"/>
  <c r="Y272" i="2"/>
  <c r="X272" i="2"/>
  <c r="W270" i="2"/>
  <c r="W269" i="2"/>
  <c r="BN268" i="2"/>
  <c r="BL268" i="2"/>
  <c r="Y268" i="2"/>
  <c r="X268" i="2"/>
  <c r="BO268" i="2" s="1"/>
  <c r="O268" i="2"/>
  <c r="BN267" i="2"/>
  <c r="BL267" i="2"/>
  <c r="Y267" i="2"/>
  <c r="X267" i="2"/>
  <c r="BO267" i="2" s="1"/>
  <c r="BN266" i="2"/>
  <c r="BL266" i="2"/>
  <c r="Y266" i="2"/>
  <c r="X266" i="2"/>
  <c r="BO266" i="2" s="1"/>
  <c r="O266" i="2"/>
  <c r="BN265" i="2"/>
  <c r="BL265" i="2"/>
  <c r="Y265" i="2"/>
  <c r="X265" i="2"/>
  <c r="W263" i="2"/>
  <c r="W262" i="2"/>
  <c r="BN261" i="2"/>
  <c r="BL261" i="2"/>
  <c r="Y261" i="2"/>
  <c r="X261" i="2"/>
  <c r="BO261" i="2" s="1"/>
  <c r="BN260" i="2"/>
  <c r="BL260" i="2"/>
  <c r="Y260" i="2"/>
  <c r="Y262" i="2" s="1"/>
  <c r="X260" i="2"/>
  <c r="BO260" i="2" s="1"/>
  <c r="W258" i="2"/>
  <c r="W257" i="2"/>
  <c r="BN256" i="2"/>
  <c r="BL256" i="2"/>
  <c r="Y256" i="2"/>
  <c r="Y257" i="2" s="1"/>
  <c r="X256" i="2"/>
  <c r="X257" i="2" s="1"/>
  <c r="W253" i="2"/>
  <c r="W252" i="2"/>
  <c r="BN251" i="2"/>
  <c r="BL251" i="2"/>
  <c r="Y251" i="2"/>
  <c r="X251" i="2"/>
  <c r="BO251" i="2" s="1"/>
  <c r="BN250" i="2"/>
  <c r="BL250" i="2"/>
  <c r="Y250" i="2"/>
  <c r="X250" i="2"/>
  <c r="BO250" i="2" s="1"/>
  <c r="BN249" i="2"/>
  <c r="BL249" i="2"/>
  <c r="Y249" i="2"/>
  <c r="Y252" i="2" s="1"/>
  <c r="X249" i="2"/>
  <c r="BO249" i="2" s="1"/>
  <c r="W245" i="2"/>
  <c r="W244" i="2"/>
  <c r="BN243" i="2"/>
  <c r="BL243" i="2"/>
  <c r="Y243" i="2"/>
  <c r="Y244" i="2" s="1"/>
  <c r="X243" i="2"/>
  <c r="BO243" i="2" s="1"/>
  <c r="O243" i="2"/>
  <c r="W240" i="2"/>
  <c r="W239" i="2"/>
  <c r="BN238" i="2"/>
  <c r="BL238" i="2"/>
  <c r="Y238" i="2"/>
  <c r="Y239" i="2" s="1"/>
  <c r="X238" i="2"/>
  <c r="BO238" i="2" s="1"/>
  <c r="O238" i="2"/>
  <c r="W234" i="2"/>
  <c r="W233" i="2"/>
  <c r="BN232" i="2"/>
  <c r="BL232" i="2"/>
  <c r="Y232" i="2"/>
  <c r="Y233" i="2" s="1"/>
  <c r="X232" i="2"/>
  <c r="BO232" i="2" s="1"/>
  <c r="O232" i="2"/>
  <c r="W228" i="2"/>
  <c r="W227" i="2"/>
  <c r="BN226" i="2"/>
  <c r="BL226" i="2"/>
  <c r="Y226" i="2"/>
  <c r="X226" i="2"/>
  <c r="BO226" i="2" s="1"/>
  <c r="O226" i="2"/>
  <c r="BN225" i="2"/>
  <c r="BL225" i="2"/>
  <c r="Y225" i="2"/>
  <c r="X225" i="2"/>
  <c r="BO225" i="2" s="1"/>
  <c r="O225" i="2"/>
  <c r="W222" i="2"/>
  <c r="W221" i="2"/>
  <c r="BN220" i="2"/>
  <c r="BL220" i="2"/>
  <c r="Y220" i="2"/>
  <c r="Y221" i="2" s="1"/>
  <c r="X220" i="2"/>
  <c r="X222" i="2" s="1"/>
  <c r="O220" i="2"/>
  <c r="W217" i="2"/>
  <c r="W216" i="2"/>
  <c r="BN215" i="2"/>
  <c r="BL215" i="2"/>
  <c r="Y215" i="2"/>
  <c r="X215" i="2"/>
  <c r="BO215" i="2" s="1"/>
  <c r="O215" i="2"/>
  <c r="BN214" i="2"/>
  <c r="BL214" i="2"/>
  <c r="Y214" i="2"/>
  <c r="X214" i="2"/>
  <c r="BO214" i="2" s="1"/>
  <c r="O214" i="2"/>
  <c r="BN213" i="2"/>
  <c r="BL213" i="2"/>
  <c r="Y213" i="2"/>
  <c r="X213" i="2"/>
  <c r="BO213" i="2" s="1"/>
  <c r="O213" i="2"/>
  <c r="BN212" i="2"/>
  <c r="BL212" i="2"/>
  <c r="Y212" i="2"/>
  <c r="X212" i="2"/>
  <c r="O212" i="2"/>
  <c r="W209" i="2"/>
  <c r="W208" i="2"/>
  <c r="BN207" i="2"/>
  <c r="BL207" i="2"/>
  <c r="Y207" i="2"/>
  <c r="X207" i="2"/>
  <c r="O207" i="2"/>
  <c r="BN206" i="2"/>
  <c r="BL206" i="2"/>
  <c r="Y206" i="2"/>
  <c r="X206" i="2"/>
  <c r="BM206" i="2" s="1"/>
  <c r="O206" i="2"/>
  <c r="BN205" i="2"/>
  <c r="BL205" i="2"/>
  <c r="Y205" i="2"/>
  <c r="X205" i="2"/>
  <c r="O205" i="2"/>
  <c r="BN204" i="2"/>
  <c r="BL204" i="2"/>
  <c r="Y204" i="2"/>
  <c r="X204" i="2"/>
  <c r="BO204" i="2" s="1"/>
  <c r="O204" i="2"/>
  <c r="BN203" i="2"/>
  <c r="BL203" i="2"/>
  <c r="Y203" i="2"/>
  <c r="X203" i="2"/>
  <c r="BO203" i="2" s="1"/>
  <c r="O203" i="2"/>
  <c r="BN202" i="2"/>
  <c r="BL202" i="2"/>
  <c r="Y202" i="2"/>
  <c r="X202" i="2"/>
  <c r="O202" i="2"/>
  <c r="W199" i="2"/>
  <c r="W198" i="2"/>
  <c r="BN197" i="2"/>
  <c r="BL197" i="2"/>
  <c r="Y197" i="2"/>
  <c r="X197" i="2"/>
  <c r="BO197" i="2" s="1"/>
  <c r="O197" i="2"/>
  <c r="BN196" i="2"/>
  <c r="BL196" i="2"/>
  <c r="Y196" i="2"/>
  <c r="X196" i="2"/>
  <c r="BM196" i="2" s="1"/>
  <c r="O196" i="2"/>
  <c r="BN195" i="2"/>
  <c r="BL195" i="2"/>
  <c r="Y195" i="2"/>
  <c r="X195" i="2"/>
  <c r="O195" i="2"/>
  <c r="W192" i="2"/>
  <c r="W191" i="2"/>
  <c r="BN190" i="2"/>
  <c r="BL190" i="2"/>
  <c r="Y190" i="2"/>
  <c r="X190" i="2"/>
  <c r="O190" i="2"/>
  <c r="BN189" i="2"/>
  <c r="BL189" i="2"/>
  <c r="Y189" i="2"/>
  <c r="X189" i="2"/>
  <c r="O189" i="2"/>
  <c r="W185" i="2"/>
  <c r="W184" i="2"/>
  <c r="BN183" i="2"/>
  <c r="BL183" i="2"/>
  <c r="Y183" i="2"/>
  <c r="Y184" i="2" s="1"/>
  <c r="X183" i="2"/>
  <c r="BO183" i="2" s="1"/>
  <c r="O183" i="2"/>
  <c r="W180" i="2"/>
  <c r="W179" i="2"/>
  <c r="BN178" i="2"/>
  <c r="BL178" i="2"/>
  <c r="Y178" i="2"/>
  <c r="Y179" i="2" s="1"/>
  <c r="X178" i="2"/>
  <c r="BO178" i="2" s="1"/>
  <c r="O178" i="2"/>
  <c r="W175" i="2"/>
  <c r="W174" i="2"/>
  <c r="BN173" i="2"/>
  <c r="BL173" i="2"/>
  <c r="Y173" i="2"/>
  <c r="Y174" i="2" s="1"/>
  <c r="X173" i="2"/>
  <c r="BO173" i="2" s="1"/>
  <c r="O173" i="2"/>
  <c r="W170" i="2"/>
  <c r="W169" i="2"/>
  <c r="BN168" i="2"/>
  <c r="BL168" i="2"/>
  <c r="Y168" i="2"/>
  <c r="X168" i="2"/>
  <c r="BO168" i="2" s="1"/>
  <c r="O168" i="2"/>
  <c r="BN167" i="2"/>
  <c r="BL167" i="2"/>
  <c r="Y167" i="2"/>
  <c r="X167" i="2"/>
  <c r="BO167" i="2" s="1"/>
  <c r="O167" i="2"/>
  <c r="W163" i="2"/>
  <c r="W162" i="2"/>
  <c r="BN161" i="2"/>
  <c r="BL161" i="2"/>
  <c r="Y161" i="2"/>
  <c r="X161" i="2"/>
  <c r="BO161" i="2" s="1"/>
  <c r="O161" i="2"/>
  <c r="BN160" i="2"/>
  <c r="BL160" i="2"/>
  <c r="Y160" i="2"/>
  <c r="X160" i="2"/>
  <c r="O160" i="2"/>
  <c r="W158" i="2"/>
  <c r="W157" i="2"/>
  <c r="BN156" i="2"/>
  <c r="BL156" i="2"/>
  <c r="Y156" i="2"/>
  <c r="X156" i="2"/>
  <c r="BO156" i="2" s="1"/>
  <c r="BN155" i="2"/>
  <c r="BL155" i="2"/>
  <c r="Y155" i="2"/>
  <c r="X155" i="2"/>
  <c r="BO155" i="2" s="1"/>
  <c r="O155" i="2"/>
  <c r="BN154" i="2"/>
  <c r="BL154" i="2"/>
  <c r="Y154" i="2"/>
  <c r="X154" i="2"/>
  <c r="BO154" i="2" s="1"/>
  <c r="BN153" i="2"/>
  <c r="BL153" i="2"/>
  <c r="Y153" i="2"/>
  <c r="X153" i="2"/>
  <c r="BO153" i="2" s="1"/>
  <c r="W150" i="2"/>
  <c r="W149" i="2"/>
  <c r="BN148" i="2"/>
  <c r="BL148" i="2"/>
  <c r="Y148" i="2"/>
  <c r="Y149" i="2" s="1"/>
  <c r="X148" i="2"/>
  <c r="X150" i="2" s="1"/>
  <c r="O148" i="2"/>
  <c r="W145" i="2"/>
  <c r="W144" i="2"/>
  <c r="BN143" i="2"/>
  <c r="BL143" i="2"/>
  <c r="Y143" i="2"/>
  <c r="X143" i="2"/>
  <c r="BO143" i="2" s="1"/>
  <c r="BN142" i="2"/>
  <c r="BL142" i="2"/>
  <c r="Y142" i="2"/>
  <c r="Y144" i="2" s="1"/>
  <c r="X142" i="2"/>
  <c r="BO142" i="2" s="1"/>
  <c r="O142" i="2"/>
  <c r="W138" i="2"/>
  <c r="W137" i="2"/>
  <c r="BN136" i="2"/>
  <c r="BL136" i="2"/>
  <c r="Y136" i="2"/>
  <c r="Y137" i="2" s="1"/>
  <c r="X136" i="2"/>
  <c r="X137" i="2" s="1"/>
  <c r="O136" i="2"/>
  <c r="W133" i="2"/>
  <c r="W132" i="2"/>
  <c r="BN131" i="2"/>
  <c r="BL131" i="2"/>
  <c r="Y131" i="2"/>
  <c r="X131" i="2"/>
  <c r="BO131" i="2" s="1"/>
  <c r="O131" i="2"/>
  <c r="BN130" i="2"/>
  <c r="BL130" i="2"/>
  <c r="Y130" i="2"/>
  <c r="X130" i="2"/>
  <c r="BO130" i="2" s="1"/>
  <c r="O130" i="2"/>
  <c r="W127" i="2"/>
  <c r="W126" i="2"/>
  <c r="BN125" i="2"/>
  <c r="BL125" i="2"/>
  <c r="Y125" i="2"/>
  <c r="Y126" i="2" s="1"/>
  <c r="X125" i="2"/>
  <c r="X127" i="2" s="1"/>
  <c r="O125" i="2"/>
  <c r="W122" i="2"/>
  <c r="W121" i="2"/>
  <c r="BN120" i="2"/>
  <c r="BL120" i="2"/>
  <c r="Y120" i="2"/>
  <c r="X120" i="2"/>
  <c r="BO120" i="2" s="1"/>
  <c r="O120" i="2"/>
  <c r="BN119" i="2"/>
  <c r="BL119" i="2"/>
  <c r="Y119" i="2"/>
  <c r="X119" i="2"/>
  <c r="O119" i="2"/>
  <c r="BN118" i="2"/>
  <c r="BL118" i="2"/>
  <c r="Y118" i="2"/>
  <c r="X118" i="2"/>
  <c r="BM118" i="2" s="1"/>
  <c r="O118" i="2"/>
  <c r="BN117" i="2"/>
  <c r="BL117" i="2"/>
  <c r="Y117" i="2"/>
  <c r="X117" i="2"/>
  <c r="O117" i="2"/>
  <c r="W114" i="2"/>
  <c r="W113" i="2"/>
  <c r="BN112" i="2"/>
  <c r="BL112" i="2"/>
  <c r="Y112" i="2"/>
  <c r="Y113" i="2" s="1"/>
  <c r="X112" i="2"/>
  <c r="O112" i="2"/>
  <c r="W109" i="2"/>
  <c r="W108" i="2"/>
  <c r="BN107" i="2"/>
  <c r="BL107" i="2"/>
  <c r="Y107" i="2"/>
  <c r="X107" i="2"/>
  <c r="O107" i="2"/>
  <c r="BN106" i="2"/>
  <c r="BL106" i="2"/>
  <c r="Y106" i="2"/>
  <c r="X106" i="2"/>
  <c r="O106" i="2"/>
  <c r="W103" i="2"/>
  <c r="W102" i="2"/>
  <c r="BN101" i="2"/>
  <c r="BL101" i="2"/>
  <c r="Y101" i="2"/>
  <c r="X101" i="2"/>
  <c r="BO101" i="2" s="1"/>
  <c r="O101" i="2"/>
  <c r="BN100" i="2"/>
  <c r="BL100" i="2"/>
  <c r="Y100" i="2"/>
  <c r="X100" i="2"/>
  <c r="BO100" i="2" s="1"/>
  <c r="O100" i="2"/>
  <c r="BN99" i="2"/>
  <c r="BL99" i="2"/>
  <c r="Y99" i="2"/>
  <c r="X99" i="2"/>
  <c r="O99" i="2"/>
  <c r="BN98" i="2"/>
  <c r="BL98" i="2"/>
  <c r="Y98" i="2"/>
  <c r="X98" i="2"/>
  <c r="BM98" i="2" s="1"/>
  <c r="O98" i="2"/>
  <c r="W95" i="2"/>
  <c r="W94" i="2"/>
  <c r="BN93" i="2"/>
  <c r="BL93" i="2"/>
  <c r="Y93" i="2"/>
  <c r="X93" i="2"/>
  <c r="BM93" i="2" s="1"/>
  <c r="O93" i="2"/>
  <c r="BN92" i="2"/>
  <c r="BL92" i="2"/>
  <c r="Y92" i="2"/>
  <c r="X92" i="2"/>
  <c r="O92" i="2"/>
  <c r="BN91" i="2"/>
  <c r="BL91" i="2"/>
  <c r="Y91" i="2"/>
  <c r="X91" i="2"/>
  <c r="BO91" i="2" s="1"/>
  <c r="O91" i="2"/>
  <c r="W88" i="2"/>
  <c r="W87" i="2"/>
  <c r="BN86" i="2"/>
  <c r="BL86" i="2"/>
  <c r="Y86" i="2"/>
  <c r="X86" i="2"/>
  <c r="BO86" i="2" s="1"/>
  <c r="O86" i="2"/>
  <c r="BN85" i="2"/>
  <c r="BL85" i="2"/>
  <c r="Y85" i="2"/>
  <c r="X85" i="2"/>
  <c r="BO85" i="2" s="1"/>
  <c r="O85" i="2"/>
  <c r="BN84" i="2"/>
  <c r="BL84" i="2"/>
  <c r="Y84" i="2"/>
  <c r="X84" i="2"/>
  <c r="BO84" i="2" s="1"/>
  <c r="O84" i="2"/>
  <c r="BN83" i="2"/>
  <c r="BL83" i="2"/>
  <c r="Y83" i="2"/>
  <c r="X83" i="2"/>
  <c r="BO83" i="2" s="1"/>
  <c r="O83" i="2"/>
  <c r="BN82" i="2"/>
  <c r="BL82" i="2"/>
  <c r="Y82" i="2"/>
  <c r="X82" i="2"/>
  <c r="O82" i="2"/>
  <c r="BN81" i="2"/>
  <c r="BL81" i="2"/>
  <c r="Y81" i="2"/>
  <c r="X81" i="2"/>
  <c r="BM81" i="2" s="1"/>
  <c r="O81" i="2"/>
  <c r="W78" i="2"/>
  <c r="W77" i="2"/>
  <c r="BN76" i="2"/>
  <c r="BL76" i="2"/>
  <c r="Y76" i="2"/>
  <c r="X76" i="2"/>
  <c r="BM76" i="2" s="1"/>
  <c r="O76" i="2"/>
  <c r="BN75" i="2"/>
  <c r="BL75" i="2"/>
  <c r="Y75" i="2"/>
  <c r="X75" i="2"/>
  <c r="BM75" i="2" s="1"/>
  <c r="O75" i="2"/>
  <c r="W72" i="2"/>
  <c r="W71" i="2"/>
  <c r="BN70" i="2"/>
  <c r="BL70" i="2"/>
  <c r="Y70" i="2"/>
  <c r="Y71" i="2" s="1"/>
  <c r="X70" i="2"/>
  <c r="BM70" i="2" s="1"/>
  <c r="O70" i="2"/>
  <c r="W67" i="2"/>
  <c r="W66" i="2"/>
  <c r="BN65" i="2"/>
  <c r="BL65" i="2"/>
  <c r="Y65" i="2"/>
  <c r="X65" i="2"/>
  <c r="BO65" i="2" s="1"/>
  <c r="O65" i="2"/>
  <c r="BN64" i="2"/>
  <c r="BL64" i="2"/>
  <c r="Y64" i="2"/>
  <c r="X64" i="2"/>
  <c r="O64" i="2"/>
  <c r="W61" i="2"/>
  <c r="W60" i="2"/>
  <c r="BN59" i="2"/>
  <c r="BL59" i="2"/>
  <c r="Y59" i="2"/>
  <c r="X59" i="2"/>
  <c r="BO59" i="2" s="1"/>
  <c r="O59" i="2"/>
  <c r="BN58" i="2"/>
  <c r="BL58" i="2"/>
  <c r="Y58" i="2"/>
  <c r="X58" i="2"/>
  <c r="BO58" i="2" s="1"/>
  <c r="O58" i="2"/>
  <c r="BN57" i="2"/>
  <c r="BL57" i="2"/>
  <c r="Y57" i="2"/>
  <c r="X57" i="2"/>
  <c r="O57" i="2"/>
  <c r="BN56" i="2"/>
  <c r="BL56" i="2"/>
  <c r="Y56" i="2"/>
  <c r="X56" i="2"/>
  <c r="BM56" i="2" s="1"/>
  <c r="O56" i="2"/>
  <c r="BN55" i="2"/>
  <c r="BL55" i="2"/>
  <c r="Y55" i="2"/>
  <c r="X55" i="2"/>
  <c r="O55" i="2"/>
  <c r="BN54" i="2"/>
  <c r="BL54" i="2"/>
  <c r="Y54" i="2"/>
  <c r="X54" i="2"/>
  <c r="BO54" i="2" s="1"/>
  <c r="O54" i="2"/>
  <c r="W51" i="2"/>
  <c r="W50" i="2"/>
  <c r="BN49" i="2"/>
  <c r="BL49" i="2"/>
  <c r="Y49" i="2"/>
  <c r="X49" i="2"/>
  <c r="O49" i="2"/>
  <c r="BN48" i="2"/>
  <c r="BL48" i="2"/>
  <c r="Y48" i="2"/>
  <c r="X48" i="2"/>
  <c r="BO48" i="2" s="1"/>
  <c r="O48" i="2"/>
  <c r="BN47" i="2"/>
  <c r="BL47" i="2"/>
  <c r="Y47" i="2"/>
  <c r="X47" i="2"/>
  <c r="BO47" i="2" s="1"/>
  <c r="O47" i="2"/>
  <c r="BN46" i="2"/>
  <c r="BL46" i="2"/>
  <c r="Y46" i="2"/>
  <c r="X46" i="2"/>
  <c r="BO46" i="2" s="1"/>
  <c r="O46" i="2"/>
  <c r="BN45" i="2"/>
  <c r="BL45" i="2"/>
  <c r="Y45" i="2"/>
  <c r="X45" i="2"/>
  <c r="O45" i="2"/>
  <c r="BN44" i="2"/>
  <c r="BL44" i="2"/>
  <c r="Y44" i="2"/>
  <c r="X44" i="2"/>
  <c r="BM44" i="2" s="1"/>
  <c r="O44" i="2"/>
  <c r="W41" i="2"/>
  <c r="W40" i="2"/>
  <c r="BN39" i="2"/>
  <c r="BL39" i="2"/>
  <c r="Y39" i="2"/>
  <c r="X39" i="2"/>
  <c r="BM39" i="2" s="1"/>
  <c r="O39" i="2"/>
  <c r="BN38" i="2"/>
  <c r="BL38" i="2"/>
  <c r="Y38" i="2"/>
  <c r="X38" i="2"/>
  <c r="O38" i="2"/>
  <c r="BN37" i="2"/>
  <c r="BL37" i="2"/>
  <c r="Y37" i="2"/>
  <c r="X37" i="2"/>
  <c r="BO37" i="2" s="1"/>
  <c r="BN36" i="2"/>
  <c r="BL36" i="2"/>
  <c r="Y36" i="2"/>
  <c r="X36" i="2"/>
  <c r="BO36" i="2" s="1"/>
  <c r="O36" i="2"/>
  <c r="W33" i="2"/>
  <c r="W32" i="2"/>
  <c r="BN31" i="2"/>
  <c r="BL31" i="2"/>
  <c r="Y31" i="2"/>
  <c r="X31" i="2"/>
  <c r="O31" i="2"/>
  <c r="BN30" i="2"/>
  <c r="BL30" i="2"/>
  <c r="Y30" i="2"/>
  <c r="X30" i="2"/>
  <c r="BO30" i="2" s="1"/>
  <c r="O30" i="2"/>
  <c r="BN29" i="2"/>
  <c r="BL29" i="2"/>
  <c r="Y29" i="2"/>
  <c r="X29" i="2"/>
  <c r="O29" i="2"/>
  <c r="BN28" i="2"/>
  <c r="BL28" i="2"/>
  <c r="Y28" i="2"/>
  <c r="X28" i="2"/>
  <c r="O28" i="2"/>
  <c r="W24" i="2"/>
  <c r="W23" i="2"/>
  <c r="BN22" i="2"/>
  <c r="BL22" i="2"/>
  <c r="Y22" i="2"/>
  <c r="Y23" i="2" s="1"/>
  <c r="X22" i="2"/>
  <c r="X24" i="2" s="1"/>
  <c r="O22" i="2"/>
  <c r="H10" i="2"/>
  <c r="A9" i="2"/>
  <c r="F10" i="2" s="1"/>
  <c r="D7" i="2"/>
  <c r="P6" i="2"/>
  <c r="O2" i="2"/>
  <c r="Y77" i="2" l="1"/>
  <c r="BM213" i="2"/>
  <c r="BM215" i="2"/>
  <c r="Y227" i="2"/>
  <c r="BM225" i="2"/>
  <c r="X233" i="2"/>
  <c r="X239" i="2"/>
  <c r="X244" i="2"/>
  <c r="BM267" i="2"/>
  <c r="BM277" i="2"/>
  <c r="BM279" i="2"/>
  <c r="BM281" i="2"/>
  <c r="BM283" i="2"/>
  <c r="BM285" i="2"/>
  <c r="BM287" i="2"/>
  <c r="BM289" i="2"/>
  <c r="BM46" i="2"/>
  <c r="BM48" i="2"/>
  <c r="BM58" i="2"/>
  <c r="BM86" i="2"/>
  <c r="BM125" i="2"/>
  <c r="BO125" i="2"/>
  <c r="X126" i="2"/>
  <c r="Y132" i="2"/>
  <c r="BM130" i="2"/>
  <c r="Y157" i="2"/>
  <c r="BM153" i="2"/>
  <c r="Y162" i="2"/>
  <c r="Y169" i="2"/>
  <c r="BM167" i="2"/>
  <c r="X192" i="2"/>
  <c r="BM36" i="2"/>
  <c r="X50" i="2"/>
  <c r="Y60" i="2"/>
  <c r="BM54" i="2"/>
  <c r="Y87" i="2"/>
  <c r="Y102" i="2"/>
  <c r="Y108" i="2"/>
  <c r="X138" i="2"/>
  <c r="BM148" i="2"/>
  <c r="BO148" i="2"/>
  <c r="X149" i="2"/>
  <c r="BM178" i="2"/>
  <c r="X180" i="2"/>
  <c r="BM189" i="2"/>
  <c r="X199" i="2"/>
  <c r="Y208" i="2"/>
  <c r="X228" i="2"/>
  <c r="X258" i="2"/>
  <c r="BM261" i="2"/>
  <c r="Y269" i="2"/>
  <c r="BO29" i="2"/>
  <c r="BM29" i="2"/>
  <c r="BO31" i="2"/>
  <c r="BM31" i="2"/>
  <c r="BO38" i="2"/>
  <c r="BM38" i="2"/>
  <c r="BO56" i="2"/>
  <c r="X61" i="2"/>
  <c r="BO39" i="2"/>
  <c r="BO44" i="2"/>
  <c r="Y50" i="2"/>
  <c r="BO49" i="2"/>
  <c r="BM49" i="2"/>
  <c r="X94" i="2"/>
  <c r="X169" i="2"/>
  <c r="X170" i="2"/>
  <c r="X174" i="2"/>
  <c r="X184" i="2"/>
  <c r="X253" i="2"/>
  <c r="Y40" i="2"/>
  <c r="X60" i="2"/>
  <c r="BO76" i="2"/>
  <c r="BO81" i="2"/>
  <c r="BM83" i="2"/>
  <c r="BM85" i="2"/>
  <c r="BM91" i="2"/>
  <c r="Y94" i="2"/>
  <c r="BO93" i="2"/>
  <c r="BO98" i="2"/>
  <c r="X102" i="2"/>
  <c r="BM100" i="2"/>
  <c r="X109" i="2"/>
  <c r="Y121" i="2"/>
  <c r="BO118" i="2"/>
  <c r="BM120" i="2"/>
  <c r="X132" i="2"/>
  <c r="X133" i="2"/>
  <c r="BM143" i="2"/>
  <c r="X157" i="2"/>
  <c r="BM155" i="2"/>
  <c r="X158" i="2"/>
  <c r="X163" i="2"/>
  <c r="BM161" i="2"/>
  <c r="BM168" i="2"/>
  <c r="W301" i="2"/>
  <c r="BM173" i="2"/>
  <c r="X175" i="2"/>
  <c r="X179" i="2"/>
  <c r="BM183" i="2"/>
  <c r="X185" i="2"/>
  <c r="Y198" i="2"/>
  <c r="BO196" i="2"/>
  <c r="BM203" i="2"/>
  <c r="BO206" i="2"/>
  <c r="Y216" i="2"/>
  <c r="BM220" i="2"/>
  <c r="BO220" i="2"/>
  <c r="X221" i="2"/>
  <c r="X227" i="2"/>
  <c r="X234" i="2"/>
  <c r="X240" i="2"/>
  <c r="X245" i="2"/>
  <c r="BM250" i="2"/>
  <c r="X252" i="2"/>
  <c r="X269" i="2"/>
  <c r="BO265" i="2"/>
  <c r="X270" i="2"/>
  <c r="BM273" i="2"/>
  <c r="BM275" i="2"/>
  <c r="Y295" i="2"/>
  <c r="BM291" i="2"/>
  <c r="X296" i="2"/>
  <c r="BM65" i="2"/>
  <c r="BM207" i="2"/>
  <c r="BO207" i="2"/>
  <c r="BO293" i="2"/>
  <c r="BM293" i="2"/>
  <c r="X78" i="2"/>
  <c r="BO75" i="2"/>
  <c r="X77" i="2"/>
  <c r="Y191" i="2"/>
  <c r="X198" i="2"/>
  <c r="BM195" i="2"/>
  <c r="BO195" i="2"/>
  <c r="BO205" i="2"/>
  <c r="BM205" i="2"/>
  <c r="X114" i="2"/>
  <c r="X113" i="2"/>
  <c r="BO112" i="2"/>
  <c r="BM112" i="2"/>
  <c r="BO82" i="2"/>
  <c r="BM82" i="2"/>
  <c r="X88" i="2"/>
  <c r="BO107" i="2"/>
  <c r="BM107" i="2"/>
  <c r="X33" i="2"/>
  <c r="BM28" i="2"/>
  <c r="BO28" i="2"/>
  <c r="X32" i="2"/>
  <c r="X67" i="2"/>
  <c r="X121" i="2"/>
  <c r="X122" i="2"/>
  <c r="BO117" i="2"/>
  <c r="BM117" i="2"/>
  <c r="Y32" i="2"/>
  <c r="X40" i="2"/>
  <c r="Y66" i="2"/>
  <c r="X72" i="2"/>
  <c r="X71" i="2"/>
  <c r="BO70" i="2"/>
  <c r="X87" i="2"/>
  <c r="BO99" i="2"/>
  <c r="BM99" i="2"/>
  <c r="BM190" i="2"/>
  <c r="BO190" i="2"/>
  <c r="X209" i="2"/>
  <c r="BO57" i="2"/>
  <c r="BM57" i="2"/>
  <c r="W297" i="2"/>
  <c r="BM55" i="2"/>
  <c r="BO55" i="2"/>
  <c r="X103" i="2"/>
  <c r="X295" i="2"/>
  <c r="W298" i="2"/>
  <c r="W299" i="2"/>
  <c r="BM45" i="2"/>
  <c r="X51" i="2"/>
  <c r="BO45" i="2"/>
  <c r="BM92" i="2"/>
  <c r="BO92" i="2"/>
  <c r="BO119" i="2"/>
  <c r="BM119" i="2"/>
  <c r="X23" i="2"/>
  <c r="BO22" i="2"/>
  <c r="BM22" i="2"/>
  <c r="X208" i="2"/>
  <c r="BM212" i="2"/>
  <c r="X217" i="2"/>
  <c r="BO212" i="2"/>
  <c r="X216" i="2"/>
  <c r="X95" i="2"/>
  <c r="BM154" i="2"/>
  <c r="X162" i="2"/>
  <c r="BM197" i="2"/>
  <c r="BM202" i="2"/>
  <c r="BM260" i="2"/>
  <c r="BM266" i="2"/>
  <c r="BM272" i="2"/>
  <c r="BM274" i="2"/>
  <c r="X262" i="2"/>
  <c r="X41" i="2"/>
  <c r="X144" i="2"/>
  <c r="F9" i="2"/>
  <c r="X66" i="2"/>
  <c r="BM84" i="2"/>
  <c r="X108" i="2"/>
  <c r="BM131" i="2"/>
  <c r="BM136" i="2"/>
  <c r="BM142" i="2"/>
  <c r="BM156" i="2"/>
  <c r="BM160" i="2"/>
  <c r="BM214" i="2"/>
  <c r="BM256" i="2"/>
  <c r="X263" i="2"/>
  <c r="BM268" i="2"/>
  <c r="BM276" i="2"/>
  <c r="BM278" i="2"/>
  <c r="BM280" i="2"/>
  <c r="BM282" i="2"/>
  <c r="BM284" i="2"/>
  <c r="BM286" i="2"/>
  <c r="BM288" i="2"/>
  <c r="H9" i="2"/>
  <c r="BM37" i="2"/>
  <c r="BM59" i="2"/>
  <c r="BM64" i="2"/>
  <c r="BM101" i="2"/>
  <c r="BM106" i="2"/>
  <c r="X145" i="2"/>
  <c r="X191" i="2"/>
  <c r="BO202" i="2"/>
  <c r="BM204" i="2"/>
  <c r="BM249" i="2"/>
  <c r="BM251" i="2"/>
  <c r="BO272" i="2"/>
  <c r="BM290" i="2"/>
  <c r="BM226" i="2"/>
  <c r="BM232" i="2"/>
  <c r="BM238" i="2"/>
  <c r="BM243" i="2"/>
  <c r="BO256" i="2"/>
  <c r="BM292" i="2"/>
  <c r="BM294" i="2"/>
  <c r="BM30" i="2"/>
  <c r="BM47" i="2"/>
  <c r="J9" i="2"/>
  <c r="BO136" i="2"/>
  <c r="BO160" i="2"/>
  <c r="A10" i="2"/>
  <c r="BO64" i="2"/>
  <c r="BO106" i="2"/>
  <c r="BO189" i="2"/>
  <c r="BM265" i="2"/>
  <c r="X297" i="2" l="1"/>
  <c r="Y302" i="2"/>
  <c r="X299" i="2"/>
  <c r="A310" i="2"/>
  <c r="X301" i="2"/>
  <c r="W300" i="2"/>
  <c r="X298" i="2"/>
  <c r="X300" i="2" s="1"/>
  <c r="C310" i="2" l="1"/>
  <c r="B310" i="2"/>
</calcChain>
</file>

<file path=xl/sharedStrings.xml><?xml version="1.0" encoding="utf-8"?>
<sst xmlns="http://schemas.openxmlformats.org/spreadsheetml/2006/main" count="1706" uniqueCount="443">
  <si>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</si>
  <si>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</si>
  <si>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</si>
  <si>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</si>
  <si>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</si>
  <si>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</si>
  <si>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</si>
  <si>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</si>
  <si>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</si>
  <si>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</si>
  <si>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</si>
  <si>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</si>
  <si>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</si>
  <si>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</si>
  <si>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</si>
  <si>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</si>
  <si>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</si>
  <si>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</si>
  <si>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</si>
  <si>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</si>
  <si>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</si>
  <si>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</si>
  <si>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</si>
  <si>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</si>
  <si>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</si>
  <si>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</si>
  <si>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</si>
  <si>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</si>
  <si>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</si>
  <si>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</si>
  <si>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</si>
  <si>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</si>
  <si>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</si>
  <si>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</si>
  <si>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</si>
  <si>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</si>
  <si>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</si>
  <si>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</si>
  <si>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</si>
  <si>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</si>
  <si>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</si>
  <si>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</si>
  <si>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</si>
  <si>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</si>
  <si>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</si>
  <si>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</si>
  <si>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</si>
  <si>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</si>
  <si>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</si>
  <si>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</si>
  <si>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</si>
  <si>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</si>
  <si>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</si>
  <si>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</si>
  <si>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</si>
  <si>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</si>
  <si>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</si>
  <si>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</si>
  <si>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</si>
  <si>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</si>
  <si>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</si>
  <si>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</si>
  <si>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</si>
  <si>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</si>
  <si>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</si>
  <si>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</si>
  <si>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</si>
  <si>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</si>
  <si>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</si>
  <si>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</si>
  <si>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</si>
  <si>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</si>
  <si>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05.06.2024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</si>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</sst>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53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29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83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88" t="s">
        <v>29</v>
      </c>
      <c r="E1" s="388"/>
      <c r="F1" s="388"/>
      <c r="G1" s="14" t="s">
        <v>71</v>
      </c>
      <c r="H1" s="388" t="s">
        <v>50</v>
      </c>
      <c r="I1" s="388"/>
      <c r="J1" s="388"/>
      <c r="K1" s="388"/>
      <c r="L1" s="388"/>
      <c r="M1" s="388"/>
      <c r="N1" s="388"/>
      <c r="O1" s="388"/>
      <c r="P1" s="388"/>
      <c r="Q1" s="389" t="s">
        <v>72</v>
      </c>
      <c r="R1" s="390"/>
      <c r="S1" s="390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1"/>
      <c r="P3" s="391"/>
      <c r="Q3" s="391"/>
      <c r="R3" s="391"/>
      <c r="S3" s="391"/>
      <c r="T3" s="391"/>
      <c r="U3" s="391"/>
      <c r="V3" s="391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70" t="s">
        <v>8</v>
      </c>
      <c r="B5" s="370"/>
      <c r="C5" s="370"/>
      <c r="D5" s="392"/>
      <c r="E5" s="392"/>
      <c r="F5" s="393" t="s">
        <v>14</v>
      </c>
      <c r="G5" s="393"/>
      <c r="H5" s="392"/>
      <c r="I5" s="392"/>
      <c r="J5" s="392"/>
      <c r="K5" s="392"/>
      <c r="L5" s="392"/>
      <c r="M5" s="76"/>
      <c r="O5" s="27" t="s">
        <v>4</v>
      </c>
      <c r="P5" s="394">
        <v>45453</v>
      </c>
      <c r="Q5" s="394"/>
      <c r="S5" s="395" t="s">
        <v>3</v>
      </c>
      <c r="T5" s="396"/>
      <c r="U5" s="397" t="s">
        <v>408</v>
      </c>
      <c r="V5" s="398"/>
      <c r="AA5" s="60"/>
      <c r="AB5" s="60"/>
      <c r="AC5" s="60"/>
    </row>
    <row r="6" spans="1:30" s="17" customFormat="1" ht="24" customHeight="1" x14ac:dyDescent="0.2">
      <c r="A6" s="370" t="s">
        <v>1</v>
      </c>
      <c r="B6" s="370"/>
      <c r="C6" s="370"/>
      <c r="D6" s="371" t="s">
        <v>409</v>
      </c>
      <c r="E6" s="371"/>
      <c r="F6" s="371"/>
      <c r="G6" s="371"/>
      <c r="H6" s="371"/>
      <c r="I6" s="371"/>
      <c r="J6" s="371"/>
      <c r="K6" s="371"/>
      <c r="L6" s="371"/>
      <c r="M6" s="77"/>
      <c r="O6" s="27" t="s">
        <v>30</v>
      </c>
      <c r="P6" s="372" t="str">
        <f>IF(P5=0," ",CHOOSE(WEEKDAY(P5,2),"Понедельник","Вторник","Среда","Четверг","Пятница","Суббота","Воскресенье"))</f>
        <v>Понедельник</v>
      </c>
      <c r="Q6" s="372"/>
      <c r="S6" s="373" t="s">
        <v>5</v>
      </c>
      <c r="T6" s="374"/>
      <c r="U6" s="375" t="s">
        <v>73</v>
      </c>
      <c r="V6" s="37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81" t="str">
        <f>IFERROR(VLOOKUP(DeliveryAddress,Table,3,0),1)</f>
        <v>1</v>
      </c>
      <c r="E7" s="382"/>
      <c r="F7" s="382"/>
      <c r="G7" s="382"/>
      <c r="H7" s="382"/>
      <c r="I7" s="382"/>
      <c r="J7" s="382"/>
      <c r="K7" s="382"/>
      <c r="L7" s="383"/>
      <c r="M7" s="78"/>
      <c r="O7" s="29"/>
      <c r="P7" s="49"/>
      <c r="Q7" s="49"/>
      <c r="S7" s="373"/>
      <c r="T7" s="374"/>
      <c r="U7" s="377"/>
      <c r="V7" s="378"/>
      <c r="AA7" s="60"/>
      <c r="AB7" s="60"/>
      <c r="AC7" s="60"/>
    </row>
    <row r="8" spans="1:30" s="17" customFormat="1" ht="25.5" customHeight="1" x14ac:dyDescent="0.2">
      <c r="A8" s="384" t="s">
        <v>61</v>
      </c>
      <c r="B8" s="384"/>
      <c r="C8" s="384"/>
      <c r="D8" s="385"/>
      <c r="E8" s="385"/>
      <c r="F8" s="385"/>
      <c r="G8" s="385"/>
      <c r="H8" s="385"/>
      <c r="I8" s="385"/>
      <c r="J8" s="385"/>
      <c r="K8" s="385"/>
      <c r="L8" s="385"/>
      <c r="M8" s="79"/>
      <c r="O8" s="27" t="s">
        <v>11</v>
      </c>
      <c r="P8" s="368">
        <v>0.375</v>
      </c>
      <c r="Q8" s="368"/>
      <c r="S8" s="373"/>
      <c r="T8" s="374"/>
      <c r="U8" s="377"/>
      <c r="V8" s="378"/>
      <c r="AA8" s="60"/>
      <c r="AB8" s="60"/>
      <c r="AC8" s="60"/>
    </row>
    <row r="9" spans="1:30" s="17" customFormat="1" ht="39.950000000000003" customHeight="1" x14ac:dyDescent="0.2">
      <c r="A9" s="3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361" t="s">
        <v>49</v>
      </c>
      <c r="E9" s="362"/>
      <c r="F9" s="3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74"/>
      <c r="O9" s="31" t="s">
        <v>15</v>
      </c>
      <c r="P9" s="387"/>
      <c r="Q9" s="387"/>
      <c r="S9" s="373"/>
      <c r="T9" s="374"/>
      <c r="U9" s="379"/>
      <c r="V9" s="38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361"/>
      <c r="E10" s="362"/>
      <c r="F10" s="3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363" t="str">
        <f>IFERROR(VLOOKUP($D$10,Proxy,2,FALSE),"")</f>
        <v/>
      </c>
      <c r="I10" s="363"/>
      <c r="J10" s="363"/>
      <c r="K10" s="363"/>
      <c r="L10" s="363"/>
      <c r="M10" s="75"/>
      <c r="O10" s="31" t="s">
        <v>35</v>
      </c>
      <c r="P10" s="364"/>
      <c r="Q10" s="364"/>
      <c r="T10" s="29" t="s">
        <v>12</v>
      </c>
      <c r="U10" s="365" t="s">
        <v>74</v>
      </c>
      <c r="V10" s="36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67"/>
      <c r="Q11" s="367"/>
      <c r="T11" s="29" t="s">
        <v>31</v>
      </c>
      <c r="U11" s="352" t="s">
        <v>58</v>
      </c>
      <c r="V11" s="352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51" t="s">
        <v>75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80"/>
      <c r="O12" s="27" t="s">
        <v>33</v>
      </c>
      <c r="P12" s="368"/>
      <c r="Q12" s="368"/>
      <c r="R12" s="28"/>
      <c r="S12"/>
      <c r="T12" s="29" t="s">
        <v>49</v>
      </c>
      <c r="U12" s="369"/>
      <c r="V12" s="369"/>
      <c r="W12"/>
      <c r="AA12" s="60"/>
      <c r="AB12" s="60"/>
      <c r="AC12" s="60"/>
    </row>
    <row r="13" spans="1:30" s="17" customFormat="1" ht="23.25" customHeight="1" x14ac:dyDescent="0.2">
      <c r="A13" s="351" t="s">
        <v>76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80"/>
      <c r="N13" s="31"/>
      <c r="O13" s="31" t="s">
        <v>34</v>
      </c>
      <c r="P13" s="352"/>
      <c r="Q13" s="352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51" t="s">
        <v>77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53" t="s">
        <v>78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81"/>
      <c r="N15"/>
      <c r="O15" s="354" t="s">
        <v>64</v>
      </c>
      <c r="P15" s="354"/>
      <c r="Q15" s="354"/>
      <c r="R15" s="354"/>
      <c r="S15" s="35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55"/>
      <c r="P16" s="355"/>
      <c r="Q16" s="355"/>
      <c r="R16" s="355"/>
      <c r="S16" s="35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339" t="s">
        <v>62</v>
      </c>
      <c r="B17" s="339" t="s">
        <v>52</v>
      </c>
      <c r="C17" s="357" t="s">
        <v>51</v>
      </c>
      <c r="D17" s="339" t="s">
        <v>53</v>
      </c>
      <c r="E17" s="339"/>
      <c r="F17" s="339" t="s">
        <v>24</v>
      </c>
      <c r="G17" s="339" t="s">
        <v>27</v>
      </c>
      <c r="H17" s="339" t="s">
        <v>25</v>
      </c>
      <c r="I17" s="339" t="s">
        <v>26</v>
      </c>
      <c r="J17" s="358" t="s">
        <v>16</v>
      </c>
      <c r="K17" s="358" t="s">
        <v>69</v>
      </c>
      <c r="L17" s="358" t="s">
        <v>2</v>
      </c>
      <c r="M17" s="358" t="s">
        <v>70</v>
      </c>
      <c r="N17" s="339" t="s">
        <v>28</v>
      </c>
      <c r="O17" s="339" t="s">
        <v>17</v>
      </c>
      <c r="P17" s="339"/>
      <c r="Q17" s="339"/>
      <c r="R17" s="339"/>
      <c r="S17" s="339"/>
      <c r="T17" s="356" t="s">
        <v>59</v>
      </c>
      <c r="U17" s="339"/>
      <c r="V17" s="339" t="s">
        <v>6</v>
      </c>
      <c r="W17" s="339" t="s">
        <v>44</v>
      </c>
      <c r="X17" s="340" t="s">
        <v>57</v>
      </c>
      <c r="Y17" s="339" t="s">
        <v>18</v>
      </c>
      <c r="Z17" s="342" t="s">
        <v>63</v>
      </c>
      <c r="AA17" s="342" t="s">
        <v>19</v>
      </c>
      <c r="AB17" s="343" t="s">
        <v>60</v>
      </c>
      <c r="AC17" s="344"/>
      <c r="AD17" s="345"/>
      <c r="AE17" s="349"/>
      <c r="BB17" s="350" t="s">
        <v>67</v>
      </c>
    </row>
    <row r="18" spans="1:67" ht="14.25" customHeight="1" x14ac:dyDescent="0.2">
      <c r="A18" s="339"/>
      <c r="B18" s="339"/>
      <c r="C18" s="357"/>
      <c r="D18" s="339"/>
      <c r="E18" s="339"/>
      <c r="F18" s="339" t="s">
        <v>20</v>
      </c>
      <c r="G18" s="339" t="s">
        <v>21</v>
      </c>
      <c r="H18" s="339" t="s">
        <v>22</v>
      </c>
      <c r="I18" s="339" t="s">
        <v>22</v>
      </c>
      <c r="J18" s="359"/>
      <c r="K18" s="359"/>
      <c r="L18" s="359"/>
      <c r="M18" s="359"/>
      <c r="N18" s="339"/>
      <c r="O18" s="339"/>
      <c r="P18" s="339"/>
      <c r="Q18" s="339"/>
      <c r="R18" s="339"/>
      <c r="S18" s="339"/>
      <c r="T18" s="36" t="s">
        <v>47</v>
      </c>
      <c r="U18" s="36" t="s">
        <v>46</v>
      </c>
      <c r="V18" s="339"/>
      <c r="W18" s="339"/>
      <c r="X18" s="341"/>
      <c r="Y18" s="339"/>
      <c r="Z18" s="342"/>
      <c r="AA18" s="342"/>
      <c r="AB18" s="346"/>
      <c r="AC18" s="347"/>
      <c r="AD18" s="348"/>
      <c r="AE18" s="349"/>
      <c r="BB18" s="350"/>
    </row>
    <row r="19" spans="1:67" ht="27.75" customHeight="1" x14ac:dyDescent="0.2">
      <c r="A19" s="254" t="s">
        <v>79</v>
      </c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55"/>
      <c r="AA19" s="55"/>
    </row>
    <row r="20" spans="1:67" ht="16.5" customHeight="1" x14ac:dyDescent="0.25">
      <c r="A20" s="247" t="s">
        <v>79</v>
      </c>
      <c r="B20" s="247"/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66"/>
      <c r="AA20" s="66"/>
    </row>
    <row r="21" spans="1:67" ht="14.25" customHeight="1" x14ac:dyDescent="0.25">
      <c r="A21" s="242" t="s">
        <v>80</v>
      </c>
      <c r="B21" s="242"/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67"/>
      <c r="AA21" s="67"/>
    </row>
    <row r="22" spans="1:67" ht="27" customHeight="1" x14ac:dyDescent="0.25">
      <c r="A22" s="64" t="s">
        <v>81</v>
      </c>
      <c r="B22" s="64" t="s">
        <v>82</v>
      </c>
      <c r="C22" s="37">
        <v>4301070899</v>
      </c>
      <c r="D22" s="206">
        <v>4607111035752</v>
      </c>
      <c r="E22" s="20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9"/>
      <c r="N22" s="38">
        <v>180</v>
      </c>
      <c r="O22" s="33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8"/>
      <c r="Q22" s="208"/>
      <c r="R22" s="208"/>
      <c r="S22" s="209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14"/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5"/>
      <c r="O23" s="211" t="s">
        <v>43</v>
      </c>
      <c r="P23" s="212"/>
      <c r="Q23" s="212"/>
      <c r="R23" s="212"/>
      <c r="S23" s="212"/>
      <c r="T23" s="212"/>
      <c r="U23" s="213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14"/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5"/>
      <c r="O24" s="211" t="s">
        <v>43</v>
      </c>
      <c r="P24" s="212"/>
      <c r="Q24" s="212"/>
      <c r="R24" s="212"/>
      <c r="S24" s="212"/>
      <c r="T24" s="212"/>
      <c r="U24" s="213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54" t="s">
        <v>48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55"/>
      <c r="AA25" s="55"/>
    </row>
    <row r="26" spans="1:67" ht="16.5" customHeight="1" x14ac:dyDescent="0.25">
      <c r="A26" s="247" t="s">
        <v>85</v>
      </c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66"/>
      <c r="AA26" s="66"/>
    </row>
    <row r="27" spans="1:67" ht="14.25" customHeight="1" x14ac:dyDescent="0.25">
      <c r="A27" s="242" t="s">
        <v>86</v>
      </c>
      <c r="B27" s="242"/>
      <c r="C27" s="242"/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67"/>
      <c r="AA27" s="67"/>
    </row>
    <row r="28" spans="1:67" ht="27" customHeight="1" x14ac:dyDescent="0.25">
      <c r="A28" s="64" t="s">
        <v>87</v>
      </c>
      <c r="B28" s="64" t="s">
        <v>88</v>
      </c>
      <c r="C28" s="37">
        <v>4301132066</v>
      </c>
      <c r="D28" s="206">
        <v>4607111036520</v>
      </c>
      <c r="E28" s="206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9"/>
      <c r="N28" s="38">
        <v>180</v>
      </c>
      <c r="O28" s="33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8"/>
      <c r="Q28" s="208"/>
      <c r="R28" s="208"/>
      <c r="S28" s="209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89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91</v>
      </c>
      <c r="B29" s="64" t="s">
        <v>92</v>
      </c>
      <c r="C29" s="37">
        <v>4301132063</v>
      </c>
      <c r="D29" s="206">
        <v>4607111036605</v>
      </c>
      <c r="E29" s="206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9"/>
      <c r="N29" s="38">
        <v>180</v>
      </c>
      <c r="O29" s="33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8"/>
      <c r="Q29" s="208"/>
      <c r="R29" s="208"/>
      <c r="S29" s="209"/>
      <c r="T29" s="40" t="s">
        <v>49</v>
      </c>
      <c r="U29" s="40" t="s">
        <v>49</v>
      </c>
      <c r="V29" s="41" t="s">
        <v>42</v>
      </c>
      <c r="W29" s="59">
        <v>126</v>
      </c>
      <c r="X29" s="56">
        <f>IFERROR(IF(W29="","",W29),"")</f>
        <v>126</v>
      </c>
      <c r="Y29" s="42">
        <f>IFERROR(IF(W29="","",W29*0.00936),"")</f>
        <v>1.17936</v>
      </c>
      <c r="Z29" s="69" t="s">
        <v>49</v>
      </c>
      <c r="AA29" s="70" t="s">
        <v>49</v>
      </c>
      <c r="AE29" s="83"/>
      <c r="BB29" s="86" t="s">
        <v>89</v>
      </c>
      <c r="BL29" s="83">
        <f>IFERROR(W29*I29,"0")</f>
        <v>242.14679999999998</v>
      </c>
      <c r="BM29" s="83">
        <f>IFERROR(X29*I29,"0")</f>
        <v>242.14679999999998</v>
      </c>
      <c r="BN29" s="83">
        <f>IFERROR(W29/J29,"0")</f>
        <v>1</v>
      </c>
      <c r="BO29" s="83">
        <f>IFERROR(X29/J29,"0")</f>
        <v>1</v>
      </c>
    </row>
    <row r="30" spans="1:67" ht="27" customHeight="1" x14ac:dyDescent="0.25">
      <c r="A30" s="64" t="s">
        <v>93</v>
      </c>
      <c r="B30" s="64" t="s">
        <v>94</v>
      </c>
      <c r="C30" s="37">
        <v>4301132064</v>
      </c>
      <c r="D30" s="206">
        <v>4607111036537</v>
      </c>
      <c r="E30" s="206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9"/>
      <c r="N30" s="38">
        <v>180</v>
      </c>
      <c r="O30" s="33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8"/>
      <c r="Q30" s="208"/>
      <c r="R30" s="208"/>
      <c r="S30" s="209"/>
      <c r="T30" s="40" t="s">
        <v>49</v>
      </c>
      <c r="U30" s="40" t="s">
        <v>49</v>
      </c>
      <c r="V30" s="41" t="s">
        <v>42</v>
      </c>
      <c r="W30" s="59">
        <v>252</v>
      </c>
      <c r="X30" s="56">
        <f>IFERROR(IF(W30="","",W30),"")</f>
        <v>252</v>
      </c>
      <c r="Y30" s="42">
        <f>IFERROR(IF(W30="","",W30*0.00936),"")</f>
        <v>2.3587199999999999</v>
      </c>
      <c r="Z30" s="69" t="s">
        <v>49</v>
      </c>
      <c r="AA30" s="70" t="s">
        <v>49</v>
      </c>
      <c r="AE30" s="83"/>
      <c r="BB30" s="87" t="s">
        <v>89</v>
      </c>
      <c r="BL30" s="83">
        <f>IFERROR(W30*I30,"0")</f>
        <v>484.29359999999997</v>
      </c>
      <c r="BM30" s="83">
        <f>IFERROR(X30*I30,"0")</f>
        <v>484.29359999999997</v>
      </c>
      <c r="BN30" s="83">
        <f>IFERROR(W30/J30,"0")</f>
        <v>2</v>
      </c>
      <c r="BO30" s="83">
        <f>IFERROR(X30/J30,"0")</f>
        <v>2</v>
      </c>
    </row>
    <row r="31" spans="1:67" ht="27" customHeight="1" x14ac:dyDescent="0.25">
      <c r="A31" s="64" t="s">
        <v>95</v>
      </c>
      <c r="B31" s="64" t="s">
        <v>96</v>
      </c>
      <c r="C31" s="37">
        <v>4301132065</v>
      </c>
      <c r="D31" s="206">
        <v>4607111036599</v>
      </c>
      <c r="E31" s="206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9"/>
      <c r="N31" s="38">
        <v>180</v>
      </c>
      <c r="O31" s="33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8"/>
      <c r="Q31" s="208"/>
      <c r="R31" s="208"/>
      <c r="S31" s="209"/>
      <c r="T31" s="40" t="s">
        <v>49</v>
      </c>
      <c r="U31" s="40" t="s">
        <v>49</v>
      </c>
      <c r="V31" s="41" t="s">
        <v>42</v>
      </c>
      <c r="W31" s="59">
        <v>126</v>
      </c>
      <c r="X31" s="56">
        <f>IFERROR(IF(W31="","",W31),"")</f>
        <v>126</v>
      </c>
      <c r="Y31" s="42">
        <f>IFERROR(IF(W31="","",W31*0.00936),"")</f>
        <v>1.17936</v>
      </c>
      <c r="Z31" s="69" t="s">
        <v>49</v>
      </c>
      <c r="AA31" s="70" t="s">
        <v>49</v>
      </c>
      <c r="AE31" s="83"/>
      <c r="BB31" s="88" t="s">
        <v>89</v>
      </c>
      <c r="BL31" s="83">
        <f>IFERROR(W31*I31,"0")</f>
        <v>242.14679999999998</v>
      </c>
      <c r="BM31" s="83">
        <f>IFERROR(X31*I31,"0")</f>
        <v>242.14679999999998</v>
      </c>
      <c r="BN31" s="83">
        <f>IFERROR(W31/J31,"0")</f>
        <v>1</v>
      </c>
      <c r="BO31" s="83">
        <f>IFERROR(X31/J31,"0")</f>
        <v>1</v>
      </c>
    </row>
    <row r="32" spans="1:67" x14ac:dyDescent="0.2">
      <c r="A32" s="214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5"/>
      <c r="O32" s="211" t="s">
        <v>43</v>
      </c>
      <c r="P32" s="212"/>
      <c r="Q32" s="212"/>
      <c r="R32" s="212"/>
      <c r="S32" s="212"/>
      <c r="T32" s="212"/>
      <c r="U32" s="213"/>
      <c r="V32" s="43" t="s">
        <v>42</v>
      </c>
      <c r="W32" s="44">
        <f>IFERROR(SUM(W28:W31),"0")</f>
        <v>504</v>
      </c>
      <c r="X32" s="44">
        <f>IFERROR(SUM(X28:X31),"0")</f>
        <v>504</v>
      </c>
      <c r="Y32" s="44">
        <f>IFERROR(IF(Y28="",0,Y28),"0")+IFERROR(IF(Y29="",0,Y29),"0")+IFERROR(IF(Y30="",0,Y30),"0")+IFERROR(IF(Y31="",0,Y31),"0")</f>
        <v>4.7174399999999999</v>
      </c>
      <c r="Z32" s="68"/>
      <c r="AA32" s="68"/>
    </row>
    <row r="33" spans="1:67" x14ac:dyDescent="0.2">
      <c r="A33" s="214"/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5"/>
      <c r="O33" s="211" t="s">
        <v>43</v>
      </c>
      <c r="P33" s="212"/>
      <c r="Q33" s="212"/>
      <c r="R33" s="212"/>
      <c r="S33" s="212"/>
      <c r="T33" s="212"/>
      <c r="U33" s="213"/>
      <c r="V33" s="43" t="s">
        <v>0</v>
      </c>
      <c r="W33" s="44">
        <f>IFERROR(SUMPRODUCT(W28:W31*H28:H31),"0")</f>
        <v>756</v>
      </c>
      <c r="X33" s="44">
        <f>IFERROR(SUMPRODUCT(X28:X31*H28:H31),"0")</f>
        <v>756</v>
      </c>
      <c r="Y33" s="43"/>
      <c r="Z33" s="68"/>
      <c r="AA33" s="68"/>
    </row>
    <row r="34" spans="1:67" ht="16.5" customHeight="1" x14ac:dyDescent="0.25">
      <c r="A34" s="247" t="s">
        <v>97</v>
      </c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66"/>
      <c r="AA34" s="66"/>
    </row>
    <row r="35" spans="1:67" ht="14.25" customHeight="1" x14ac:dyDescent="0.25">
      <c r="A35" s="242" t="s">
        <v>80</v>
      </c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67"/>
      <c r="AA35" s="67"/>
    </row>
    <row r="36" spans="1:67" ht="27" customHeight="1" x14ac:dyDescent="0.25">
      <c r="A36" s="64" t="s">
        <v>98</v>
      </c>
      <c r="B36" s="64" t="s">
        <v>99</v>
      </c>
      <c r="C36" s="37">
        <v>4301070865</v>
      </c>
      <c r="D36" s="206">
        <v>4607111036285</v>
      </c>
      <c r="E36" s="20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9"/>
      <c r="N36" s="38">
        <v>180</v>
      </c>
      <c r="O36" s="33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8"/>
      <c r="Q36" s="208"/>
      <c r="R36" s="208"/>
      <c r="S36" s="209"/>
      <c r="T36" s="40" t="s">
        <v>49</v>
      </c>
      <c r="U36" s="40" t="s">
        <v>49</v>
      </c>
      <c r="V36" s="41" t="s">
        <v>42</v>
      </c>
      <c r="W36" s="59">
        <v>84</v>
      </c>
      <c r="X36" s="56">
        <f>IFERROR(IF(W36="","",W36),"")</f>
        <v>84</v>
      </c>
      <c r="Y36" s="42">
        <f>IFERROR(IF(W36="","",W36*0.0155),"")</f>
        <v>1.302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526.67999999999995</v>
      </c>
      <c r="BM36" s="83">
        <f>IFERROR(X36*I36,"0")</f>
        <v>526.67999999999995</v>
      </c>
      <c r="BN36" s="83">
        <f>IFERROR(W36/J36,"0")</f>
        <v>1</v>
      </c>
      <c r="BO36" s="83">
        <f>IFERROR(X36/J36,"0")</f>
        <v>1</v>
      </c>
    </row>
    <row r="37" spans="1:67" ht="27" customHeight="1" x14ac:dyDescent="0.25">
      <c r="A37" s="64" t="s">
        <v>100</v>
      </c>
      <c r="B37" s="64" t="s">
        <v>101</v>
      </c>
      <c r="C37" s="37">
        <v>4301070861</v>
      </c>
      <c r="D37" s="206">
        <v>4607111036308</v>
      </c>
      <c r="E37" s="20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9"/>
      <c r="N37" s="38">
        <v>180</v>
      </c>
      <c r="O37" s="333" t="s">
        <v>102</v>
      </c>
      <c r="P37" s="208"/>
      <c r="Q37" s="208"/>
      <c r="R37" s="208"/>
      <c r="S37" s="209"/>
      <c r="T37" s="40" t="s">
        <v>49</v>
      </c>
      <c r="U37" s="40" t="s">
        <v>49</v>
      </c>
      <c r="V37" s="41" t="s">
        <v>42</v>
      </c>
      <c r="W37" s="59">
        <v>84</v>
      </c>
      <c r="X37" s="56">
        <f>IFERROR(IF(W37="","",W37),"")</f>
        <v>84</v>
      </c>
      <c r="Y37" s="42">
        <f>IFERROR(IF(W37="","",W37*0.0155),"")</f>
        <v>1.302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526.67999999999995</v>
      </c>
      <c r="BM37" s="83">
        <f>IFERROR(X37*I37,"0")</f>
        <v>526.67999999999995</v>
      </c>
      <c r="BN37" s="83">
        <f>IFERROR(W37/J37,"0")</f>
        <v>1</v>
      </c>
      <c r="BO37" s="83">
        <f>IFERROR(X37/J37,"0")</f>
        <v>1</v>
      </c>
    </row>
    <row r="38" spans="1:67" ht="27" customHeight="1" x14ac:dyDescent="0.25">
      <c r="A38" s="64" t="s">
        <v>103</v>
      </c>
      <c r="B38" s="64" t="s">
        <v>104</v>
      </c>
      <c r="C38" s="37">
        <v>4301070884</v>
      </c>
      <c r="D38" s="206">
        <v>4607111036315</v>
      </c>
      <c r="E38" s="20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9"/>
      <c r="N38" s="38">
        <v>180</v>
      </c>
      <c r="O38" s="33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8"/>
      <c r="Q38" s="208"/>
      <c r="R38" s="208"/>
      <c r="S38" s="209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105</v>
      </c>
      <c r="B39" s="64" t="s">
        <v>106</v>
      </c>
      <c r="C39" s="37">
        <v>4301070864</v>
      </c>
      <c r="D39" s="206">
        <v>4607111036292</v>
      </c>
      <c r="E39" s="206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9"/>
      <c r="N39" s="38">
        <v>180</v>
      </c>
      <c r="O39" s="3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8"/>
      <c r="Q39" s="208"/>
      <c r="R39" s="208"/>
      <c r="S39" s="209"/>
      <c r="T39" s="40" t="s">
        <v>49</v>
      </c>
      <c r="U39" s="40" t="s">
        <v>49</v>
      </c>
      <c r="V39" s="41" t="s">
        <v>42</v>
      </c>
      <c r="W39" s="59">
        <v>84</v>
      </c>
      <c r="X39" s="56">
        <f>IFERROR(IF(W39="","",W39),"")</f>
        <v>84</v>
      </c>
      <c r="Y39" s="42">
        <f>IFERROR(IF(W39="","",W39*0.0155),"")</f>
        <v>1.302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526.67999999999995</v>
      </c>
      <c r="BM39" s="83">
        <f>IFERROR(X39*I39,"0")</f>
        <v>526.67999999999995</v>
      </c>
      <c r="BN39" s="83">
        <f>IFERROR(W39/J39,"0")</f>
        <v>1</v>
      </c>
      <c r="BO39" s="83">
        <f>IFERROR(X39/J39,"0")</f>
        <v>1</v>
      </c>
    </row>
    <row r="40" spans="1:67" x14ac:dyDescent="0.2">
      <c r="A40" s="214"/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5"/>
      <c r="O40" s="211" t="s">
        <v>43</v>
      </c>
      <c r="P40" s="212"/>
      <c r="Q40" s="212"/>
      <c r="R40" s="212"/>
      <c r="S40" s="212"/>
      <c r="T40" s="212"/>
      <c r="U40" s="213"/>
      <c r="V40" s="43" t="s">
        <v>42</v>
      </c>
      <c r="W40" s="44">
        <f>IFERROR(SUM(W36:W39),"0")</f>
        <v>252</v>
      </c>
      <c r="X40" s="44">
        <f>IFERROR(SUM(X36:X39),"0")</f>
        <v>252</v>
      </c>
      <c r="Y40" s="44">
        <f>IFERROR(IF(Y36="",0,Y36),"0")+IFERROR(IF(Y37="",0,Y37),"0")+IFERROR(IF(Y38="",0,Y38),"0")+IFERROR(IF(Y39="",0,Y39),"0")</f>
        <v>3.9060000000000001</v>
      </c>
      <c r="Z40" s="68"/>
      <c r="AA40" s="68"/>
    </row>
    <row r="41" spans="1:67" x14ac:dyDescent="0.2">
      <c r="A41" s="214"/>
      <c r="B41" s="214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5"/>
      <c r="O41" s="211" t="s">
        <v>43</v>
      </c>
      <c r="P41" s="212"/>
      <c r="Q41" s="212"/>
      <c r="R41" s="212"/>
      <c r="S41" s="212"/>
      <c r="T41" s="212"/>
      <c r="U41" s="213"/>
      <c r="V41" s="43" t="s">
        <v>0</v>
      </c>
      <c r="W41" s="44">
        <f>IFERROR(SUMPRODUCT(W36:W39*H36:H39),"0")</f>
        <v>1512</v>
      </c>
      <c r="X41" s="44">
        <f>IFERROR(SUMPRODUCT(X36:X39*H36:H39),"0")</f>
        <v>1512</v>
      </c>
      <c r="Y41" s="43"/>
      <c r="Z41" s="68"/>
      <c r="AA41" s="68"/>
    </row>
    <row r="42" spans="1:67" ht="16.5" customHeight="1" x14ac:dyDescent="0.25">
      <c r="A42" s="247" t="s">
        <v>107</v>
      </c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66"/>
      <c r="AA42" s="66"/>
    </row>
    <row r="43" spans="1:67" ht="14.25" customHeight="1" x14ac:dyDescent="0.25">
      <c r="A43" s="242" t="s">
        <v>108</v>
      </c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67"/>
      <c r="AA43" s="67"/>
    </row>
    <row r="44" spans="1:67" ht="16.5" customHeight="1" x14ac:dyDescent="0.25">
      <c r="A44" s="64" t="s">
        <v>109</v>
      </c>
      <c r="B44" s="64" t="s">
        <v>110</v>
      </c>
      <c r="C44" s="37">
        <v>4301190046</v>
      </c>
      <c r="D44" s="206">
        <v>4607111038951</v>
      </c>
      <c r="E44" s="20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9"/>
      <c r="N44" s="38">
        <v>365</v>
      </c>
      <c r="O44" s="32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8"/>
      <c r="Q44" s="208"/>
      <c r="R44" s="208"/>
      <c r="S44" s="209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89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112</v>
      </c>
      <c r="B45" s="64" t="s">
        <v>113</v>
      </c>
      <c r="C45" s="37">
        <v>4301190010</v>
      </c>
      <c r="D45" s="206">
        <v>4607111037596</v>
      </c>
      <c r="E45" s="206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9"/>
      <c r="N45" s="38">
        <v>365</v>
      </c>
      <c r="O45" s="32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8"/>
      <c r="Q45" s="208"/>
      <c r="R45" s="208"/>
      <c r="S45" s="209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89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114</v>
      </c>
      <c r="B46" s="64" t="s">
        <v>115</v>
      </c>
      <c r="C46" s="37">
        <v>4301190047</v>
      </c>
      <c r="D46" s="206">
        <v>4607111038579</v>
      </c>
      <c r="E46" s="206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111</v>
      </c>
      <c r="L46" s="39" t="s">
        <v>83</v>
      </c>
      <c r="M46" s="39"/>
      <c r="N46" s="38">
        <v>365</v>
      </c>
      <c r="O46" s="327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8"/>
      <c r="Q46" s="208"/>
      <c r="R46" s="208"/>
      <c r="S46" s="209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89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116</v>
      </c>
      <c r="B47" s="64" t="s">
        <v>117</v>
      </c>
      <c r="C47" s="37">
        <v>4301190022</v>
      </c>
      <c r="D47" s="206">
        <v>4607111037053</v>
      </c>
      <c r="E47" s="206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111</v>
      </c>
      <c r="L47" s="39" t="s">
        <v>83</v>
      </c>
      <c r="M47" s="39"/>
      <c r="N47" s="38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8"/>
      <c r="Q47" s="208"/>
      <c r="R47" s="208"/>
      <c r="S47" s="209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89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118</v>
      </c>
      <c r="B48" s="64" t="s">
        <v>119</v>
      </c>
      <c r="C48" s="37">
        <v>4301190023</v>
      </c>
      <c r="D48" s="206">
        <v>4607111037060</v>
      </c>
      <c r="E48" s="206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111</v>
      </c>
      <c r="L48" s="39" t="s">
        <v>83</v>
      </c>
      <c r="M48" s="39"/>
      <c r="N48" s="38">
        <v>365</v>
      </c>
      <c r="O48" s="32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8"/>
      <c r="Q48" s="208"/>
      <c r="R48" s="208"/>
      <c r="S48" s="209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89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120</v>
      </c>
      <c r="B49" s="64" t="s">
        <v>121</v>
      </c>
      <c r="C49" s="37">
        <v>4301190049</v>
      </c>
      <c r="D49" s="206">
        <v>4607111038968</v>
      </c>
      <c r="E49" s="206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111</v>
      </c>
      <c r="L49" s="39" t="s">
        <v>83</v>
      </c>
      <c r="M49" s="39"/>
      <c r="N49" s="38">
        <v>365</v>
      </c>
      <c r="O49" s="32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8"/>
      <c r="Q49" s="208"/>
      <c r="R49" s="208"/>
      <c r="S49" s="209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89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14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5"/>
      <c r="O50" s="211" t="s">
        <v>43</v>
      </c>
      <c r="P50" s="212"/>
      <c r="Q50" s="212"/>
      <c r="R50" s="212"/>
      <c r="S50" s="212"/>
      <c r="T50" s="212"/>
      <c r="U50" s="213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14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5"/>
      <c r="O51" s="211" t="s">
        <v>43</v>
      </c>
      <c r="P51" s="212"/>
      <c r="Q51" s="212"/>
      <c r="R51" s="212"/>
      <c r="S51" s="212"/>
      <c r="T51" s="212"/>
      <c r="U51" s="213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47" t="s">
        <v>122</v>
      </c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66"/>
      <c r="AA52" s="66"/>
    </row>
    <row r="53" spans="1:67" ht="14.25" customHeight="1" x14ac:dyDescent="0.25">
      <c r="A53" s="242" t="s">
        <v>80</v>
      </c>
      <c r="B53" s="242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67"/>
      <c r="AA53" s="67"/>
    </row>
    <row r="54" spans="1:67" ht="27" customHeight="1" x14ac:dyDescent="0.25">
      <c r="A54" s="64" t="s">
        <v>123</v>
      </c>
      <c r="B54" s="64" t="s">
        <v>124</v>
      </c>
      <c r="C54" s="37">
        <v>4301070989</v>
      </c>
      <c r="D54" s="206">
        <v>4607111037190</v>
      </c>
      <c r="E54" s="206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9"/>
      <c r="N54" s="38">
        <v>180</v>
      </c>
      <c r="O54" s="32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8"/>
      <c r="Q54" s="208"/>
      <c r="R54" s="208"/>
      <c r="S54" s="209"/>
      <c r="T54" s="40" t="s">
        <v>49</v>
      </c>
      <c r="U54" s="40" t="s">
        <v>49</v>
      </c>
      <c r="V54" s="41" t="s">
        <v>42</v>
      </c>
      <c r="W54" s="59">
        <v>84</v>
      </c>
      <c r="X54" s="56">
        <f t="shared" ref="X54:X59" si="6">IFERROR(IF(W54="","",W54),"")</f>
        <v>84</v>
      </c>
      <c r="Y54" s="42">
        <f t="shared" ref="Y54:Y59" si="7">IFERROR(IF(W54="","",W54*0.0155),"")</f>
        <v>1.302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604.76639999999998</v>
      </c>
      <c r="BM54" s="83">
        <f t="shared" ref="BM54:BM59" si="9">IFERROR(X54*I54,"0")</f>
        <v>604.76639999999998</v>
      </c>
      <c r="BN54" s="83">
        <f t="shared" ref="BN54:BN59" si="10">IFERROR(W54/J54,"0")</f>
        <v>1</v>
      </c>
      <c r="BO54" s="83">
        <f t="shared" ref="BO54:BO59" si="11">IFERROR(X54/J54,"0")</f>
        <v>1</v>
      </c>
    </row>
    <row r="55" spans="1:67" ht="27" customHeight="1" x14ac:dyDescent="0.25">
      <c r="A55" s="64" t="s">
        <v>125</v>
      </c>
      <c r="B55" s="64" t="s">
        <v>126</v>
      </c>
      <c r="C55" s="37">
        <v>4301070972</v>
      </c>
      <c r="D55" s="206">
        <v>4607111037183</v>
      </c>
      <c r="E55" s="206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9"/>
      <c r="N55" s="38">
        <v>180</v>
      </c>
      <c r="O55" s="31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8"/>
      <c r="Q55" s="208"/>
      <c r="R55" s="208"/>
      <c r="S55" s="209"/>
      <c r="T55" s="40" t="s">
        <v>49</v>
      </c>
      <c r="U55" s="40" t="s">
        <v>49</v>
      </c>
      <c r="V55" s="41" t="s">
        <v>42</v>
      </c>
      <c r="W55" s="59">
        <v>84</v>
      </c>
      <c r="X55" s="56">
        <f t="shared" si="6"/>
        <v>84</v>
      </c>
      <c r="Y55" s="42">
        <f t="shared" si="7"/>
        <v>1.302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628.82399999999996</v>
      </c>
      <c r="BM55" s="83">
        <f t="shared" si="9"/>
        <v>628.82399999999996</v>
      </c>
      <c r="BN55" s="83">
        <f t="shared" si="10"/>
        <v>1</v>
      </c>
      <c r="BO55" s="83">
        <f t="shared" si="11"/>
        <v>1</v>
      </c>
    </row>
    <row r="56" spans="1:67" ht="27" customHeight="1" x14ac:dyDescent="0.25">
      <c r="A56" s="64" t="s">
        <v>127</v>
      </c>
      <c r="B56" s="64" t="s">
        <v>128</v>
      </c>
      <c r="C56" s="37">
        <v>4301070970</v>
      </c>
      <c r="D56" s="206">
        <v>4607111037091</v>
      </c>
      <c r="E56" s="206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84</v>
      </c>
      <c r="L56" s="39" t="s">
        <v>83</v>
      </c>
      <c r="M56" s="39"/>
      <c r="N56" s="38">
        <v>180</v>
      </c>
      <c r="O56" s="31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8"/>
      <c r="Q56" s="208"/>
      <c r="R56" s="208"/>
      <c r="S56" s="209"/>
      <c r="T56" s="40" t="s">
        <v>49</v>
      </c>
      <c r="U56" s="40" t="s">
        <v>49</v>
      </c>
      <c r="V56" s="41" t="s">
        <v>42</v>
      </c>
      <c r="W56" s="59">
        <v>84</v>
      </c>
      <c r="X56" s="56">
        <f t="shared" si="6"/>
        <v>84</v>
      </c>
      <c r="Y56" s="42">
        <f t="shared" si="7"/>
        <v>1.302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597.24</v>
      </c>
      <c r="BM56" s="83">
        <f t="shared" si="9"/>
        <v>597.24</v>
      </c>
      <c r="BN56" s="83">
        <f t="shared" si="10"/>
        <v>1</v>
      </c>
      <c r="BO56" s="83">
        <f t="shared" si="11"/>
        <v>1</v>
      </c>
    </row>
    <row r="57" spans="1:67" ht="27" customHeight="1" x14ac:dyDescent="0.25">
      <c r="A57" s="64" t="s">
        <v>129</v>
      </c>
      <c r="B57" s="64" t="s">
        <v>130</v>
      </c>
      <c r="C57" s="37">
        <v>4301070971</v>
      </c>
      <c r="D57" s="206">
        <v>4607111036902</v>
      </c>
      <c r="E57" s="206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84</v>
      </c>
      <c r="L57" s="39" t="s">
        <v>83</v>
      </c>
      <c r="M57" s="39"/>
      <c r="N57" s="38">
        <v>180</v>
      </c>
      <c r="O57" s="32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8"/>
      <c r="Q57" s="208"/>
      <c r="R57" s="208"/>
      <c r="S57" s="209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131</v>
      </c>
      <c r="B58" s="64" t="s">
        <v>132</v>
      </c>
      <c r="C58" s="37">
        <v>4301070969</v>
      </c>
      <c r="D58" s="206">
        <v>4607111036858</v>
      </c>
      <c r="E58" s="206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84</v>
      </c>
      <c r="L58" s="39" t="s">
        <v>83</v>
      </c>
      <c r="M58" s="39"/>
      <c r="N58" s="38">
        <v>180</v>
      </c>
      <c r="O58" s="3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8"/>
      <c r="Q58" s="208"/>
      <c r="R58" s="208"/>
      <c r="S58" s="209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133</v>
      </c>
      <c r="B59" s="64" t="s">
        <v>134</v>
      </c>
      <c r="C59" s="37">
        <v>4301070968</v>
      </c>
      <c r="D59" s="206">
        <v>4607111036889</v>
      </c>
      <c r="E59" s="206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84</v>
      </c>
      <c r="L59" s="39" t="s">
        <v>83</v>
      </c>
      <c r="M59" s="39"/>
      <c r="N59" s="38">
        <v>180</v>
      </c>
      <c r="O59" s="3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8"/>
      <c r="Q59" s="208"/>
      <c r="R59" s="208"/>
      <c r="S59" s="209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5"/>
      <c r="O60" s="211" t="s">
        <v>43</v>
      </c>
      <c r="P60" s="212"/>
      <c r="Q60" s="212"/>
      <c r="R60" s="212"/>
      <c r="S60" s="212"/>
      <c r="T60" s="212"/>
      <c r="U60" s="213"/>
      <c r="V60" s="43" t="s">
        <v>42</v>
      </c>
      <c r="W60" s="44">
        <f>IFERROR(SUM(W54:W59),"0")</f>
        <v>252</v>
      </c>
      <c r="X60" s="44">
        <f>IFERROR(SUM(X54:X59),"0")</f>
        <v>252</v>
      </c>
      <c r="Y60" s="44">
        <f>IFERROR(IF(Y54="",0,Y54),"0")+IFERROR(IF(Y55="",0,Y55),"0")+IFERROR(IF(Y56="",0,Y56),"0")+IFERROR(IF(Y57="",0,Y57),"0")+IFERROR(IF(Y58="",0,Y58),"0")+IFERROR(IF(Y59="",0,Y59),"0")</f>
        <v>3.9060000000000001</v>
      </c>
      <c r="Z60" s="68"/>
      <c r="AA60" s="68"/>
    </row>
    <row r="61" spans="1:67" x14ac:dyDescent="0.2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5"/>
      <c r="O61" s="211" t="s">
        <v>43</v>
      </c>
      <c r="P61" s="212"/>
      <c r="Q61" s="212"/>
      <c r="R61" s="212"/>
      <c r="S61" s="212"/>
      <c r="T61" s="212"/>
      <c r="U61" s="213"/>
      <c r="V61" s="43" t="s">
        <v>0</v>
      </c>
      <c r="W61" s="44">
        <f>IFERROR(SUMPRODUCT(W54:W59*H54:H59),"0")</f>
        <v>1760.6399999999999</v>
      </c>
      <c r="X61" s="44">
        <f>IFERROR(SUMPRODUCT(X54:X59*H54:H59),"0")</f>
        <v>1760.6399999999999</v>
      </c>
      <c r="Y61" s="43"/>
      <c r="Z61" s="68"/>
      <c r="AA61" s="68"/>
    </row>
    <row r="62" spans="1:67" ht="16.5" customHeight="1" x14ac:dyDescent="0.25">
      <c r="A62" s="247" t="s">
        <v>135</v>
      </c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66"/>
      <c r="AA62" s="66"/>
    </row>
    <row r="63" spans="1:67" ht="14.25" customHeight="1" x14ac:dyDescent="0.25">
      <c r="A63" s="242" t="s">
        <v>80</v>
      </c>
      <c r="B63" s="242"/>
      <c r="C63" s="242"/>
      <c r="D63" s="242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67"/>
      <c r="AA63" s="67"/>
    </row>
    <row r="64" spans="1:67" ht="27" customHeight="1" x14ac:dyDescent="0.25">
      <c r="A64" s="64" t="s">
        <v>136</v>
      </c>
      <c r="B64" s="64" t="s">
        <v>137</v>
      </c>
      <c r="C64" s="37">
        <v>4301070977</v>
      </c>
      <c r="D64" s="206">
        <v>4607111037411</v>
      </c>
      <c r="E64" s="206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138</v>
      </c>
      <c r="L64" s="39" t="s">
        <v>83</v>
      </c>
      <c r="M64" s="39"/>
      <c r="N64" s="38">
        <v>180</v>
      </c>
      <c r="O64" s="3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8"/>
      <c r="Q64" s="208"/>
      <c r="R64" s="208"/>
      <c r="S64" s="209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139</v>
      </c>
      <c r="B65" s="64" t="s">
        <v>140</v>
      </c>
      <c r="C65" s="37">
        <v>4301070981</v>
      </c>
      <c r="D65" s="206">
        <v>4607111036728</v>
      </c>
      <c r="E65" s="206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84</v>
      </c>
      <c r="L65" s="39" t="s">
        <v>83</v>
      </c>
      <c r="M65" s="39"/>
      <c r="N65" s="38">
        <v>180</v>
      </c>
      <c r="O65" s="3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8"/>
      <c r="Q65" s="208"/>
      <c r="R65" s="208"/>
      <c r="S65" s="209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14"/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5"/>
      <c r="O66" s="211" t="s">
        <v>43</v>
      </c>
      <c r="P66" s="212"/>
      <c r="Q66" s="212"/>
      <c r="R66" s="212"/>
      <c r="S66" s="212"/>
      <c r="T66" s="212"/>
      <c r="U66" s="213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14"/>
      <c r="B67" s="214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5"/>
      <c r="O67" s="211" t="s">
        <v>43</v>
      </c>
      <c r="P67" s="212"/>
      <c r="Q67" s="212"/>
      <c r="R67" s="212"/>
      <c r="S67" s="212"/>
      <c r="T67" s="212"/>
      <c r="U67" s="213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47" t="s">
        <v>141</v>
      </c>
      <c r="B68" s="247"/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66"/>
      <c r="AA68" s="66"/>
    </row>
    <row r="69" spans="1:67" ht="14.25" customHeight="1" x14ac:dyDescent="0.25">
      <c r="A69" s="242" t="s">
        <v>142</v>
      </c>
      <c r="B69" s="242"/>
      <c r="C69" s="242"/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R69" s="242"/>
      <c r="S69" s="242"/>
      <c r="T69" s="242"/>
      <c r="U69" s="242"/>
      <c r="V69" s="242"/>
      <c r="W69" s="242"/>
      <c r="X69" s="242"/>
      <c r="Y69" s="242"/>
      <c r="Z69" s="67"/>
      <c r="AA69" s="67"/>
    </row>
    <row r="70" spans="1:67" ht="27" customHeight="1" x14ac:dyDescent="0.25">
      <c r="A70" s="64" t="s">
        <v>143</v>
      </c>
      <c r="B70" s="64" t="s">
        <v>144</v>
      </c>
      <c r="C70" s="37">
        <v>4301135113</v>
      </c>
      <c r="D70" s="206">
        <v>4607111033659</v>
      </c>
      <c r="E70" s="206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90</v>
      </c>
      <c r="L70" s="39" t="s">
        <v>83</v>
      </c>
      <c r="M70" s="39"/>
      <c r="N70" s="38">
        <v>180</v>
      </c>
      <c r="O70" s="31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8"/>
      <c r="Q70" s="208"/>
      <c r="R70" s="208"/>
      <c r="S70" s="209"/>
      <c r="T70" s="40" t="s">
        <v>49</v>
      </c>
      <c r="U70" s="40" t="s">
        <v>49</v>
      </c>
      <c r="V70" s="41" t="s">
        <v>42</v>
      </c>
      <c r="W70" s="59">
        <v>70</v>
      </c>
      <c r="X70" s="56">
        <f>IFERROR(IF(W70="","",W70),"")</f>
        <v>70</v>
      </c>
      <c r="Y70" s="42">
        <f>IFERROR(IF(W70="","",W70*0.01788),"")</f>
        <v>1.2516</v>
      </c>
      <c r="Z70" s="69" t="s">
        <v>49</v>
      </c>
      <c r="AA70" s="70" t="s">
        <v>49</v>
      </c>
      <c r="AE70" s="83"/>
      <c r="BB70" s="107" t="s">
        <v>89</v>
      </c>
      <c r="BL70" s="83">
        <f>IFERROR(W70*I70,"0")</f>
        <v>301.25200000000001</v>
      </c>
      <c r="BM70" s="83">
        <f>IFERROR(X70*I70,"0")</f>
        <v>301.25200000000001</v>
      </c>
      <c r="BN70" s="83">
        <f>IFERROR(W70/J70,"0")</f>
        <v>1</v>
      </c>
      <c r="BO70" s="83">
        <f>IFERROR(X70/J70,"0")</f>
        <v>1</v>
      </c>
    </row>
    <row r="71" spans="1:67" x14ac:dyDescent="0.2">
      <c r="A71" s="214"/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5"/>
      <c r="O71" s="211" t="s">
        <v>43</v>
      </c>
      <c r="P71" s="212"/>
      <c r="Q71" s="212"/>
      <c r="R71" s="212"/>
      <c r="S71" s="212"/>
      <c r="T71" s="212"/>
      <c r="U71" s="213"/>
      <c r="V71" s="43" t="s">
        <v>42</v>
      </c>
      <c r="W71" s="44">
        <f>IFERROR(SUM(W70:W70),"0")</f>
        <v>70</v>
      </c>
      <c r="X71" s="44">
        <f>IFERROR(SUM(X70:X70),"0")</f>
        <v>70</v>
      </c>
      <c r="Y71" s="44">
        <f>IFERROR(IF(Y70="",0,Y70),"0")</f>
        <v>1.2516</v>
      </c>
      <c r="Z71" s="68"/>
      <c r="AA71" s="68"/>
    </row>
    <row r="72" spans="1:67" x14ac:dyDescent="0.2">
      <c r="A72" s="214"/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5"/>
      <c r="O72" s="211" t="s">
        <v>43</v>
      </c>
      <c r="P72" s="212"/>
      <c r="Q72" s="212"/>
      <c r="R72" s="212"/>
      <c r="S72" s="212"/>
      <c r="T72" s="212"/>
      <c r="U72" s="213"/>
      <c r="V72" s="43" t="s">
        <v>0</v>
      </c>
      <c r="W72" s="44">
        <f>IFERROR(SUMPRODUCT(W70:W70*H70:H70),"0")</f>
        <v>252</v>
      </c>
      <c r="X72" s="44">
        <f>IFERROR(SUMPRODUCT(X70:X70*H70:H70),"0")</f>
        <v>252</v>
      </c>
      <c r="Y72" s="43"/>
      <c r="Z72" s="68"/>
      <c r="AA72" s="68"/>
    </row>
    <row r="73" spans="1:67" ht="16.5" customHeight="1" x14ac:dyDescent="0.25">
      <c r="A73" s="247" t="s">
        <v>145</v>
      </c>
      <c r="B73" s="247"/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66"/>
      <c r="AA73" s="66"/>
    </row>
    <row r="74" spans="1:67" ht="14.25" customHeight="1" x14ac:dyDescent="0.25">
      <c r="A74" s="242" t="s">
        <v>146</v>
      </c>
      <c r="B74" s="242"/>
      <c r="C74" s="242"/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67"/>
      <c r="AA74" s="67"/>
    </row>
    <row r="75" spans="1:67" ht="27" customHeight="1" x14ac:dyDescent="0.25">
      <c r="A75" s="64" t="s">
        <v>147</v>
      </c>
      <c r="B75" s="64" t="s">
        <v>148</v>
      </c>
      <c r="C75" s="37">
        <v>4301131012</v>
      </c>
      <c r="D75" s="206">
        <v>4607111034137</v>
      </c>
      <c r="E75" s="206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90</v>
      </c>
      <c r="L75" s="39" t="s">
        <v>83</v>
      </c>
      <c r="M75" s="39"/>
      <c r="N75" s="38">
        <v>180</v>
      </c>
      <c r="O75" s="31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8"/>
      <c r="Q75" s="208"/>
      <c r="R75" s="208"/>
      <c r="S75" s="209"/>
      <c r="T75" s="40" t="s">
        <v>49</v>
      </c>
      <c r="U75" s="40" t="s">
        <v>49</v>
      </c>
      <c r="V75" s="41" t="s">
        <v>42</v>
      </c>
      <c r="W75" s="59">
        <v>70</v>
      </c>
      <c r="X75" s="56">
        <f>IFERROR(IF(W75="","",W75),"")</f>
        <v>70</v>
      </c>
      <c r="Y75" s="42">
        <f>IFERROR(IF(W75="","",W75*0.01788),"")</f>
        <v>1.2516</v>
      </c>
      <c r="Z75" s="69" t="s">
        <v>49</v>
      </c>
      <c r="AA75" s="70" t="s">
        <v>49</v>
      </c>
      <c r="AE75" s="83"/>
      <c r="BB75" s="108" t="s">
        <v>89</v>
      </c>
      <c r="BL75" s="83">
        <f>IFERROR(W75*I75,"0")</f>
        <v>301.25200000000001</v>
      </c>
      <c r="BM75" s="83">
        <f>IFERROR(X75*I75,"0")</f>
        <v>301.25200000000001</v>
      </c>
      <c r="BN75" s="83">
        <f>IFERROR(W75/J75,"0")</f>
        <v>1</v>
      </c>
      <c r="BO75" s="83">
        <f>IFERROR(X75/J75,"0")</f>
        <v>1</v>
      </c>
    </row>
    <row r="76" spans="1:67" ht="27" customHeight="1" x14ac:dyDescent="0.25">
      <c r="A76" s="64" t="s">
        <v>149</v>
      </c>
      <c r="B76" s="64" t="s">
        <v>150</v>
      </c>
      <c r="C76" s="37">
        <v>4301131011</v>
      </c>
      <c r="D76" s="206">
        <v>4607111034120</v>
      </c>
      <c r="E76" s="206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90</v>
      </c>
      <c r="L76" s="39" t="s">
        <v>83</v>
      </c>
      <c r="M76" s="39"/>
      <c r="N76" s="38">
        <v>180</v>
      </c>
      <c r="O76" s="3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8"/>
      <c r="Q76" s="208"/>
      <c r="R76" s="208"/>
      <c r="S76" s="209"/>
      <c r="T76" s="40" t="s">
        <v>49</v>
      </c>
      <c r="U76" s="40" t="s">
        <v>49</v>
      </c>
      <c r="V76" s="41" t="s">
        <v>42</v>
      </c>
      <c r="W76" s="59">
        <v>70</v>
      </c>
      <c r="X76" s="56">
        <f>IFERROR(IF(W76="","",W76),"")</f>
        <v>70</v>
      </c>
      <c r="Y76" s="42">
        <f>IFERROR(IF(W76="","",W76*0.01788),"")</f>
        <v>1.2516</v>
      </c>
      <c r="Z76" s="69" t="s">
        <v>49</v>
      </c>
      <c r="AA76" s="70" t="s">
        <v>49</v>
      </c>
      <c r="AE76" s="83"/>
      <c r="BB76" s="109" t="s">
        <v>89</v>
      </c>
      <c r="BL76" s="83">
        <f>IFERROR(W76*I76,"0")</f>
        <v>301.25200000000001</v>
      </c>
      <c r="BM76" s="83">
        <f>IFERROR(X76*I76,"0")</f>
        <v>301.25200000000001</v>
      </c>
      <c r="BN76" s="83">
        <f>IFERROR(W76/J76,"0")</f>
        <v>1</v>
      </c>
      <c r="BO76" s="83">
        <f>IFERROR(X76/J76,"0")</f>
        <v>1</v>
      </c>
    </row>
    <row r="77" spans="1:67" x14ac:dyDescent="0.2">
      <c r="A77" s="214"/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5"/>
      <c r="O77" s="211" t="s">
        <v>43</v>
      </c>
      <c r="P77" s="212"/>
      <c r="Q77" s="212"/>
      <c r="R77" s="212"/>
      <c r="S77" s="212"/>
      <c r="T77" s="212"/>
      <c r="U77" s="213"/>
      <c r="V77" s="43" t="s">
        <v>42</v>
      </c>
      <c r="W77" s="44">
        <f>IFERROR(SUM(W75:W76),"0")</f>
        <v>140</v>
      </c>
      <c r="X77" s="44">
        <f>IFERROR(SUM(X75:X76),"0")</f>
        <v>140</v>
      </c>
      <c r="Y77" s="44">
        <f>IFERROR(IF(Y75="",0,Y75),"0")+IFERROR(IF(Y76="",0,Y76),"0")</f>
        <v>2.5032000000000001</v>
      </c>
      <c r="Z77" s="68"/>
      <c r="AA77" s="68"/>
    </row>
    <row r="78" spans="1:67" x14ac:dyDescent="0.2">
      <c r="A78" s="214"/>
      <c r="B78" s="214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5"/>
      <c r="O78" s="211" t="s">
        <v>43</v>
      </c>
      <c r="P78" s="212"/>
      <c r="Q78" s="212"/>
      <c r="R78" s="212"/>
      <c r="S78" s="212"/>
      <c r="T78" s="212"/>
      <c r="U78" s="213"/>
      <c r="V78" s="43" t="s">
        <v>0</v>
      </c>
      <c r="W78" s="44">
        <f>IFERROR(SUMPRODUCT(W75:W76*H75:H76),"0")</f>
        <v>504</v>
      </c>
      <c r="X78" s="44">
        <f>IFERROR(SUMPRODUCT(X75:X76*H75:H76),"0")</f>
        <v>504</v>
      </c>
      <c r="Y78" s="43"/>
      <c r="Z78" s="68"/>
      <c r="AA78" s="68"/>
    </row>
    <row r="79" spans="1:67" ht="16.5" customHeight="1" x14ac:dyDescent="0.25">
      <c r="A79" s="247" t="s">
        <v>151</v>
      </c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66"/>
      <c r="AA79" s="66"/>
    </row>
    <row r="80" spans="1:67" ht="14.25" customHeight="1" x14ac:dyDescent="0.25">
      <c r="A80" s="242" t="s">
        <v>142</v>
      </c>
      <c r="B80" s="242"/>
      <c r="C80" s="242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67"/>
      <c r="AA80" s="67"/>
    </row>
    <row r="81" spans="1:67" ht="27" customHeight="1" x14ac:dyDescent="0.25">
      <c r="A81" s="64" t="s">
        <v>152</v>
      </c>
      <c r="B81" s="64" t="s">
        <v>153</v>
      </c>
      <c r="C81" s="37">
        <v>4301135053</v>
      </c>
      <c r="D81" s="206">
        <v>4607111036407</v>
      </c>
      <c r="E81" s="206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90</v>
      </c>
      <c r="L81" s="39" t="s">
        <v>83</v>
      </c>
      <c r="M81" s="39"/>
      <c r="N81" s="38">
        <v>180</v>
      </c>
      <c r="O81" s="30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8"/>
      <c r="Q81" s="208"/>
      <c r="R81" s="208"/>
      <c r="S81" s="209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89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16.5" customHeight="1" x14ac:dyDescent="0.25">
      <c r="A82" s="64" t="s">
        <v>154</v>
      </c>
      <c r="B82" s="64" t="s">
        <v>155</v>
      </c>
      <c r="C82" s="37">
        <v>4301135122</v>
      </c>
      <c r="D82" s="206">
        <v>4607111033628</v>
      </c>
      <c r="E82" s="206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9"/>
      <c r="N82" s="38">
        <v>180</v>
      </c>
      <c r="O82" s="31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8"/>
      <c r="Q82" s="208"/>
      <c r="R82" s="208"/>
      <c r="S82" s="209"/>
      <c r="T82" s="40" t="s">
        <v>49</v>
      </c>
      <c r="U82" s="40" t="s">
        <v>49</v>
      </c>
      <c r="V82" s="41" t="s">
        <v>42</v>
      </c>
      <c r="W82" s="59">
        <v>70</v>
      </c>
      <c r="X82" s="56">
        <f t="shared" si="12"/>
        <v>70</v>
      </c>
      <c r="Y82" s="42">
        <f t="shared" si="13"/>
        <v>1.2516</v>
      </c>
      <c r="Z82" s="69" t="s">
        <v>49</v>
      </c>
      <c r="AA82" s="70" t="s">
        <v>49</v>
      </c>
      <c r="AE82" s="83"/>
      <c r="BB82" s="111" t="s">
        <v>89</v>
      </c>
      <c r="BL82" s="83">
        <f t="shared" si="14"/>
        <v>301.25200000000001</v>
      </c>
      <c r="BM82" s="83">
        <f t="shared" si="15"/>
        <v>301.25200000000001</v>
      </c>
      <c r="BN82" s="83">
        <f t="shared" si="16"/>
        <v>1</v>
      </c>
      <c r="BO82" s="83">
        <f t="shared" si="17"/>
        <v>1</v>
      </c>
    </row>
    <row r="83" spans="1:67" ht="27" customHeight="1" x14ac:dyDescent="0.25">
      <c r="A83" s="64" t="s">
        <v>156</v>
      </c>
      <c r="B83" s="64" t="s">
        <v>157</v>
      </c>
      <c r="C83" s="37">
        <v>4301135292</v>
      </c>
      <c r="D83" s="206">
        <v>4607111033451</v>
      </c>
      <c r="E83" s="206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90</v>
      </c>
      <c r="L83" s="39" t="s">
        <v>83</v>
      </c>
      <c r="M83" s="39"/>
      <c r="N83" s="38">
        <v>180</v>
      </c>
      <c r="O83" s="31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8"/>
      <c r="Q83" s="208"/>
      <c r="R83" s="208"/>
      <c r="S83" s="209"/>
      <c r="T83" s="40" t="s">
        <v>49</v>
      </c>
      <c r="U83" s="40" t="s">
        <v>49</v>
      </c>
      <c r="V83" s="41" t="s">
        <v>42</v>
      </c>
      <c r="W83" s="59">
        <v>70</v>
      </c>
      <c r="X83" s="56">
        <f t="shared" si="12"/>
        <v>70</v>
      </c>
      <c r="Y83" s="42">
        <f t="shared" si="13"/>
        <v>1.2516</v>
      </c>
      <c r="Z83" s="69" t="s">
        <v>49</v>
      </c>
      <c r="AA83" s="70" t="s">
        <v>49</v>
      </c>
      <c r="AE83" s="83"/>
      <c r="BB83" s="112" t="s">
        <v>89</v>
      </c>
      <c r="BL83" s="83">
        <f t="shared" si="14"/>
        <v>301.25200000000001</v>
      </c>
      <c r="BM83" s="83">
        <f t="shared" si="15"/>
        <v>301.25200000000001</v>
      </c>
      <c r="BN83" s="83">
        <f t="shared" si="16"/>
        <v>1</v>
      </c>
      <c r="BO83" s="83">
        <f t="shared" si="17"/>
        <v>1</v>
      </c>
    </row>
    <row r="84" spans="1:67" ht="27" customHeight="1" x14ac:dyDescent="0.25">
      <c r="A84" s="64" t="s">
        <v>158</v>
      </c>
      <c r="B84" s="64" t="s">
        <v>159</v>
      </c>
      <c r="C84" s="37">
        <v>4301135120</v>
      </c>
      <c r="D84" s="206">
        <v>4607111035141</v>
      </c>
      <c r="E84" s="206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90</v>
      </c>
      <c r="L84" s="39" t="s">
        <v>83</v>
      </c>
      <c r="M84" s="39"/>
      <c r="N84" s="38">
        <v>180</v>
      </c>
      <c r="O84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8"/>
      <c r="Q84" s="208"/>
      <c r="R84" s="208"/>
      <c r="S84" s="209"/>
      <c r="T84" s="40" t="s">
        <v>49</v>
      </c>
      <c r="U84" s="40" t="s">
        <v>49</v>
      </c>
      <c r="V84" s="41" t="s">
        <v>42</v>
      </c>
      <c r="W84" s="59">
        <v>140</v>
      </c>
      <c r="X84" s="56">
        <f t="shared" si="12"/>
        <v>140</v>
      </c>
      <c r="Y84" s="42">
        <f t="shared" si="13"/>
        <v>2.5032000000000001</v>
      </c>
      <c r="Z84" s="69" t="s">
        <v>49</v>
      </c>
      <c r="AA84" s="70" t="s">
        <v>49</v>
      </c>
      <c r="AE84" s="83"/>
      <c r="BB84" s="113" t="s">
        <v>89</v>
      </c>
      <c r="BL84" s="83">
        <f t="shared" si="14"/>
        <v>602.50400000000002</v>
      </c>
      <c r="BM84" s="83">
        <f t="shared" si="15"/>
        <v>602.50400000000002</v>
      </c>
      <c r="BN84" s="83">
        <f t="shared" si="16"/>
        <v>2</v>
      </c>
      <c r="BO84" s="83">
        <f t="shared" si="17"/>
        <v>2</v>
      </c>
    </row>
    <row r="85" spans="1:67" ht="27" customHeight="1" x14ac:dyDescent="0.25">
      <c r="A85" s="64" t="s">
        <v>160</v>
      </c>
      <c r="B85" s="64" t="s">
        <v>161</v>
      </c>
      <c r="C85" s="37">
        <v>4301135111</v>
      </c>
      <c r="D85" s="206">
        <v>4607111035028</v>
      </c>
      <c r="E85" s="206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90</v>
      </c>
      <c r="L85" s="39" t="s">
        <v>83</v>
      </c>
      <c r="M85" s="39"/>
      <c r="N85" s="38">
        <v>180</v>
      </c>
      <c r="O85" s="30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8"/>
      <c r="Q85" s="208"/>
      <c r="R85" s="208"/>
      <c r="S85" s="209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89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162</v>
      </c>
      <c r="B86" s="64" t="s">
        <v>163</v>
      </c>
      <c r="C86" s="37">
        <v>4301135296</v>
      </c>
      <c r="D86" s="206">
        <v>4607111033444</v>
      </c>
      <c r="E86" s="206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90</v>
      </c>
      <c r="L86" s="39" t="s">
        <v>83</v>
      </c>
      <c r="M86" s="39"/>
      <c r="N86" s="38">
        <v>180</v>
      </c>
      <c r="O86" s="30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8"/>
      <c r="Q86" s="208"/>
      <c r="R86" s="208"/>
      <c r="S86" s="209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89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14"/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5"/>
      <c r="O87" s="211" t="s">
        <v>43</v>
      </c>
      <c r="P87" s="212"/>
      <c r="Q87" s="212"/>
      <c r="R87" s="212"/>
      <c r="S87" s="212"/>
      <c r="T87" s="212"/>
      <c r="U87" s="213"/>
      <c r="V87" s="43" t="s">
        <v>42</v>
      </c>
      <c r="W87" s="44">
        <f>IFERROR(SUM(W81:W86),"0")</f>
        <v>280</v>
      </c>
      <c r="X87" s="44">
        <f>IFERROR(SUM(X81:X86),"0")</f>
        <v>280</v>
      </c>
      <c r="Y87" s="44">
        <f>IFERROR(IF(Y81="",0,Y81),"0")+IFERROR(IF(Y82="",0,Y82),"0")+IFERROR(IF(Y83="",0,Y83),"0")+IFERROR(IF(Y84="",0,Y84),"0")+IFERROR(IF(Y85="",0,Y85),"0")+IFERROR(IF(Y86="",0,Y86),"0")</f>
        <v>5.0064000000000002</v>
      </c>
      <c r="Z87" s="68"/>
      <c r="AA87" s="68"/>
    </row>
    <row r="88" spans="1:67" x14ac:dyDescent="0.2">
      <c r="A88" s="214"/>
      <c r="B88" s="214"/>
      <c r="C88" s="214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5"/>
      <c r="O88" s="211" t="s">
        <v>43</v>
      </c>
      <c r="P88" s="212"/>
      <c r="Q88" s="212"/>
      <c r="R88" s="212"/>
      <c r="S88" s="212"/>
      <c r="T88" s="212"/>
      <c r="U88" s="213"/>
      <c r="V88" s="43" t="s">
        <v>0</v>
      </c>
      <c r="W88" s="44">
        <f>IFERROR(SUMPRODUCT(W81:W86*H81:H86),"0")</f>
        <v>1008</v>
      </c>
      <c r="X88" s="44">
        <f>IFERROR(SUMPRODUCT(X81:X86*H81:H86),"0")</f>
        <v>1008</v>
      </c>
      <c r="Y88" s="43"/>
      <c r="Z88" s="68"/>
      <c r="AA88" s="68"/>
    </row>
    <row r="89" spans="1:67" ht="16.5" customHeight="1" x14ac:dyDescent="0.25">
      <c r="A89" s="247" t="s">
        <v>164</v>
      </c>
      <c r="B89" s="247"/>
      <c r="C89" s="247"/>
      <c r="D89" s="247"/>
      <c r="E89" s="247"/>
      <c r="F89" s="247"/>
      <c r="G89" s="247"/>
      <c r="H89" s="247"/>
      <c r="I89" s="247"/>
      <c r="J89" s="247"/>
      <c r="K89" s="247"/>
      <c r="L89" s="247"/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66"/>
      <c r="AA89" s="66"/>
    </row>
    <row r="90" spans="1:67" ht="14.25" customHeight="1" x14ac:dyDescent="0.25">
      <c r="A90" s="242" t="s">
        <v>164</v>
      </c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R90" s="242"/>
      <c r="S90" s="242"/>
      <c r="T90" s="242"/>
      <c r="U90" s="242"/>
      <c r="V90" s="242"/>
      <c r="W90" s="242"/>
      <c r="X90" s="242"/>
      <c r="Y90" s="242"/>
      <c r="Z90" s="67"/>
      <c r="AA90" s="67"/>
    </row>
    <row r="91" spans="1:67" ht="27" customHeight="1" x14ac:dyDescent="0.25">
      <c r="A91" s="64" t="s">
        <v>165</v>
      </c>
      <c r="B91" s="64" t="s">
        <v>166</v>
      </c>
      <c r="C91" s="37">
        <v>4301136013</v>
      </c>
      <c r="D91" s="206">
        <v>4607025784012</v>
      </c>
      <c r="E91" s="206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90</v>
      </c>
      <c r="L91" s="39" t="s">
        <v>83</v>
      </c>
      <c r="M91" s="39"/>
      <c r="N91" s="38">
        <v>180</v>
      </c>
      <c r="O91" s="30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8"/>
      <c r="Q91" s="208"/>
      <c r="R91" s="208"/>
      <c r="S91" s="209"/>
      <c r="T91" s="40" t="s">
        <v>49</v>
      </c>
      <c r="U91" s="40" t="s">
        <v>49</v>
      </c>
      <c r="V91" s="41" t="s">
        <v>42</v>
      </c>
      <c r="W91" s="59">
        <v>126</v>
      </c>
      <c r="X91" s="56">
        <f>IFERROR(IF(W91="","",W91),"")</f>
        <v>126</v>
      </c>
      <c r="Y91" s="42">
        <f>IFERROR(IF(W91="","",W91*0.00936),"")</f>
        <v>1.17936</v>
      </c>
      <c r="Z91" s="69" t="s">
        <v>49</v>
      </c>
      <c r="AA91" s="70" t="s">
        <v>49</v>
      </c>
      <c r="AE91" s="83"/>
      <c r="BB91" s="116" t="s">
        <v>89</v>
      </c>
      <c r="BL91" s="83">
        <f>IFERROR(W91*I91,"0")</f>
        <v>313.89120000000003</v>
      </c>
      <c r="BM91" s="83">
        <f>IFERROR(X91*I91,"0")</f>
        <v>313.89120000000003</v>
      </c>
      <c r="BN91" s="83">
        <f>IFERROR(W91/J91,"0")</f>
        <v>1</v>
      </c>
      <c r="BO91" s="83">
        <f>IFERROR(X91/J91,"0")</f>
        <v>1</v>
      </c>
    </row>
    <row r="92" spans="1:67" ht="27" customHeight="1" x14ac:dyDescent="0.25">
      <c r="A92" s="64" t="s">
        <v>167</v>
      </c>
      <c r="B92" s="64" t="s">
        <v>168</v>
      </c>
      <c r="C92" s="37">
        <v>4301136012</v>
      </c>
      <c r="D92" s="206">
        <v>4607025784319</v>
      </c>
      <c r="E92" s="206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90</v>
      </c>
      <c r="L92" s="39" t="s">
        <v>83</v>
      </c>
      <c r="M92" s="39"/>
      <c r="N92" s="38">
        <v>180</v>
      </c>
      <c r="O92" s="30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8"/>
      <c r="Q92" s="208"/>
      <c r="R92" s="208"/>
      <c r="S92" s="209"/>
      <c r="T92" s="40" t="s">
        <v>49</v>
      </c>
      <c r="U92" s="40" t="s">
        <v>49</v>
      </c>
      <c r="V92" s="41" t="s">
        <v>42</v>
      </c>
      <c r="W92" s="59">
        <v>140</v>
      </c>
      <c r="X92" s="56">
        <f>IFERROR(IF(W92="","",W92),"")</f>
        <v>140</v>
      </c>
      <c r="Y92" s="42">
        <f>IFERROR(IF(W92="","",W92*0.01788),"")</f>
        <v>2.5032000000000001</v>
      </c>
      <c r="Z92" s="69" t="s">
        <v>49</v>
      </c>
      <c r="AA92" s="70" t="s">
        <v>49</v>
      </c>
      <c r="AE92" s="83"/>
      <c r="BB92" s="117" t="s">
        <v>89</v>
      </c>
      <c r="BL92" s="83">
        <f>IFERROR(W92*I92,"0")</f>
        <v>594.16</v>
      </c>
      <c r="BM92" s="83">
        <f>IFERROR(X92*I92,"0")</f>
        <v>594.16</v>
      </c>
      <c r="BN92" s="83">
        <f>IFERROR(W92/J92,"0")</f>
        <v>2</v>
      </c>
      <c r="BO92" s="83">
        <f>IFERROR(X92/J92,"0")</f>
        <v>2</v>
      </c>
    </row>
    <row r="93" spans="1:67" ht="16.5" customHeight="1" x14ac:dyDescent="0.25">
      <c r="A93" s="64" t="s">
        <v>169</v>
      </c>
      <c r="B93" s="64" t="s">
        <v>170</v>
      </c>
      <c r="C93" s="37">
        <v>4301136014</v>
      </c>
      <c r="D93" s="206">
        <v>4607111035370</v>
      </c>
      <c r="E93" s="206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84</v>
      </c>
      <c r="L93" s="39" t="s">
        <v>83</v>
      </c>
      <c r="M93" s="39"/>
      <c r="N93" s="38">
        <v>180</v>
      </c>
      <c r="O93" s="30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8"/>
      <c r="Q93" s="208"/>
      <c r="R93" s="208"/>
      <c r="S93" s="209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89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14"/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5"/>
      <c r="O94" s="211" t="s">
        <v>43</v>
      </c>
      <c r="P94" s="212"/>
      <c r="Q94" s="212"/>
      <c r="R94" s="212"/>
      <c r="S94" s="212"/>
      <c r="T94" s="212"/>
      <c r="U94" s="213"/>
      <c r="V94" s="43" t="s">
        <v>42</v>
      </c>
      <c r="W94" s="44">
        <f>IFERROR(SUM(W91:W93),"0")</f>
        <v>266</v>
      </c>
      <c r="X94" s="44">
        <f>IFERROR(SUM(X91:X93),"0")</f>
        <v>266</v>
      </c>
      <c r="Y94" s="44">
        <f>IFERROR(IF(Y91="",0,Y91),"0")+IFERROR(IF(Y92="",0,Y92),"0")+IFERROR(IF(Y93="",0,Y93),"0")</f>
        <v>3.6825600000000001</v>
      </c>
      <c r="Z94" s="68"/>
      <c r="AA94" s="68"/>
    </row>
    <row r="95" spans="1:67" x14ac:dyDescent="0.2">
      <c r="A95" s="214"/>
      <c r="B95" s="214"/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5"/>
      <c r="O95" s="211" t="s">
        <v>43</v>
      </c>
      <c r="P95" s="212"/>
      <c r="Q95" s="212"/>
      <c r="R95" s="212"/>
      <c r="S95" s="212"/>
      <c r="T95" s="212"/>
      <c r="U95" s="213"/>
      <c r="V95" s="43" t="s">
        <v>0</v>
      </c>
      <c r="W95" s="44">
        <f>IFERROR(SUMPRODUCT(W91:W93*H91:H93),"0")</f>
        <v>776.16000000000008</v>
      </c>
      <c r="X95" s="44">
        <f>IFERROR(SUMPRODUCT(X91:X93*H91:H93),"0")</f>
        <v>776.16000000000008</v>
      </c>
      <c r="Y95" s="43"/>
      <c r="Z95" s="68"/>
      <c r="AA95" s="68"/>
    </row>
    <row r="96" spans="1:67" ht="16.5" customHeight="1" x14ac:dyDescent="0.25">
      <c r="A96" s="247" t="s">
        <v>171</v>
      </c>
      <c r="B96" s="247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66"/>
      <c r="AA96" s="66"/>
    </row>
    <row r="97" spans="1:67" ht="14.25" customHeight="1" x14ac:dyDescent="0.25">
      <c r="A97" s="242" t="s">
        <v>80</v>
      </c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R97" s="242"/>
      <c r="S97" s="242"/>
      <c r="T97" s="242"/>
      <c r="U97" s="242"/>
      <c r="V97" s="242"/>
      <c r="W97" s="242"/>
      <c r="X97" s="242"/>
      <c r="Y97" s="242"/>
      <c r="Z97" s="67"/>
      <c r="AA97" s="67"/>
    </row>
    <row r="98" spans="1:67" ht="27" customHeight="1" x14ac:dyDescent="0.25">
      <c r="A98" s="64" t="s">
        <v>172</v>
      </c>
      <c r="B98" s="64" t="s">
        <v>173</v>
      </c>
      <c r="C98" s="37">
        <v>4301070975</v>
      </c>
      <c r="D98" s="206">
        <v>4607111033970</v>
      </c>
      <c r="E98" s="206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84</v>
      </c>
      <c r="L98" s="39" t="s">
        <v>83</v>
      </c>
      <c r="M98" s="39"/>
      <c r="N98" s="38">
        <v>180</v>
      </c>
      <c r="O98" s="30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8"/>
      <c r="Q98" s="208"/>
      <c r="R98" s="208"/>
      <c r="S98" s="209"/>
      <c r="T98" s="40" t="s">
        <v>49</v>
      </c>
      <c r="U98" s="40" t="s">
        <v>49</v>
      </c>
      <c r="V98" s="41" t="s">
        <v>42</v>
      </c>
      <c r="W98" s="59">
        <v>84</v>
      </c>
      <c r="X98" s="56">
        <f>IFERROR(IF(W98="","",W98),"")</f>
        <v>84</v>
      </c>
      <c r="Y98" s="42">
        <f>IFERROR(IF(W98="","",W98*0.0155),"")</f>
        <v>1.302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604.76639999999998</v>
      </c>
      <c r="BM98" s="83">
        <f>IFERROR(X98*I98,"0")</f>
        <v>604.76639999999998</v>
      </c>
      <c r="BN98" s="83">
        <f>IFERROR(W98/J98,"0")</f>
        <v>1</v>
      </c>
      <c r="BO98" s="83">
        <f>IFERROR(X98/J98,"0")</f>
        <v>1</v>
      </c>
    </row>
    <row r="99" spans="1:67" ht="27" customHeight="1" x14ac:dyDescent="0.25">
      <c r="A99" s="64" t="s">
        <v>174</v>
      </c>
      <c r="B99" s="64" t="s">
        <v>175</v>
      </c>
      <c r="C99" s="37">
        <v>4301070976</v>
      </c>
      <c r="D99" s="206">
        <v>4607111034144</v>
      </c>
      <c r="E99" s="206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84</v>
      </c>
      <c r="L99" s="39" t="s">
        <v>83</v>
      </c>
      <c r="M99" s="39"/>
      <c r="N99" s="38">
        <v>180</v>
      </c>
      <c r="O99" s="30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8"/>
      <c r="Q99" s="208"/>
      <c r="R99" s="208"/>
      <c r="S99" s="209"/>
      <c r="T99" s="40" t="s">
        <v>49</v>
      </c>
      <c r="U99" s="40" t="s">
        <v>49</v>
      </c>
      <c r="V99" s="41" t="s">
        <v>42</v>
      </c>
      <c r="W99" s="59">
        <v>168</v>
      </c>
      <c r="X99" s="56">
        <f>IFERROR(IF(W99="","",W99),"")</f>
        <v>168</v>
      </c>
      <c r="Y99" s="42">
        <f>IFERROR(IF(W99="","",W99*0.0155),"")</f>
        <v>2.6040000000000001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1257.6479999999999</v>
      </c>
      <c r="BM99" s="83">
        <f>IFERROR(X99*I99,"0")</f>
        <v>1257.6479999999999</v>
      </c>
      <c r="BN99" s="83">
        <f>IFERROR(W99/J99,"0")</f>
        <v>2</v>
      </c>
      <c r="BO99" s="83">
        <f>IFERROR(X99/J99,"0")</f>
        <v>2</v>
      </c>
    </row>
    <row r="100" spans="1:67" ht="27" customHeight="1" x14ac:dyDescent="0.25">
      <c r="A100" s="64" t="s">
        <v>176</v>
      </c>
      <c r="B100" s="64" t="s">
        <v>177</v>
      </c>
      <c r="C100" s="37">
        <v>4301070973</v>
      </c>
      <c r="D100" s="206">
        <v>4607111033987</v>
      </c>
      <c r="E100" s="206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84</v>
      </c>
      <c r="L100" s="39" t="s">
        <v>83</v>
      </c>
      <c r="M100" s="39"/>
      <c r="N100" s="38">
        <v>180</v>
      </c>
      <c r="O100" s="30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8"/>
      <c r="Q100" s="208"/>
      <c r="R100" s="208"/>
      <c r="S100" s="209"/>
      <c r="T100" s="40" t="s">
        <v>49</v>
      </c>
      <c r="U100" s="40" t="s">
        <v>49</v>
      </c>
      <c r="V100" s="41" t="s">
        <v>42</v>
      </c>
      <c r="W100" s="59">
        <v>84</v>
      </c>
      <c r="X100" s="56">
        <f>IFERROR(IF(W100="","",W100),"")</f>
        <v>84</v>
      </c>
      <c r="Y100" s="42">
        <f>IFERROR(IF(W100="","",W100*0.0155),"")</f>
        <v>1.302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604.76639999999998</v>
      </c>
      <c r="BM100" s="83">
        <f>IFERROR(X100*I100,"0")</f>
        <v>604.76639999999998</v>
      </c>
      <c r="BN100" s="83">
        <f>IFERROR(W100/J100,"0")</f>
        <v>1</v>
      </c>
      <c r="BO100" s="83">
        <f>IFERROR(X100/J100,"0")</f>
        <v>1</v>
      </c>
    </row>
    <row r="101" spans="1:67" ht="27" customHeight="1" x14ac:dyDescent="0.25">
      <c r="A101" s="64" t="s">
        <v>178</v>
      </c>
      <c r="B101" s="64" t="s">
        <v>179</v>
      </c>
      <c r="C101" s="37">
        <v>4301070974</v>
      </c>
      <c r="D101" s="206">
        <v>4607111034151</v>
      </c>
      <c r="E101" s="206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84</v>
      </c>
      <c r="L101" s="39" t="s">
        <v>83</v>
      </c>
      <c r="M101" s="39"/>
      <c r="N101" s="38">
        <v>180</v>
      </c>
      <c r="O101" s="30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8"/>
      <c r="Q101" s="208"/>
      <c r="R101" s="208"/>
      <c r="S101" s="209"/>
      <c r="T101" s="40" t="s">
        <v>49</v>
      </c>
      <c r="U101" s="40" t="s">
        <v>49</v>
      </c>
      <c r="V101" s="41" t="s">
        <v>42</v>
      </c>
      <c r="W101" s="59">
        <v>252</v>
      </c>
      <c r="X101" s="56">
        <f>IFERROR(IF(W101="","",W101),"")</f>
        <v>252</v>
      </c>
      <c r="Y101" s="42">
        <f>IFERROR(IF(W101="","",W101*0.0155),"")</f>
        <v>3.9060000000000001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1886.472</v>
      </c>
      <c r="BM101" s="83">
        <f>IFERROR(X101*I101,"0")</f>
        <v>1886.472</v>
      </c>
      <c r="BN101" s="83">
        <f>IFERROR(W101/J101,"0")</f>
        <v>3</v>
      </c>
      <c r="BO101" s="83">
        <f>IFERROR(X101/J101,"0")</f>
        <v>3</v>
      </c>
    </row>
    <row r="102" spans="1:67" x14ac:dyDescent="0.2">
      <c r="A102" s="214"/>
      <c r="B102" s="214"/>
      <c r="C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5"/>
      <c r="O102" s="211" t="s">
        <v>43</v>
      </c>
      <c r="P102" s="212"/>
      <c r="Q102" s="212"/>
      <c r="R102" s="212"/>
      <c r="S102" s="212"/>
      <c r="T102" s="212"/>
      <c r="U102" s="213"/>
      <c r="V102" s="43" t="s">
        <v>42</v>
      </c>
      <c r="W102" s="44">
        <f>IFERROR(SUM(W98:W101),"0")</f>
        <v>588</v>
      </c>
      <c r="X102" s="44">
        <f>IFERROR(SUM(X98:X101),"0")</f>
        <v>588</v>
      </c>
      <c r="Y102" s="44">
        <f>IFERROR(IF(Y98="",0,Y98),"0")+IFERROR(IF(Y99="",0,Y99),"0")+IFERROR(IF(Y100="",0,Y100),"0")+IFERROR(IF(Y101="",0,Y101),"0")</f>
        <v>9.1140000000000008</v>
      </c>
      <c r="Z102" s="68"/>
      <c r="AA102" s="68"/>
    </row>
    <row r="103" spans="1:67" x14ac:dyDescent="0.2">
      <c r="A103" s="214"/>
      <c r="B103" s="214"/>
      <c r="C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5"/>
      <c r="O103" s="211" t="s">
        <v>43</v>
      </c>
      <c r="P103" s="212"/>
      <c r="Q103" s="212"/>
      <c r="R103" s="212"/>
      <c r="S103" s="212"/>
      <c r="T103" s="212"/>
      <c r="U103" s="213"/>
      <c r="V103" s="43" t="s">
        <v>0</v>
      </c>
      <c r="W103" s="44">
        <f>IFERROR(SUMPRODUCT(W98:W101*H98:H101),"0")</f>
        <v>4179.84</v>
      </c>
      <c r="X103" s="44">
        <f>IFERROR(SUMPRODUCT(X98:X101*H98:H101),"0")</f>
        <v>4179.84</v>
      </c>
      <c r="Y103" s="43"/>
      <c r="Z103" s="68"/>
      <c r="AA103" s="68"/>
    </row>
    <row r="104" spans="1:67" ht="16.5" customHeight="1" x14ac:dyDescent="0.25">
      <c r="A104" s="247" t="s">
        <v>180</v>
      </c>
      <c r="B104" s="247"/>
      <c r="C104" s="247"/>
      <c r="D104" s="247"/>
      <c r="E104" s="247"/>
      <c r="F104" s="247"/>
      <c r="G104" s="247"/>
      <c r="H104" s="247"/>
      <c r="I104" s="247"/>
      <c r="J104" s="247"/>
      <c r="K104" s="247"/>
      <c r="L104" s="247"/>
      <c r="M104" s="247"/>
      <c r="N104" s="247"/>
      <c r="O104" s="247"/>
      <c r="P104" s="247"/>
      <c r="Q104" s="247"/>
      <c r="R104" s="247"/>
      <c r="S104" s="247"/>
      <c r="T104" s="247"/>
      <c r="U104" s="247"/>
      <c r="V104" s="247"/>
      <c r="W104" s="247"/>
      <c r="X104" s="247"/>
      <c r="Y104" s="247"/>
      <c r="Z104" s="66"/>
      <c r="AA104" s="66"/>
    </row>
    <row r="105" spans="1:67" ht="14.25" customHeight="1" x14ac:dyDescent="0.25">
      <c r="A105" s="242" t="s">
        <v>142</v>
      </c>
      <c r="B105" s="242"/>
      <c r="C105" s="242"/>
      <c r="D105" s="242"/>
      <c r="E105" s="242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  <c r="Z105" s="67"/>
      <c r="AA105" s="67"/>
    </row>
    <row r="106" spans="1:67" ht="27" customHeight="1" x14ac:dyDescent="0.25">
      <c r="A106" s="64" t="s">
        <v>181</v>
      </c>
      <c r="B106" s="64" t="s">
        <v>182</v>
      </c>
      <c r="C106" s="37">
        <v>4301135162</v>
      </c>
      <c r="D106" s="206">
        <v>4607111034014</v>
      </c>
      <c r="E106" s="206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90</v>
      </c>
      <c r="L106" s="39" t="s">
        <v>83</v>
      </c>
      <c r="M106" s="39"/>
      <c r="N106" s="38">
        <v>180</v>
      </c>
      <c r="O106" s="29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8"/>
      <c r="Q106" s="208"/>
      <c r="R106" s="208"/>
      <c r="S106" s="209"/>
      <c r="T106" s="40" t="s">
        <v>49</v>
      </c>
      <c r="U106" s="40" t="s">
        <v>49</v>
      </c>
      <c r="V106" s="41" t="s">
        <v>42</v>
      </c>
      <c r="W106" s="59">
        <v>70</v>
      </c>
      <c r="X106" s="56">
        <f>IFERROR(IF(W106="","",W106),"")</f>
        <v>70</v>
      </c>
      <c r="Y106" s="42">
        <f>IFERROR(IF(W106="","",W106*0.01788),"")</f>
        <v>1.2516</v>
      </c>
      <c r="Z106" s="69" t="s">
        <v>49</v>
      </c>
      <c r="AA106" s="70" t="s">
        <v>49</v>
      </c>
      <c r="AE106" s="83"/>
      <c r="BB106" s="123" t="s">
        <v>89</v>
      </c>
      <c r="BL106" s="83">
        <f>IFERROR(W106*I106,"0")</f>
        <v>259.25200000000001</v>
      </c>
      <c r="BM106" s="83">
        <f>IFERROR(X106*I106,"0")</f>
        <v>259.25200000000001</v>
      </c>
      <c r="BN106" s="83">
        <f>IFERROR(W106/J106,"0")</f>
        <v>1</v>
      </c>
      <c r="BO106" s="83">
        <f>IFERROR(X106/J106,"0")</f>
        <v>1</v>
      </c>
    </row>
    <row r="107" spans="1:67" ht="27" customHeight="1" x14ac:dyDescent="0.25">
      <c r="A107" s="64" t="s">
        <v>183</v>
      </c>
      <c r="B107" s="64" t="s">
        <v>184</v>
      </c>
      <c r="C107" s="37">
        <v>4301135299</v>
      </c>
      <c r="D107" s="206">
        <v>4607111033994</v>
      </c>
      <c r="E107" s="206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90</v>
      </c>
      <c r="L107" s="39" t="s">
        <v>83</v>
      </c>
      <c r="M107" s="39"/>
      <c r="N107" s="38">
        <v>180</v>
      </c>
      <c r="O107" s="29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8"/>
      <c r="Q107" s="208"/>
      <c r="R107" s="208"/>
      <c r="S107" s="209"/>
      <c r="T107" s="40" t="s">
        <v>49</v>
      </c>
      <c r="U107" s="40" t="s">
        <v>49</v>
      </c>
      <c r="V107" s="41" t="s">
        <v>42</v>
      </c>
      <c r="W107" s="59">
        <v>140</v>
      </c>
      <c r="X107" s="56">
        <f>IFERROR(IF(W107="","",W107),"")</f>
        <v>140</v>
      </c>
      <c r="Y107" s="42">
        <f>IFERROR(IF(W107="","",W107*0.01788),"")</f>
        <v>2.5032000000000001</v>
      </c>
      <c r="Z107" s="69" t="s">
        <v>49</v>
      </c>
      <c r="AA107" s="70" t="s">
        <v>49</v>
      </c>
      <c r="AE107" s="83"/>
      <c r="BB107" s="124" t="s">
        <v>89</v>
      </c>
      <c r="BL107" s="83">
        <f>IFERROR(W107*I107,"0")</f>
        <v>518.50400000000002</v>
      </c>
      <c r="BM107" s="83">
        <f>IFERROR(X107*I107,"0")</f>
        <v>518.50400000000002</v>
      </c>
      <c r="BN107" s="83">
        <f>IFERROR(W107/J107,"0")</f>
        <v>2</v>
      </c>
      <c r="BO107" s="83">
        <f>IFERROR(X107/J107,"0")</f>
        <v>2</v>
      </c>
    </row>
    <row r="108" spans="1:67" x14ac:dyDescent="0.2">
      <c r="A108" s="214"/>
      <c r="B108" s="214"/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5"/>
      <c r="O108" s="211" t="s">
        <v>43</v>
      </c>
      <c r="P108" s="212"/>
      <c r="Q108" s="212"/>
      <c r="R108" s="212"/>
      <c r="S108" s="212"/>
      <c r="T108" s="212"/>
      <c r="U108" s="213"/>
      <c r="V108" s="43" t="s">
        <v>42</v>
      </c>
      <c r="W108" s="44">
        <f>IFERROR(SUM(W106:W107),"0")</f>
        <v>210</v>
      </c>
      <c r="X108" s="44">
        <f>IFERROR(SUM(X106:X107),"0")</f>
        <v>210</v>
      </c>
      <c r="Y108" s="44">
        <f>IFERROR(IF(Y106="",0,Y106),"0")+IFERROR(IF(Y107="",0,Y107),"0")</f>
        <v>3.7548000000000004</v>
      </c>
      <c r="Z108" s="68"/>
      <c r="AA108" s="68"/>
    </row>
    <row r="109" spans="1:67" x14ac:dyDescent="0.2">
      <c r="A109" s="214"/>
      <c r="B109" s="214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5"/>
      <c r="O109" s="211" t="s">
        <v>43</v>
      </c>
      <c r="P109" s="212"/>
      <c r="Q109" s="212"/>
      <c r="R109" s="212"/>
      <c r="S109" s="212"/>
      <c r="T109" s="212"/>
      <c r="U109" s="213"/>
      <c r="V109" s="43" t="s">
        <v>0</v>
      </c>
      <c r="W109" s="44">
        <f>IFERROR(SUMPRODUCT(W106:W107*H106:H107),"0")</f>
        <v>630</v>
      </c>
      <c r="X109" s="44">
        <f>IFERROR(SUMPRODUCT(X106:X107*H106:H107),"0")</f>
        <v>630</v>
      </c>
      <c r="Y109" s="43"/>
      <c r="Z109" s="68"/>
      <c r="AA109" s="68"/>
    </row>
    <row r="110" spans="1:67" ht="16.5" customHeight="1" x14ac:dyDescent="0.25">
      <c r="A110" s="247" t="s">
        <v>185</v>
      </c>
      <c r="B110" s="247"/>
      <c r="C110" s="247"/>
      <c r="D110" s="247"/>
      <c r="E110" s="247"/>
      <c r="F110" s="247"/>
      <c r="G110" s="247"/>
      <c r="H110" s="247"/>
      <c r="I110" s="247"/>
      <c r="J110" s="247"/>
      <c r="K110" s="247"/>
      <c r="L110" s="247"/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66"/>
      <c r="AA110" s="66"/>
    </row>
    <row r="111" spans="1:67" ht="14.25" customHeight="1" x14ac:dyDescent="0.25">
      <c r="A111" s="242" t="s">
        <v>142</v>
      </c>
      <c r="B111" s="242"/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  <c r="Z111" s="67"/>
      <c r="AA111" s="67"/>
    </row>
    <row r="112" spans="1:67" ht="16.5" customHeight="1" x14ac:dyDescent="0.25">
      <c r="A112" s="64" t="s">
        <v>186</v>
      </c>
      <c r="B112" s="64" t="s">
        <v>187</v>
      </c>
      <c r="C112" s="37">
        <v>4301135112</v>
      </c>
      <c r="D112" s="206">
        <v>4607111034199</v>
      </c>
      <c r="E112" s="206"/>
      <c r="F112" s="63">
        <v>0.25</v>
      </c>
      <c r="G112" s="38">
        <v>12</v>
      </c>
      <c r="H112" s="63">
        <v>3</v>
      </c>
      <c r="I112" s="63">
        <v>3.7035999999999998</v>
      </c>
      <c r="J112" s="38">
        <v>70</v>
      </c>
      <c r="K112" s="38" t="s">
        <v>90</v>
      </c>
      <c r="L112" s="39" t="s">
        <v>83</v>
      </c>
      <c r="M112" s="39"/>
      <c r="N112" s="38">
        <v>180</v>
      </c>
      <c r="O112" s="29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8"/>
      <c r="Q112" s="208"/>
      <c r="R112" s="208"/>
      <c r="S112" s="209"/>
      <c r="T112" s="40" t="s">
        <v>49</v>
      </c>
      <c r="U112" s="40" t="s">
        <v>49</v>
      </c>
      <c r="V112" s="41" t="s">
        <v>42</v>
      </c>
      <c r="W112" s="59">
        <v>70</v>
      </c>
      <c r="X112" s="56">
        <f>IFERROR(IF(W112="","",W112),"")</f>
        <v>70</v>
      </c>
      <c r="Y112" s="42">
        <f>IFERROR(IF(W112="","",W112*0.01788),"")</f>
        <v>1.2516</v>
      </c>
      <c r="Z112" s="69" t="s">
        <v>49</v>
      </c>
      <c r="AA112" s="70" t="s">
        <v>49</v>
      </c>
      <c r="AE112" s="83"/>
      <c r="BB112" s="125" t="s">
        <v>89</v>
      </c>
      <c r="BL112" s="83">
        <f>IFERROR(W112*I112,"0")</f>
        <v>259.25200000000001</v>
      </c>
      <c r="BM112" s="83">
        <f>IFERROR(X112*I112,"0")</f>
        <v>259.25200000000001</v>
      </c>
      <c r="BN112" s="83">
        <f>IFERROR(W112/J112,"0")</f>
        <v>1</v>
      </c>
      <c r="BO112" s="83">
        <f>IFERROR(X112/J112,"0")</f>
        <v>1</v>
      </c>
    </row>
    <row r="113" spans="1:67" x14ac:dyDescent="0.2">
      <c r="A113" s="214"/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5"/>
      <c r="O113" s="211" t="s">
        <v>43</v>
      </c>
      <c r="P113" s="212"/>
      <c r="Q113" s="212"/>
      <c r="R113" s="212"/>
      <c r="S113" s="212"/>
      <c r="T113" s="212"/>
      <c r="U113" s="213"/>
      <c r="V113" s="43" t="s">
        <v>42</v>
      </c>
      <c r="W113" s="44">
        <f>IFERROR(SUM(W112:W112),"0")</f>
        <v>70</v>
      </c>
      <c r="X113" s="44">
        <f>IFERROR(SUM(X112:X112),"0")</f>
        <v>70</v>
      </c>
      <c r="Y113" s="44">
        <f>IFERROR(IF(Y112="",0,Y112),"0")</f>
        <v>1.2516</v>
      </c>
      <c r="Z113" s="68"/>
      <c r="AA113" s="68"/>
    </row>
    <row r="114" spans="1:67" x14ac:dyDescent="0.2">
      <c r="A114" s="214"/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5"/>
      <c r="O114" s="211" t="s">
        <v>43</v>
      </c>
      <c r="P114" s="212"/>
      <c r="Q114" s="212"/>
      <c r="R114" s="212"/>
      <c r="S114" s="212"/>
      <c r="T114" s="212"/>
      <c r="U114" s="213"/>
      <c r="V114" s="43" t="s">
        <v>0</v>
      </c>
      <c r="W114" s="44">
        <f>IFERROR(SUMPRODUCT(W112:W112*H112:H112),"0")</f>
        <v>210</v>
      </c>
      <c r="X114" s="44">
        <f>IFERROR(SUMPRODUCT(X112:X112*H112:H112),"0")</f>
        <v>210</v>
      </c>
      <c r="Y114" s="43"/>
      <c r="Z114" s="68"/>
      <c r="AA114" s="68"/>
    </row>
    <row r="115" spans="1:67" ht="16.5" customHeight="1" x14ac:dyDescent="0.25">
      <c r="A115" s="247" t="s">
        <v>188</v>
      </c>
      <c r="B115" s="247"/>
      <c r="C115" s="247"/>
      <c r="D115" s="247"/>
      <c r="E115" s="247"/>
      <c r="F115" s="247"/>
      <c r="G115" s="247"/>
      <c r="H115" s="247"/>
      <c r="I115" s="247"/>
      <c r="J115" s="247"/>
      <c r="K115" s="247"/>
      <c r="L115" s="247"/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66"/>
      <c r="AA115" s="66"/>
    </row>
    <row r="116" spans="1:67" ht="14.25" customHeight="1" x14ac:dyDescent="0.25">
      <c r="A116" s="242" t="s">
        <v>142</v>
      </c>
      <c r="B116" s="242"/>
      <c r="C116" s="242"/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242"/>
      <c r="X116" s="242"/>
      <c r="Y116" s="242"/>
      <c r="Z116" s="67"/>
      <c r="AA116" s="67"/>
    </row>
    <row r="117" spans="1:67" ht="27" customHeight="1" x14ac:dyDescent="0.25">
      <c r="A117" s="64" t="s">
        <v>189</v>
      </c>
      <c r="B117" s="64" t="s">
        <v>190</v>
      </c>
      <c r="C117" s="37">
        <v>4301130006</v>
      </c>
      <c r="D117" s="206">
        <v>4607111034670</v>
      </c>
      <c r="E117" s="206"/>
      <c r="F117" s="63">
        <v>3</v>
      </c>
      <c r="G117" s="38">
        <v>1</v>
      </c>
      <c r="H117" s="63">
        <v>3</v>
      </c>
      <c r="I117" s="63">
        <v>3.1949999999999998</v>
      </c>
      <c r="J117" s="38">
        <v>126</v>
      </c>
      <c r="K117" s="38" t="s">
        <v>90</v>
      </c>
      <c r="L117" s="39" t="s">
        <v>83</v>
      </c>
      <c r="M117" s="39"/>
      <c r="N117" s="38">
        <v>180</v>
      </c>
      <c r="O117" s="29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8"/>
      <c r="Q117" s="208"/>
      <c r="R117" s="208"/>
      <c r="S117" s="209"/>
      <c r="T117" s="40" t="s">
        <v>49</v>
      </c>
      <c r="U117" s="40" t="s">
        <v>49</v>
      </c>
      <c r="V117" s="41" t="s">
        <v>42</v>
      </c>
      <c r="W117" s="59">
        <v>0</v>
      </c>
      <c r="X117" s="56">
        <f>IFERROR(IF(W117="","",W117),"")</f>
        <v>0</v>
      </c>
      <c r="Y117" s="42">
        <f>IFERROR(IF(W117="","",W117*0.00936),"")</f>
        <v>0</v>
      </c>
      <c r="Z117" s="69" t="s">
        <v>191</v>
      </c>
      <c r="AA117" s="70" t="s">
        <v>49</v>
      </c>
      <c r="AE117" s="83"/>
      <c r="BB117" s="126" t="s">
        <v>89</v>
      </c>
      <c r="BL117" s="83">
        <f>IFERROR(W117*I117,"0")</f>
        <v>0</v>
      </c>
      <c r="BM117" s="83">
        <f>IFERROR(X117*I117,"0")</f>
        <v>0</v>
      </c>
      <c r="BN117" s="83">
        <f>IFERROR(W117/J117,"0")</f>
        <v>0</v>
      </c>
      <c r="BO117" s="83">
        <f>IFERROR(X117/J117,"0")</f>
        <v>0</v>
      </c>
    </row>
    <row r="118" spans="1:67" ht="27" customHeight="1" x14ac:dyDescent="0.25">
      <c r="A118" s="64" t="s">
        <v>192</v>
      </c>
      <c r="B118" s="64" t="s">
        <v>193</v>
      </c>
      <c r="C118" s="37">
        <v>4301130003</v>
      </c>
      <c r="D118" s="206">
        <v>4607111034687</v>
      </c>
      <c r="E118" s="206"/>
      <c r="F118" s="63">
        <v>3</v>
      </c>
      <c r="G118" s="38">
        <v>1</v>
      </c>
      <c r="H118" s="63">
        <v>3</v>
      </c>
      <c r="I118" s="63">
        <v>3.1949999999999998</v>
      </c>
      <c r="J118" s="38">
        <v>126</v>
      </c>
      <c r="K118" s="38" t="s">
        <v>90</v>
      </c>
      <c r="L118" s="39" t="s">
        <v>83</v>
      </c>
      <c r="M118" s="39"/>
      <c r="N118" s="38">
        <v>180</v>
      </c>
      <c r="O118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8"/>
      <c r="Q118" s="208"/>
      <c r="R118" s="208"/>
      <c r="S118" s="209"/>
      <c r="T118" s="40" t="s">
        <v>49</v>
      </c>
      <c r="U118" s="40" t="s">
        <v>49</v>
      </c>
      <c r="V118" s="41" t="s">
        <v>42</v>
      </c>
      <c r="W118" s="59">
        <v>0</v>
      </c>
      <c r="X118" s="56">
        <f>IFERROR(IF(W118="","",W118),"")</f>
        <v>0</v>
      </c>
      <c r="Y118" s="42">
        <f>IFERROR(IF(W118="","",W118*0.00936),"")</f>
        <v>0</v>
      </c>
      <c r="Z118" s="69" t="s">
        <v>191</v>
      </c>
      <c r="AA118" s="70" t="s">
        <v>49</v>
      </c>
      <c r="AE118" s="83"/>
      <c r="BB118" s="127" t="s">
        <v>89</v>
      </c>
      <c r="BL118" s="83">
        <f>IFERROR(W118*I118,"0")</f>
        <v>0</v>
      </c>
      <c r="BM118" s="83">
        <f>IFERROR(X118*I118,"0")</f>
        <v>0</v>
      </c>
      <c r="BN118" s="83">
        <f>IFERROR(W118/J118,"0")</f>
        <v>0</v>
      </c>
      <c r="BO118" s="83">
        <f>IFERROR(X118/J118,"0")</f>
        <v>0</v>
      </c>
    </row>
    <row r="119" spans="1:67" ht="27" customHeight="1" x14ac:dyDescent="0.25">
      <c r="A119" s="64" t="s">
        <v>194</v>
      </c>
      <c r="B119" s="64" t="s">
        <v>195</v>
      </c>
      <c r="C119" s="37">
        <v>4301135181</v>
      </c>
      <c r="D119" s="206">
        <v>4607111034380</v>
      </c>
      <c r="E119" s="206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90</v>
      </c>
      <c r="L119" s="39" t="s">
        <v>83</v>
      </c>
      <c r="M119" s="39"/>
      <c r="N119" s="38">
        <v>180</v>
      </c>
      <c r="O119" s="29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8"/>
      <c r="Q119" s="208"/>
      <c r="R119" s="208"/>
      <c r="S119" s="209"/>
      <c r="T119" s="40" t="s">
        <v>49</v>
      </c>
      <c r="U119" s="40" t="s">
        <v>49</v>
      </c>
      <c r="V119" s="41" t="s">
        <v>42</v>
      </c>
      <c r="W119" s="59">
        <v>70</v>
      </c>
      <c r="X119" s="56">
        <f>IFERROR(IF(W119="","",W119),"")</f>
        <v>70</v>
      </c>
      <c r="Y119" s="42">
        <f>IFERROR(IF(W119="","",W119*0.01788),"")</f>
        <v>1.2516</v>
      </c>
      <c r="Z119" s="69" t="s">
        <v>49</v>
      </c>
      <c r="AA119" s="70" t="s">
        <v>49</v>
      </c>
      <c r="AE119" s="83"/>
      <c r="BB119" s="128" t="s">
        <v>89</v>
      </c>
      <c r="BL119" s="83">
        <f>IFERROR(W119*I119,"0")</f>
        <v>229.6</v>
      </c>
      <c r="BM119" s="83">
        <f>IFERROR(X119*I119,"0")</f>
        <v>229.6</v>
      </c>
      <c r="BN119" s="83">
        <f>IFERROR(W119/J119,"0")</f>
        <v>1</v>
      </c>
      <c r="BO119" s="83">
        <f>IFERROR(X119/J119,"0")</f>
        <v>1</v>
      </c>
    </row>
    <row r="120" spans="1:67" ht="27" customHeight="1" x14ac:dyDescent="0.25">
      <c r="A120" s="64" t="s">
        <v>196</v>
      </c>
      <c r="B120" s="64" t="s">
        <v>197</v>
      </c>
      <c r="C120" s="37">
        <v>4301135180</v>
      </c>
      <c r="D120" s="206">
        <v>4607111034397</v>
      </c>
      <c r="E120" s="206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90</v>
      </c>
      <c r="L120" s="39" t="s">
        <v>83</v>
      </c>
      <c r="M120" s="39"/>
      <c r="N120" s="38">
        <v>180</v>
      </c>
      <c r="O120" s="29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8"/>
      <c r="Q120" s="208"/>
      <c r="R120" s="208"/>
      <c r="S120" s="209"/>
      <c r="T120" s="40" t="s">
        <v>49</v>
      </c>
      <c r="U120" s="40" t="s">
        <v>49</v>
      </c>
      <c r="V120" s="41" t="s">
        <v>42</v>
      </c>
      <c r="W120" s="59">
        <v>70</v>
      </c>
      <c r="X120" s="56">
        <f>IFERROR(IF(W120="","",W120),"")</f>
        <v>70</v>
      </c>
      <c r="Y120" s="42">
        <f>IFERROR(IF(W120="","",W120*0.01788),"")</f>
        <v>1.2516</v>
      </c>
      <c r="Z120" s="69" t="s">
        <v>49</v>
      </c>
      <c r="AA120" s="70" t="s">
        <v>49</v>
      </c>
      <c r="AE120" s="83"/>
      <c r="BB120" s="129" t="s">
        <v>89</v>
      </c>
      <c r="BL120" s="83">
        <f>IFERROR(W120*I120,"0")</f>
        <v>229.6</v>
      </c>
      <c r="BM120" s="83">
        <f>IFERROR(X120*I120,"0")</f>
        <v>229.6</v>
      </c>
      <c r="BN120" s="83">
        <f>IFERROR(W120/J120,"0")</f>
        <v>1</v>
      </c>
      <c r="BO120" s="83">
        <f>IFERROR(X120/J120,"0")</f>
        <v>1</v>
      </c>
    </row>
    <row r="121" spans="1:67" x14ac:dyDescent="0.2">
      <c r="A121" s="214"/>
      <c r="B121" s="214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5"/>
      <c r="O121" s="211" t="s">
        <v>43</v>
      </c>
      <c r="P121" s="212"/>
      <c r="Q121" s="212"/>
      <c r="R121" s="212"/>
      <c r="S121" s="212"/>
      <c r="T121" s="212"/>
      <c r="U121" s="213"/>
      <c r="V121" s="43" t="s">
        <v>42</v>
      </c>
      <c r="W121" s="44">
        <f>IFERROR(SUM(W117:W120),"0")</f>
        <v>140</v>
      </c>
      <c r="X121" s="44">
        <f>IFERROR(SUM(X117:X120),"0")</f>
        <v>140</v>
      </c>
      <c r="Y121" s="44">
        <f>IFERROR(IF(Y117="",0,Y117),"0")+IFERROR(IF(Y118="",0,Y118),"0")+IFERROR(IF(Y119="",0,Y119),"0")+IFERROR(IF(Y120="",0,Y120),"0")</f>
        <v>2.5032000000000001</v>
      </c>
      <c r="Z121" s="68"/>
      <c r="AA121" s="68"/>
    </row>
    <row r="122" spans="1:67" x14ac:dyDescent="0.2">
      <c r="A122" s="214"/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5"/>
      <c r="O122" s="211" t="s">
        <v>43</v>
      </c>
      <c r="P122" s="212"/>
      <c r="Q122" s="212"/>
      <c r="R122" s="212"/>
      <c r="S122" s="212"/>
      <c r="T122" s="212"/>
      <c r="U122" s="213"/>
      <c r="V122" s="43" t="s">
        <v>0</v>
      </c>
      <c r="W122" s="44">
        <f>IFERROR(SUMPRODUCT(W117:W120*H117:H120),"0")</f>
        <v>420</v>
      </c>
      <c r="X122" s="44">
        <f>IFERROR(SUMPRODUCT(X117:X120*H117:H120),"0")</f>
        <v>420</v>
      </c>
      <c r="Y122" s="43"/>
      <c r="Z122" s="68"/>
      <c r="AA122" s="68"/>
    </row>
    <row r="123" spans="1:67" ht="16.5" customHeight="1" x14ac:dyDescent="0.25">
      <c r="A123" s="247" t="s">
        <v>198</v>
      </c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66"/>
      <c r="AA123" s="66"/>
    </row>
    <row r="124" spans="1:67" ht="14.25" customHeight="1" x14ac:dyDescent="0.25">
      <c r="A124" s="242" t="s">
        <v>142</v>
      </c>
      <c r="B124" s="242"/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67"/>
      <c r="AA124" s="67"/>
    </row>
    <row r="125" spans="1:67" ht="27" customHeight="1" x14ac:dyDescent="0.25">
      <c r="A125" s="64" t="s">
        <v>199</v>
      </c>
      <c r="B125" s="64" t="s">
        <v>200</v>
      </c>
      <c r="C125" s="37">
        <v>4301135134</v>
      </c>
      <c r="D125" s="206">
        <v>4607111035806</v>
      </c>
      <c r="E125" s="206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90</v>
      </c>
      <c r="L125" s="39" t="s">
        <v>83</v>
      </c>
      <c r="M125" s="39"/>
      <c r="N125" s="38">
        <v>180</v>
      </c>
      <c r="O125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8"/>
      <c r="Q125" s="208"/>
      <c r="R125" s="208"/>
      <c r="S125" s="209"/>
      <c r="T125" s="40" t="s">
        <v>49</v>
      </c>
      <c r="U125" s="40" t="s">
        <v>49</v>
      </c>
      <c r="V125" s="41" t="s">
        <v>42</v>
      </c>
      <c r="W125" s="59">
        <v>70</v>
      </c>
      <c r="X125" s="56">
        <f>IFERROR(IF(W125="","",W125),"")</f>
        <v>70</v>
      </c>
      <c r="Y125" s="42">
        <f>IFERROR(IF(W125="","",W125*0.01788),"")</f>
        <v>1.2516</v>
      </c>
      <c r="Z125" s="69" t="s">
        <v>49</v>
      </c>
      <c r="AA125" s="70" t="s">
        <v>49</v>
      </c>
      <c r="AE125" s="83"/>
      <c r="BB125" s="130" t="s">
        <v>89</v>
      </c>
      <c r="BL125" s="83">
        <f>IFERROR(W125*I125,"0")</f>
        <v>259.25200000000001</v>
      </c>
      <c r="BM125" s="83">
        <f>IFERROR(X125*I125,"0")</f>
        <v>259.25200000000001</v>
      </c>
      <c r="BN125" s="83">
        <f>IFERROR(W125/J125,"0")</f>
        <v>1</v>
      </c>
      <c r="BO125" s="83">
        <f>IFERROR(X125/J125,"0")</f>
        <v>1</v>
      </c>
    </row>
    <row r="126" spans="1:67" x14ac:dyDescent="0.2">
      <c r="A126" s="214"/>
      <c r="B126" s="214"/>
      <c r="C126" s="214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5"/>
      <c r="O126" s="211" t="s">
        <v>43</v>
      </c>
      <c r="P126" s="212"/>
      <c r="Q126" s="212"/>
      <c r="R126" s="212"/>
      <c r="S126" s="212"/>
      <c r="T126" s="212"/>
      <c r="U126" s="213"/>
      <c r="V126" s="43" t="s">
        <v>42</v>
      </c>
      <c r="W126" s="44">
        <f>IFERROR(SUM(W125:W125),"0")</f>
        <v>70</v>
      </c>
      <c r="X126" s="44">
        <f>IFERROR(SUM(X125:X125),"0")</f>
        <v>70</v>
      </c>
      <c r="Y126" s="44">
        <f>IFERROR(IF(Y125="",0,Y125),"0")</f>
        <v>1.2516</v>
      </c>
      <c r="Z126" s="68"/>
      <c r="AA126" s="68"/>
    </row>
    <row r="127" spans="1:67" x14ac:dyDescent="0.2">
      <c r="A127" s="214"/>
      <c r="B127" s="214"/>
      <c r="C127" s="214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5"/>
      <c r="O127" s="211" t="s">
        <v>43</v>
      </c>
      <c r="P127" s="212"/>
      <c r="Q127" s="212"/>
      <c r="R127" s="212"/>
      <c r="S127" s="212"/>
      <c r="T127" s="212"/>
      <c r="U127" s="213"/>
      <c r="V127" s="43" t="s">
        <v>0</v>
      </c>
      <c r="W127" s="44">
        <f>IFERROR(SUMPRODUCT(W125:W125*H125:H125),"0")</f>
        <v>210</v>
      </c>
      <c r="X127" s="44">
        <f>IFERROR(SUMPRODUCT(X125:X125*H125:H125),"0")</f>
        <v>210</v>
      </c>
      <c r="Y127" s="43"/>
      <c r="Z127" s="68"/>
      <c r="AA127" s="68"/>
    </row>
    <row r="128" spans="1:67" ht="16.5" customHeight="1" x14ac:dyDescent="0.25">
      <c r="A128" s="247" t="s">
        <v>201</v>
      </c>
      <c r="B128" s="247"/>
      <c r="C128" s="247"/>
      <c r="D128" s="247"/>
      <c r="E128" s="247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66"/>
      <c r="AA128" s="66"/>
    </row>
    <row r="129" spans="1:67" ht="14.25" customHeight="1" x14ac:dyDescent="0.25">
      <c r="A129" s="242" t="s">
        <v>202</v>
      </c>
      <c r="B129" s="242"/>
      <c r="C129" s="242"/>
      <c r="D129" s="242"/>
      <c r="E129" s="242"/>
      <c r="F129" s="242"/>
      <c r="G129" s="242"/>
      <c r="H129" s="242"/>
      <c r="I129" s="242"/>
      <c r="J129" s="242"/>
      <c r="K129" s="242"/>
      <c r="L129" s="242"/>
      <c r="M129" s="242"/>
      <c r="N129" s="242"/>
      <c r="O129" s="242"/>
      <c r="P129" s="242"/>
      <c r="Q129" s="242"/>
      <c r="R129" s="242"/>
      <c r="S129" s="242"/>
      <c r="T129" s="242"/>
      <c r="U129" s="242"/>
      <c r="V129" s="242"/>
      <c r="W129" s="242"/>
      <c r="X129" s="242"/>
      <c r="Y129" s="242"/>
      <c r="Z129" s="67"/>
      <c r="AA129" s="67"/>
    </row>
    <row r="130" spans="1:67" ht="27" customHeight="1" x14ac:dyDescent="0.25">
      <c r="A130" s="64" t="s">
        <v>203</v>
      </c>
      <c r="B130" s="64" t="s">
        <v>204</v>
      </c>
      <c r="C130" s="37">
        <v>4301070768</v>
      </c>
      <c r="D130" s="206">
        <v>4607111035639</v>
      </c>
      <c r="E130" s="206"/>
      <c r="F130" s="63">
        <v>0.2</v>
      </c>
      <c r="G130" s="38">
        <v>12</v>
      </c>
      <c r="H130" s="63">
        <v>2.4</v>
      </c>
      <c r="I130" s="63">
        <v>3.13</v>
      </c>
      <c r="J130" s="38">
        <v>48</v>
      </c>
      <c r="K130" s="38" t="s">
        <v>205</v>
      </c>
      <c r="L130" s="39" t="s">
        <v>83</v>
      </c>
      <c r="M130" s="39"/>
      <c r="N130" s="38">
        <v>180</v>
      </c>
      <c r="O130" s="29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8"/>
      <c r="Q130" s="208"/>
      <c r="R130" s="208"/>
      <c r="S130" s="209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IFERROR(IF(W130="","",W130*0.01786),"")</f>
        <v>0</v>
      </c>
      <c r="Z130" s="69" t="s">
        <v>49</v>
      </c>
      <c r="AA130" s="70" t="s">
        <v>49</v>
      </c>
      <c r="AE130" s="83"/>
      <c r="BB130" s="131" t="s">
        <v>89</v>
      </c>
      <c r="BL130" s="83">
        <f>IFERROR(W130*I130,"0")</f>
        <v>0</v>
      </c>
      <c r="BM130" s="83">
        <f>IFERROR(X130*I130,"0")</f>
        <v>0</v>
      </c>
      <c r="BN130" s="83">
        <f>IFERROR(W130/J130,"0")</f>
        <v>0</v>
      </c>
      <c r="BO130" s="83">
        <f>IFERROR(X130/J130,"0")</f>
        <v>0</v>
      </c>
    </row>
    <row r="131" spans="1:67" ht="27" customHeight="1" x14ac:dyDescent="0.25">
      <c r="A131" s="64" t="s">
        <v>206</v>
      </c>
      <c r="B131" s="64" t="s">
        <v>207</v>
      </c>
      <c r="C131" s="37">
        <v>4301070797</v>
      </c>
      <c r="D131" s="206">
        <v>4607111035646</v>
      </c>
      <c r="E131" s="206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208</v>
      </c>
      <c r="L131" s="39" t="s">
        <v>83</v>
      </c>
      <c r="M131" s="39"/>
      <c r="N131" s="38">
        <v>180</v>
      </c>
      <c r="O131" s="29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8"/>
      <c r="Q131" s="208"/>
      <c r="R131" s="208"/>
      <c r="S131" s="209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IFERROR(IF(W131="","",W131*0.01157),"")</f>
        <v>0</v>
      </c>
      <c r="Z131" s="69" t="s">
        <v>49</v>
      </c>
      <c r="AA131" s="70" t="s">
        <v>49</v>
      </c>
      <c r="AE131" s="83"/>
      <c r="BB131" s="132" t="s">
        <v>89</v>
      </c>
      <c r="BL131" s="83">
        <f>IFERROR(W131*I131,"0")</f>
        <v>0</v>
      </c>
      <c r="BM131" s="83">
        <f>IFERROR(X131*I131,"0")</f>
        <v>0</v>
      </c>
      <c r="BN131" s="83">
        <f>IFERROR(W131/J131,"0")</f>
        <v>0</v>
      </c>
      <c r="BO131" s="83">
        <f>IFERROR(X131/J131,"0")</f>
        <v>0</v>
      </c>
    </row>
    <row r="132" spans="1:67" x14ac:dyDescent="0.2">
      <c r="A132" s="214"/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5"/>
      <c r="O132" s="211" t="s">
        <v>43</v>
      </c>
      <c r="P132" s="212"/>
      <c r="Q132" s="212"/>
      <c r="R132" s="212"/>
      <c r="S132" s="212"/>
      <c r="T132" s="212"/>
      <c r="U132" s="213"/>
      <c r="V132" s="43" t="s">
        <v>42</v>
      </c>
      <c r="W132" s="44">
        <f>IFERROR(SUM(W130:W131),"0")</f>
        <v>0</v>
      </c>
      <c r="X132" s="44">
        <f>IFERROR(SUM(X130:X131),"0")</f>
        <v>0</v>
      </c>
      <c r="Y132" s="44">
        <f>IFERROR(IF(Y130="",0,Y130),"0")+IFERROR(IF(Y131="",0,Y131),"0")</f>
        <v>0</v>
      </c>
      <c r="Z132" s="68"/>
      <c r="AA132" s="68"/>
    </row>
    <row r="133" spans="1:67" x14ac:dyDescent="0.2">
      <c r="A133" s="214"/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5"/>
      <c r="O133" s="211" t="s">
        <v>43</v>
      </c>
      <c r="P133" s="212"/>
      <c r="Q133" s="212"/>
      <c r="R133" s="212"/>
      <c r="S133" s="212"/>
      <c r="T133" s="212"/>
      <c r="U133" s="213"/>
      <c r="V133" s="43" t="s">
        <v>0</v>
      </c>
      <c r="W133" s="44">
        <f>IFERROR(SUMPRODUCT(W130:W131*H130:H131),"0")</f>
        <v>0</v>
      </c>
      <c r="X133" s="44">
        <f>IFERROR(SUMPRODUCT(X130:X131*H130:H131),"0")</f>
        <v>0</v>
      </c>
      <c r="Y133" s="43"/>
      <c r="Z133" s="68"/>
      <c r="AA133" s="68"/>
    </row>
    <row r="134" spans="1:67" ht="16.5" customHeight="1" x14ac:dyDescent="0.25">
      <c r="A134" s="247" t="s">
        <v>209</v>
      </c>
      <c r="B134" s="247"/>
      <c r="C134" s="247"/>
      <c r="D134" s="247"/>
      <c r="E134" s="247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66"/>
      <c r="AA134" s="66"/>
    </row>
    <row r="135" spans="1:67" ht="14.25" customHeight="1" x14ac:dyDescent="0.25">
      <c r="A135" s="242" t="s">
        <v>142</v>
      </c>
      <c r="B135" s="242"/>
      <c r="C135" s="242"/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2"/>
      <c r="V135" s="242"/>
      <c r="W135" s="242"/>
      <c r="X135" s="242"/>
      <c r="Y135" s="242"/>
      <c r="Z135" s="67"/>
      <c r="AA135" s="67"/>
    </row>
    <row r="136" spans="1:67" ht="27" customHeight="1" x14ac:dyDescent="0.25">
      <c r="A136" s="64" t="s">
        <v>210</v>
      </c>
      <c r="B136" s="64" t="s">
        <v>211</v>
      </c>
      <c r="C136" s="37">
        <v>4301135133</v>
      </c>
      <c r="D136" s="206">
        <v>4607111036568</v>
      </c>
      <c r="E136" s="206"/>
      <c r="F136" s="63">
        <v>0.28000000000000003</v>
      </c>
      <c r="G136" s="38">
        <v>6</v>
      </c>
      <c r="H136" s="63">
        <v>1.68</v>
      </c>
      <c r="I136" s="63">
        <v>2.1017999999999999</v>
      </c>
      <c r="J136" s="38">
        <v>126</v>
      </c>
      <c r="K136" s="38" t="s">
        <v>90</v>
      </c>
      <c r="L136" s="39" t="s">
        <v>83</v>
      </c>
      <c r="M136" s="39"/>
      <c r="N136" s="38">
        <v>180</v>
      </c>
      <c r="O136" s="28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8"/>
      <c r="Q136" s="208"/>
      <c r="R136" s="208"/>
      <c r="S136" s="209"/>
      <c r="T136" s="40" t="s">
        <v>49</v>
      </c>
      <c r="U136" s="40" t="s">
        <v>49</v>
      </c>
      <c r="V136" s="41" t="s">
        <v>42</v>
      </c>
      <c r="W136" s="59">
        <v>0</v>
      </c>
      <c r="X136" s="56">
        <f>IFERROR(IF(W136="","",W136),"")</f>
        <v>0</v>
      </c>
      <c r="Y136" s="42">
        <f>IFERROR(IF(W136="","",W136*0.00936),"")</f>
        <v>0</v>
      </c>
      <c r="Z136" s="69" t="s">
        <v>49</v>
      </c>
      <c r="AA136" s="70" t="s">
        <v>49</v>
      </c>
      <c r="AE136" s="83"/>
      <c r="BB136" s="133" t="s">
        <v>89</v>
      </c>
      <c r="BL136" s="83">
        <f>IFERROR(W136*I136,"0")</f>
        <v>0</v>
      </c>
      <c r="BM136" s="83">
        <f>IFERROR(X136*I136,"0")</f>
        <v>0</v>
      </c>
      <c r="BN136" s="83">
        <f>IFERROR(W136/J136,"0")</f>
        <v>0</v>
      </c>
      <c r="BO136" s="83">
        <f>IFERROR(X136/J136,"0")</f>
        <v>0</v>
      </c>
    </row>
    <row r="137" spans="1:67" x14ac:dyDescent="0.2">
      <c r="A137" s="214"/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5"/>
      <c r="O137" s="211" t="s">
        <v>43</v>
      </c>
      <c r="P137" s="212"/>
      <c r="Q137" s="212"/>
      <c r="R137" s="212"/>
      <c r="S137" s="212"/>
      <c r="T137" s="212"/>
      <c r="U137" s="213"/>
      <c r="V137" s="43" t="s">
        <v>42</v>
      </c>
      <c r="W137" s="44">
        <f>IFERROR(SUM(W136:W136),"0")</f>
        <v>0</v>
      </c>
      <c r="X137" s="44">
        <f>IFERROR(SUM(X136:X136),"0")</f>
        <v>0</v>
      </c>
      <c r="Y137" s="44">
        <f>IFERROR(IF(Y136="",0,Y136),"0")</f>
        <v>0</v>
      </c>
      <c r="Z137" s="68"/>
      <c r="AA137" s="68"/>
    </row>
    <row r="138" spans="1:67" x14ac:dyDescent="0.2">
      <c r="A138" s="214"/>
      <c r="B138" s="214"/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5"/>
      <c r="O138" s="211" t="s">
        <v>43</v>
      </c>
      <c r="P138" s="212"/>
      <c r="Q138" s="212"/>
      <c r="R138" s="212"/>
      <c r="S138" s="212"/>
      <c r="T138" s="212"/>
      <c r="U138" s="213"/>
      <c r="V138" s="43" t="s">
        <v>0</v>
      </c>
      <c r="W138" s="44">
        <f>IFERROR(SUMPRODUCT(W136:W136*H136:H136),"0")</f>
        <v>0</v>
      </c>
      <c r="X138" s="44">
        <f>IFERROR(SUMPRODUCT(X136:X136*H136:H136),"0")</f>
        <v>0</v>
      </c>
      <c r="Y138" s="43"/>
      <c r="Z138" s="68"/>
      <c r="AA138" s="68"/>
    </row>
    <row r="139" spans="1:67" ht="27.75" customHeight="1" x14ac:dyDescent="0.2">
      <c r="A139" s="254" t="s">
        <v>212</v>
      </c>
      <c r="B139" s="254"/>
      <c r="C139" s="254"/>
      <c r="D139" s="254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55"/>
      <c r="AA139" s="55"/>
    </row>
    <row r="140" spans="1:67" ht="16.5" customHeight="1" x14ac:dyDescent="0.25">
      <c r="A140" s="247" t="s">
        <v>213</v>
      </c>
      <c r="B140" s="247"/>
      <c r="C140" s="247"/>
      <c r="D140" s="247"/>
      <c r="E140" s="247"/>
      <c r="F140" s="247"/>
      <c r="G140" s="247"/>
      <c r="H140" s="247"/>
      <c r="I140" s="247"/>
      <c r="J140" s="247"/>
      <c r="K140" s="247"/>
      <c r="L140" s="247"/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66"/>
      <c r="AA140" s="66"/>
    </row>
    <row r="141" spans="1:67" ht="14.25" customHeight="1" x14ac:dyDescent="0.25">
      <c r="A141" s="242" t="s">
        <v>142</v>
      </c>
      <c r="B141" s="242"/>
      <c r="C141" s="242"/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2"/>
      <c r="V141" s="242"/>
      <c r="W141" s="242"/>
      <c r="X141" s="242"/>
      <c r="Y141" s="242"/>
      <c r="Z141" s="67"/>
      <c r="AA141" s="67"/>
    </row>
    <row r="142" spans="1:67" ht="37.5" customHeight="1" x14ac:dyDescent="0.25">
      <c r="A142" s="64" t="s">
        <v>214</v>
      </c>
      <c r="B142" s="64" t="s">
        <v>215</v>
      </c>
      <c r="C142" s="37">
        <v>4301135129</v>
      </c>
      <c r="D142" s="206">
        <v>4607111036841</v>
      </c>
      <c r="E142" s="206"/>
      <c r="F142" s="63">
        <v>3.5</v>
      </c>
      <c r="G142" s="38">
        <v>1</v>
      </c>
      <c r="H142" s="63">
        <v>3.5</v>
      </c>
      <c r="I142" s="63">
        <v>3.6920000000000002</v>
      </c>
      <c r="J142" s="38">
        <v>126</v>
      </c>
      <c r="K142" s="38" t="s">
        <v>90</v>
      </c>
      <c r="L142" s="39" t="s">
        <v>83</v>
      </c>
      <c r="M142" s="39"/>
      <c r="N142" s="38">
        <v>180</v>
      </c>
      <c r="O142" s="28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8"/>
      <c r="Q142" s="208"/>
      <c r="R142" s="208"/>
      <c r="S142" s="209"/>
      <c r="T142" s="40" t="s">
        <v>49</v>
      </c>
      <c r="U142" s="40" t="s">
        <v>49</v>
      </c>
      <c r="V142" s="41" t="s">
        <v>42</v>
      </c>
      <c r="W142" s="59">
        <v>0</v>
      </c>
      <c r="X142" s="56">
        <f>IFERROR(IF(W142="","",W142),"")</f>
        <v>0</v>
      </c>
      <c r="Y142" s="42">
        <f>IFERROR(IF(W142="","",W142*0.00936),"")</f>
        <v>0</v>
      </c>
      <c r="Z142" s="69" t="s">
        <v>49</v>
      </c>
      <c r="AA142" s="70" t="s">
        <v>49</v>
      </c>
      <c r="AE142" s="83"/>
      <c r="BB142" s="134" t="s">
        <v>89</v>
      </c>
      <c r="BL142" s="83">
        <f>IFERROR(W142*I142,"0")</f>
        <v>0</v>
      </c>
      <c r="BM142" s="83">
        <f>IFERROR(X142*I142,"0")</f>
        <v>0</v>
      </c>
      <c r="BN142" s="83">
        <f>IFERROR(W142/J142,"0")</f>
        <v>0</v>
      </c>
      <c r="BO142" s="83">
        <f>IFERROR(X142/J142,"0")</f>
        <v>0</v>
      </c>
    </row>
    <row r="143" spans="1:67" ht="16.5" customHeight="1" x14ac:dyDescent="0.25">
      <c r="A143" s="64" t="s">
        <v>216</v>
      </c>
      <c r="B143" s="64" t="s">
        <v>217</v>
      </c>
      <c r="C143" s="37">
        <v>4301135317</v>
      </c>
      <c r="D143" s="206">
        <v>4607111039057</v>
      </c>
      <c r="E143" s="206"/>
      <c r="F143" s="63">
        <v>1.8</v>
      </c>
      <c r="G143" s="38">
        <v>1</v>
      </c>
      <c r="H143" s="63">
        <v>1.8</v>
      </c>
      <c r="I143" s="63">
        <v>1.9</v>
      </c>
      <c r="J143" s="38">
        <v>234</v>
      </c>
      <c r="K143" s="38" t="s">
        <v>138</v>
      </c>
      <c r="L143" s="39" t="s">
        <v>83</v>
      </c>
      <c r="M143" s="39"/>
      <c r="N143" s="38">
        <v>180</v>
      </c>
      <c r="O143" s="288" t="s">
        <v>218</v>
      </c>
      <c r="P143" s="208"/>
      <c r="Q143" s="208"/>
      <c r="R143" s="208"/>
      <c r="S143" s="209"/>
      <c r="T143" s="40" t="s">
        <v>49</v>
      </c>
      <c r="U143" s="40" t="s">
        <v>49</v>
      </c>
      <c r="V143" s="41" t="s">
        <v>42</v>
      </c>
      <c r="W143" s="59">
        <v>0</v>
      </c>
      <c r="X143" s="56">
        <f>IFERROR(IF(W143="","",W143),"")</f>
        <v>0</v>
      </c>
      <c r="Y143" s="42">
        <f>IFERROR(IF(W143="","",W143*0.00502),"")</f>
        <v>0</v>
      </c>
      <c r="Z143" s="69" t="s">
        <v>49</v>
      </c>
      <c r="AA143" s="70" t="s">
        <v>49</v>
      </c>
      <c r="AE143" s="83"/>
      <c r="BB143" s="135" t="s">
        <v>89</v>
      </c>
      <c r="BL143" s="83">
        <f>IFERROR(W143*I143,"0")</f>
        <v>0</v>
      </c>
      <c r="BM143" s="83">
        <f>IFERROR(X143*I143,"0")</f>
        <v>0</v>
      </c>
      <c r="BN143" s="83">
        <f>IFERROR(W143/J143,"0")</f>
        <v>0</v>
      </c>
      <c r="BO143" s="83">
        <f>IFERROR(X143/J143,"0")</f>
        <v>0</v>
      </c>
    </row>
    <row r="144" spans="1:67" x14ac:dyDescent="0.2">
      <c r="A144" s="214"/>
      <c r="B144" s="214"/>
      <c r="C144" s="214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5"/>
      <c r="O144" s="211" t="s">
        <v>43</v>
      </c>
      <c r="P144" s="212"/>
      <c r="Q144" s="212"/>
      <c r="R144" s="212"/>
      <c r="S144" s="212"/>
      <c r="T144" s="212"/>
      <c r="U144" s="213"/>
      <c r="V144" s="43" t="s">
        <v>42</v>
      </c>
      <c r="W144" s="44">
        <f>IFERROR(SUM(W142:W143),"0")</f>
        <v>0</v>
      </c>
      <c r="X144" s="44">
        <f>IFERROR(SUM(X142:X143),"0")</f>
        <v>0</v>
      </c>
      <c r="Y144" s="44">
        <f>IFERROR(IF(Y142="",0,Y142),"0")+IFERROR(IF(Y143="",0,Y143),"0")</f>
        <v>0</v>
      </c>
      <c r="Z144" s="68"/>
      <c r="AA144" s="68"/>
    </row>
    <row r="145" spans="1:67" x14ac:dyDescent="0.2">
      <c r="A145" s="214"/>
      <c r="B145" s="214"/>
      <c r="C145" s="214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5"/>
      <c r="O145" s="211" t="s">
        <v>43</v>
      </c>
      <c r="P145" s="212"/>
      <c r="Q145" s="212"/>
      <c r="R145" s="212"/>
      <c r="S145" s="212"/>
      <c r="T145" s="212"/>
      <c r="U145" s="213"/>
      <c r="V145" s="43" t="s">
        <v>0</v>
      </c>
      <c r="W145" s="44">
        <f>IFERROR(SUMPRODUCT(W142:W143*H142:H143),"0")</f>
        <v>0</v>
      </c>
      <c r="X145" s="44">
        <f>IFERROR(SUMPRODUCT(X142:X143*H142:H143),"0")</f>
        <v>0</v>
      </c>
      <c r="Y145" s="43"/>
      <c r="Z145" s="68"/>
      <c r="AA145" s="68"/>
    </row>
    <row r="146" spans="1:67" ht="16.5" customHeight="1" x14ac:dyDescent="0.25">
      <c r="A146" s="247" t="s">
        <v>219</v>
      </c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  <c r="Y146" s="247"/>
      <c r="Z146" s="66"/>
      <c r="AA146" s="66"/>
    </row>
    <row r="147" spans="1:67" ht="14.25" customHeight="1" x14ac:dyDescent="0.25">
      <c r="A147" s="242" t="s">
        <v>202</v>
      </c>
      <c r="B147" s="242"/>
      <c r="C147" s="242"/>
      <c r="D147" s="242"/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  <c r="R147" s="242"/>
      <c r="S147" s="242"/>
      <c r="T147" s="242"/>
      <c r="U147" s="242"/>
      <c r="V147" s="242"/>
      <c r="W147" s="242"/>
      <c r="X147" s="242"/>
      <c r="Y147" s="242"/>
      <c r="Z147" s="67"/>
      <c r="AA147" s="67"/>
    </row>
    <row r="148" spans="1:67" ht="16.5" customHeight="1" x14ac:dyDescent="0.25">
      <c r="A148" s="64" t="s">
        <v>220</v>
      </c>
      <c r="B148" s="64" t="s">
        <v>221</v>
      </c>
      <c r="C148" s="37">
        <v>4301071010</v>
      </c>
      <c r="D148" s="206">
        <v>4607111037701</v>
      </c>
      <c r="E148" s="206"/>
      <c r="F148" s="63">
        <v>5</v>
      </c>
      <c r="G148" s="38">
        <v>1</v>
      </c>
      <c r="H148" s="63">
        <v>5</v>
      </c>
      <c r="I148" s="63">
        <v>5.2</v>
      </c>
      <c r="J148" s="38">
        <v>144</v>
      </c>
      <c r="K148" s="38" t="s">
        <v>84</v>
      </c>
      <c r="L148" s="39" t="s">
        <v>83</v>
      </c>
      <c r="M148" s="39"/>
      <c r="N148" s="38">
        <v>180</v>
      </c>
      <c r="O148" s="28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8"/>
      <c r="Q148" s="208"/>
      <c r="R148" s="208"/>
      <c r="S148" s="209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IFERROR(IF(W148="","",W148*0.00866),"")</f>
        <v>0</v>
      </c>
      <c r="Z148" s="69" t="s">
        <v>49</v>
      </c>
      <c r="AA148" s="70" t="s">
        <v>49</v>
      </c>
      <c r="AE148" s="83"/>
      <c r="BB148" s="136" t="s">
        <v>89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x14ac:dyDescent="0.2">
      <c r="A149" s="214"/>
      <c r="B149" s="214"/>
      <c r="C149" s="214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5"/>
      <c r="O149" s="211" t="s">
        <v>43</v>
      </c>
      <c r="P149" s="212"/>
      <c r="Q149" s="212"/>
      <c r="R149" s="212"/>
      <c r="S149" s="212"/>
      <c r="T149" s="212"/>
      <c r="U149" s="213"/>
      <c r="V149" s="43" t="s">
        <v>42</v>
      </c>
      <c r="W149" s="44">
        <f>IFERROR(SUM(W148:W148),"0")</f>
        <v>0</v>
      </c>
      <c r="X149" s="44">
        <f>IFERROR(SUM(X148:X148),"0")</f>
        <v>0</v>
      </c>
      <c r="Y149" s="44">
        <f>IFERROR(IF(Y148="",0,Y148),"0")</f>
        <v>0</v>
      </c>
      <c r="Z149" s="68"/>
      <c r="AA149" s="68"/>
    </row>
    <row r="150" spans="1:67" x14ac:dyDescent="0.2">
      <c r="A150" s="214"/>
      <c r="B150" s="214"/>
      <c r="C150" s="214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5"/>
      <c r="O150" s="211" t="s">
        <v>43</v>
      </c>
      <c r="P150" s="212"/>
      <c r="Q150" s="212"/>
      <c r="R150" s="212"/>
      <c r="S150" s="212"/>
      <c r="T150" s="212"/>
      <c r="U150" s="213"/>
      <c r="V150" s="43" t="s">
        <v>0</v>
      </c>
      <c r="W150" s="44">
        <f>IFERROR(SUMPRODUCT(W148:W148*H148:H148),"0")</f>
        <v>0</v>
      </c>
      <c r="X150" s="44">
        <f>IFERROR(SUMPRODUCT(X148:X148*H148:H148),"0")</f>
        <v>0</v>
      </c>
      <c r="Y150" s="43"/>
      <c r="Z150" s="68"/>
      <c r="AA150" s="68"/>
    </row>
    <row r="151" spans="1:67" ht="16.5" customHeight="1" x14ac:dyDescent="0.25">
      <c r="A151" s="247" t="s">
        <v>222</v>
      </c>
      <c r="B151" s="247"/>
      <c r="C151" s="247"/>
      <c r="D151" s="247"/>
      <c r="E151" s="247"/>
      <c r="F151" s="247"/>
      <c r="G151" s="247"/>
      <c r="H151" s="247"/>
      <c r="I151" s="247"/>
      <c r="J151" s="247"/>
      <c r="K151" s="247"/>
      <c r="L151" s="247"/>
      <c r="M151" s="247"/>
      <c r="N151" s="247"/>
      <c r="O151" s="247"/>
      <c r="P151" s="247"/>
      <c r="Q151" s="247"/>
      <c r="R151" s="247"/>
      <c r="S151" s="247"/>
      <c r="T151" s="247"/>
      <c r="U151" s="247"/>
      <c r="V151" s="247"/>
      <c r="W151" s="247"/>
      <c r="X151" s="247"/>
      <c r="Y151" s="247"/>
      <c r="Z151" s="66"/>
      <c r="AA151" s="66"/>
    </row>
    <row r="152" spans="1:67" ht="14.25" customHeight="1" x14ac:dyDescent="0.25">
      <c r="A152" s="242" t="s">
        <v>80</v>
      </c>
      <c r="B152" s="242"/>
      <c r="C152" s="242"/>
      <c r="D152" s="242"/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242"/>
      <c r="P152" s="242"/>
      <c r="Q152" s="242"/>
      <c r="R152" s="242"/>
      <c r="S152" s="242"/>
      <c r="T152" s="242"/>
      <c r="U152" s="242"/>
      <c r="V152" s="242"/>
      <c r="W152" s="242"/>
      <c r="X152" s="242"/>
      <c r="Y152" s="242"/>
      <c r="Z152" s="67"/>
      <c r="AA152" s="67"/>
    </row>
    <row r="153" spans="1:67" ht="16.5" customHeight="1" x14ac:dyDescent="0.25">
      <c r="A153" s="64" t="s">
        <v>223</v>
      </c>
      <c r="B153" s="64" t="s">
        <v>224</v>
      </c>
      <c r="C153" s="37">
        <v>4301071026</v>
      </c>
      <c r="D153" s="206">
        <v>4607111036384</v>
      </c>
      <c r="E153" s="206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84</v>
      </c>
      <c r="L153" s="39" t="s">
        <v>83</v>
      </c>
      <c r="M153" s="39"/>
      <c r="N153" s="38">
        <v>180</v>
      </c>
      <c r="O153" s="286" t="s">
        <v>225</v>
      </c>
      <c r="P153" s="208"/>
      <c r="Q153" s="208"/>
      <c r="R153" s="208"/>
      <c r="S153" s="209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83"/>
      <c r="BB153" s="137" t="s">
        <v>71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ht="27" customHeight="1" x14ac:dyDescent="0.25">
      <c r="A154" s="64" t="s">
        <v>226</v>
      </c>
      <c r="B154" s="64" t="s">
        <v>227</v>
      </c>
      <c r="C154" s="37">
        <v>4301070956</v>
      </c>
      <c r="D154" s="206">
        <v>4640242180250</v>
      </c>
      <c r="E154" s="206"/>
      <c r="F154" s="63">
        <v>5</v>
      </c>
      <c r="G154" s="38">
        <v>1</v>
      </c>
      <c r="H154" s="63">
        <v>5</v>
      </c>
      <c r="I154" s="63">
        <v>5.2131999999999996</v>
      </c>
      <c r="J154" s="38">
        <v>144</v>
      </c>
      <c r="K154" s="38" t="s">
        <v>84</v>
      </c>
      <c r="L154" s="39" t="s">
        <v>83</v>
      </c>
      <c r="M154" s="39"/>
      <c r="N154" s="38">
        <v>180</v>
      </c>
      <c r="O154" s="282" t="s">
        <v>228</v>
      </c>
      <c r="P154" s="208"/>
      <c r="Q154" s="208"/>
      <c r="R154" s="208"/>
      <c r="S154" s="209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customHeight="1" x14ac:dyDescent="0.25">
      <c r="A155" s="64" t="s">
        <v>229</v>
      </c>
      <c r="B155" s="64" t="s">
        <v>230</v>
      </c>
      <c r="C155" s="37">
        <v>4301071028</v>
      </c>
      <c r="D155" s="206">
        <v>4607111036216</v>
      </c>
      <c r="E155" s="206"/>
      <c r="F155" s="63">
        <v>1</v>
      </c>
      <c r="G155" s="38">
        <v>5</v>
      </c>
      <c r="H155" s="63">
        <v>5</v>
      </c>
      <c r="I155" s="63">
        <v>5.266</v>
      </c>
      <c r="J155" s="38">
        <v>144</v>
      </c>
      <c r="K155" s="38" t="s">
        <v>84</v>
      </c>
      <c r="L155" s="39" t="s">
        <v>83</v>
      </c>
      <c r="M155" s="39"/>
      <c r="N155" s="38">
        <v>180</v>
      </c>
      <c r="O155" s="28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8"/>
      <c r="Q155" s="208"/>
      <c r="R155" s="208"/>
      <c r="S155" s="209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27" customHeight="1" x14ac:dyDescent="0.25">
      <c r="A156" s="64" t="s">
        <v>231</v>
      </c>
      <c r="B156" s="64" t="s">
        <v>232</v>
      </c>
      <c r="C156" s="37">
        <v>4301071027</v>
      </c>
      <c r="D156" s="206">
        <v>4607111036278</v>
      </c>
      <c r="E156" s="206"/>
      <c r="F156" s="63">
        <v>1</v>
      </c>
      <c r="G156" s="38">
        <v>5</v>
      </c>
      <c r="H156" s="63">
        <v>5</v>
      </c>
      <c r="I156" s="63">
        <v>5.2830000000000004</v>
      </c>
      <c r="J156" s="38">
        <v>84</v>
      </c>
      <c r="K156" s="38" t="s">
        <v>84</v>
      </c>
      <c r="L156" s="39" t="s">
        <v>83</v>
      </c>
      <c r="M156" s="39"/>
      <c r="N156" s="38">
        <v>180</v>
      </c>
      <c r="O156" s="284" t="s">
        <v>233</v>
      </c>
      <c r="P156" s="208"/>
      <c r="Q156" s="208"/>
      <c r="R156" s="208"/>
      <c r="S156" s="209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IFERROR(IF(W156="","",W156*0.0155),"")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x14ac:dyDescent="0.2">
      <c r="A157" s="214"/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5"/>
      <c r="O157" s="211" t="s">
        <v>43</v>
      </c>
      <c r="P157" s="212"/>
      <c r="Q157" s="212"/>
      <c r="R157" s="212"/>
      <c r="S157" s="212"/>
      <c r="T157" s="212"/>
      <c r="U157" s="213"/>
      <c r="V157" s="43" t="s">
        <v>42</v>
      </c>
      <c r="W157" s="44">
        <f>IFERROR(SUM(W153:W156),"0")</f>
        <v>0</v>
      </c>
      <c r="X157" s="44">
        <f>IFERROR(SUM(X153:X156),"0")</f>
        <v>0</v>
      </c>
      <c r="Y157" s="44">
        <f>IFERROR(IF(Y153="",0,Y153),"0")+IFERROR(IF(Y154="",0,Y154),"0")+IFERROR(IF(Y155="",0,Y155),"0")+IFERROR(IF(Y156="",0,Y156),"0")</f>
        <v>0</v>
      </c>
      <c r="Z157" s="68"/>
      <c r="AA157" s="68"/>
    </row>
    <row r="158" spans="1:67" x14ac:dyDescent="0.2">
      <c r="A158" s="214"/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5"/>
      <c r="O158" s="211" t="s">
        <v>43</v>
      </c>
      <c r="P158" s="212"/>
      <c r="Q158" s="212"/>
      <c r="R158" s="212"/>
      <c r="S158" s="212"/>
      <c r="T158" s="212"/>
      <c r="U158" s="213"/>
      <c r="V158" s="43" t="s">
        <v>0</v>
      </c>
      <c r="W158" s="44">
        <f>IFERROR(SUMPRODUCT(W153:W156*H153:H156),"0")</f>
        <v>0</v>
      </c>
      <c r="X158" s="44">
        <f>IFERROR(SUMPRODUCT(X153:X156*H153:H156),"0")</f>
        <v>0</v>
      </c>
      <c r="Y158" s="43"/>
      <c r="Z158" s="68"/>
      <c r="AA158" s="68"/>
    </row>
    <row r="159" spans="1:67" ht="14.25" customHeight="1" x14ac:dyDescent="0.25">
      <c r="A159" s="242" t="s">
        <v>234</v>
      </c>
      <c r="B159" s="242"/>
      <c r="C159" s="242"/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42"/>
      <c r="Y159" s="242"/>
      <c r="Z159" s="67"/>
      <c r="AA159" s="67"/>
    </row>
    <row r="160" spans="1:67" ht="27" customHeight="1" x14ac:dyDescent="0.25">
      <c r="A160" s="64" t="s">
        <v>235</v>
      </c>
      <c r="B160" s="64" t="s">
        <v>236</v>
      </c>
      <c r="C160" s="37">
        <v>4301080153</v>
      </c>
      <c r="D160" s="206">
        <v>4607111036827</v>
      </c>
      <c r="E160" s="206"/>
      <c r="F160" s="63">
        <v>1</v>
      </c>
      <c r="G160" s="38">
        <v>5</v>
      </c>
      <c r="H160" s="63">
        <v>5</v>
      </c>
      <c r="I160" s="63">
        <v>5.2</v>
      </c>
      <c r="J160" s="38">
        <v>144</v>
      </c>
      <c r="K160" s="38" t="s">
        <v>84</v>
      </c>
      <c r="L160" s="39" t="s">
        <v>83</v>
      </c>
      <c r="M160" s="39"/>
      <c r="N160" s="38">
        <v>90</v>
      </c>
      <c r="O160" s="2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8"/>
      <c r="Q160" s="208"/>
      <c r="R160" s="208"/>
      <c r="S160" s="209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83"/>
      <c r="BB160" s="141" t="s">
        <v>71</v>
      </c>
      <c r="BL160" s="83">
        <f>IFERROR(W160*I160,"0")</f>
        <v>0</v>
      </c>
      <c r="BM160" s="83">
        <f>IFERROR(X160*I160,"0")</f>
        <v>0</v>
      </c>
      <c r="BN160" s="83">
        <f>IFERROR(W160/J160,"0")</f>
        <v>0</v>
      </c>
      <c r="BO160" s="83">
        <f>IFERROR(X160/J160,"0")</f>
        <v>0</v>
      </c>
    </row>
    <row r="161" spans="1:67" ht="27" customHeight="1" x14ac:dyDescent="0.25">
      <c r="A161" s="64" t="s">
        <v>237</v>
      </c>
      <c r="B161" s="64" t="s">
        <v>238</v>
      </c>
      <c r="C161" s="37">
        <v>4301080154</v>
      </c>
      <c r="D161" s="206">
        <v>4607111036834</v>
      </c>
      <c r="E161" s="206"/>
      <c r="F161" s="63">
        <v>1</v>
      </c>
      <c r="G161" s="38">
        <v>5</v>
      </c>
      <c r="H161" s="63">
        <v>5</v>
      </c>
      <c r="I161" s="63">
        <v>5.2530000000000001</v>
      </c>
      <c r="J161" s="38">
        <v>144</v>
      </c>
      <c r="K161" s="38" t="s">
        <v>84</v>
      </c>
      <c r="L161" s="39" t="s">
        <v>83</v>
      </c>
      <c r="M161" s="39"/>
      <c r="N161" s="38">
        <v>90</v>
      </c>
      <c r="O161" s="2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8"/>
      <c r="Q161" s="208"/>
      <c r="R161" s="208"/>
      <c r="S161" s="209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83"/>
      <c r="BB161" s="142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x14ac:dyDescent="0.2">
      <c r="A162" s="214"/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5"/>
      <c r="O162" s="211" t="s">
        <v>43</v>
      </c>
      <c r="P162" s="212"/>
      <c r="Q162" s="212"/>
      <c r="R162" s="212"/>
      <c r="S162" s="212"/>
      <c r="T162" s="212"/>
      <c r="U162" s="213"/>
      <c r="V162" s="43" t="s">
        <v>42</v>
      </c>
      <c r="W162" s="44">
        <f>IFERROR(SUM(W160:W161),"0")</f>
        <v>0</v>
      </c>
      <c r="X162" s="44">
        <f>IFERROR(SUM(X160:X161),"0")</f>
        <v>0</v>
      </c>
      <c r="Y162" s="44">
        <f>IFERROR(IF(Y160="",0,Y160),"0")+IFERROR(IF(Y161="",0,Y161),"0")</f>
        <v>0</v>
      </c>
      <c r="Z162" s="68"/>
      <c r="AA162" s="68"/>
    </row>
    <row r="163" spans="1:67" x14ac:dyDescent="0.2">
      <c r="A163" s="214"/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5"/>
      <c r="O163" s="211" t="s">
        <v>43</v>
      </c>
      <c r="P163" s="212"/>
      <c r="Q163" s="212"/>
      <c r="R163" s="212"/>
      <c r="S163" s="212"/>
      <c r="T163" s="212"/>
      <c r="U163" s="213"/>
      <c r="V163" s="43" t="s">
        <v>0</v>
      </c>
      <c r="W163" s="44">
        <f>IFERROR(SUMPRODUCT(W160:W161*H160:H161),"0")</f>
        <v>0</v>
      </c>
      <c r="X163" s="44">
        <f>IFERROR(SUMPRODUCT(X160:X161*H160:H161),"0")</f>
        <v>0</v>
      </c>
      <c r="Y163" s="43"/>
      <c r="Z163" s="68"/>
      <c r="AA163" s="68"/>
    </row>
    <row r="164" spans="1:67" ht="27.75" customHeight="1" x14ac:dyDescent="0.2">
      <c r="A164" s="254" t="s">
        <v>239</v>
      </c>
      <c r="B164" s="254"/>
      <c r="C164" s="254"/>
      <c r="D164" s="254"/>
      <c r="E164" s="254"/>
      <c r="F164" s="254"/>
      <c r="G164" s="254"/>
      <c r="H164" s="254"/>
      <c r="I164" s="254"/>
      <c r="J164" s="254"/>
      <c r="K164" s="254"/>
      <c r="L164" s="254"/>
      <c r="M164" s="254"/>
      <c r="N164" s="254"/>
      <c r="O164" s="254"/>
      <c r="P164" s="254"/>
      <c r="Q164" s="254"/>
      <c r="R164" s="254"/>
      <c r="S164" s="254"/>
      <c r="T164" s="254"/>
      <c r="U164" s="254"/>
      <c r="V164" s="254"/>
      <c r="W164" s="254"/>
      <c r="X164" s="254"/>
      <c r="Y164" s="254"/>
      <c r="Z164" s="55"/>
      <c r="AA164" s="55"/>
    </row>
    <row r="165" spans="1:67" ht="16.5" customHeight="1" x14ac:dyDescent="0.25">
      <c r="A165" s="247" t="s">
        <v>240</v>
      </c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66"/>
      <c r="AA165" s="66"/>
    </row>
    <row r="166" spans="1:67" ht="14.25" customHeight="1" x14ac:dyDescent="0.25">
      <c r="A166" s="242" t="s">
        <v>86</v>
      </c>
      <c r="B166" s="242"/>
      <c r="C166" s="242"/>
      <c r="D166" s="242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242"/>
      <c r="U166" s="242"/>
      <c r="V166" s="242"/>
      <c r="W166" s="242"/>
      <c r="X166" s="242"/>
      <c r="Y166" s="242"/>
      <c r="Z166" s="67"/>
      <c r="AA166" s="67"/>
    </row>
    <row r="167" spans="1:67" ht="16.5" customHeight="1" x14ac:dyDescent="0.25">
      <c r="A167" s="64" t="s">
        <v>241</v>
      </c>
      <c r="B167" s="64" t="s">
        <v>242</v>
      </c>
      <c r="C167" s="37">
        <v>4301132097</v>
      </c>
      <c r="D167" s="206">
        <v>4607111035721</v>
      </c>
      <c r="E167" s="206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90</v>
      </c>
      <c r="L167" s="39" t="s">
        <v>83</v>
      </c>
      <c r="M167" s="39"/>
      <c r="N167" s="38">
        <v>365</v>
      </c>
      <c r="O167" s="27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8"/>
      <c r="Q167" s="208"/>
      <c r="R167" s="208"/>
      <c r="S167" s="209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IFERROR(IF(W167="","",W167*0.01788),"")</f>
        <v>0</v>
      </c>
      <c r="Z167" s="69" t="s">
        <v>49</v>
      </c>
      <c r="AA167" s="70" t="s">
        <v>49</v>
      </c>
      <c r="AE167" s="83"/>
      <c r="BB167" s="143" t="s">
        <v>89</v>
      </c>
      <c r="BL167" s="83">
        <f>IFERROR(W167*I167,"0")</f>
        <v>0</v>
      </c>
      <c r="BM167" s="83">
        <f>IFERROR(X167*I167,"0")</f>
        <v>0</v>
      </c>
      <c r="BN167" s="83">
        <f>IFERROR(W167/J167,"0")</f>
        <v>0</v>
      </c>
      <c r="BO167" s="83">
        <f>IFERROR(X167/J167,"0")</f>
        <v>0</v>
      </c>
    </row>
    <row r="168" spans="1:67" ht="27" customHeight="1" x14ac:dyDescent="0.25">
      <c r="A168" s="64" t="s">
        <v>243</v>
      </c>
      <c r="B168" s="64" t="s">
        <v>244</v>
      </c>
      <c r="C168" s="37">
        <v>4301132100</v>
      </c>
      <c r="D168" s="206">
        <v>4607111035691</v>
      </c>
      <c r="E168" s="206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90</v>
      </c>
      <c r="L168" s="39" t="s">
        <v>83</v>
      </c>
      <c r="M168" s="39"/>
      <c r="N168" s="38">
        <v>365</v>
      </c>
      <c r="O168" s="27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8"/>
      <c r="Q168" s="208"/>
      <c r="R168" s="208"/>
      <c r="S168" s="209"/>
      <c r="T168" s="40" t="s">
        <v>49</v>
      </c>
      <c r="U168" s="40" t="s">
        <v>49</v>
      </c>
      <c r="V168" s="41" t="s">
        <v>42</v>
      </c>
      <c r="W168" s="59">
        <v>140</v>
      </c>
      <c r="X168" s="56">
        <f>IFERROR(IF(W168="","",W168),"")</f>
        <v>140</v>
      </c>
      <c r="Y168" s="42">
        <f>IFERROR(IF(W168="","",W168*0.01788),"")</f>
        <v>2.5032000000000001</v>
      </c>
      <c r="Z168" s="69" t="s">
        <v>49</v>
      </c>
      <c r="AA168" s="70" t="s">
        <v>49</v>
      </c>
      <c r="AE168" s="83"/>
      <c r="BB168" s="144" t="s">
        <v>89</v>
      </c>
      <c r="BL168" s="83">
        <f>IFERROR(W168*I168,"0")</f>
        <v>474.32</v>
      </c>
      <c r="BM168" s="83">
        <f>IFERROR(X168*I168,"0")</f>
        <v>474.32</v>
      </c>
      <c r="BN168" s="83">
        <f>IFERROR(W168/J168,"0")</f>
        <v>2</v>
      </c>
      <c r="BO168" s="83">
        <f>IFERROR(X168/J168,"0")</f>
        <v>2</v>
      </c>
    </row>
    <row r="169" spans="1:67" x14ac:dyDescent="0.2">
      <c r="A169" s="214"/>
      <c r="B169" s="214"/>
      <c r="C169" s="214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5"/>
      <c r="O169" s="211" t="s">
        <v>43</v>
      </c>
      <c r="P169" s="212"/>
      <c r="Q169" s="212"/>
      <c r="R169" s="212"/>
      <c r="S169" s="212"/>
      <c r="T169" s="212"/>
      <c r="U169" s="213"/>
      <c r="V169" s="43" t="s">
        <v>42</v>
      </c>
      <c r="W169" s="44">
        <f>IFERROR(SUM(W167:W168),"0")</f>
        <v>140</v>
      </c>
      <c r="X169" s="44">
        <f>IFERROR(SUM(X167:X168),"0")</f>
        <v>140</v>
      </c>
      <c r="Y169" s="44">
        <f>IFERROR(IF(Y167="",0,Y167),"0")+IFERROR(IF(Y168="",0,Y168),"0")</f>
        <v>2.5032000000000001</v>
      </c>
      <c r="Z169" s="68"/>
      <c r="AA169" s="68"/>
    </row>
    <row r="170" spans="1:67" x14ac:dyDescent="0.2">
      <c r="A170" s="214"/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5"/>
      <c r="O170" s="211" t="s">
        <v>43</v>
      </c>
      <c r="P170" s="212"/>
      <c r="Q170" s="212"/>
      <c r="R170" s="212"/>
      <c r="S170" s="212"/>
      <c r="T170" s="212"/>
      <c r="U170" s="213"/>
      <c r="V170" s="43" t="s">
        <v>0</v>
      </c>
      <c r="W170" s="44">
        <f>IFERROR(SUMPRODUCT(W167:W168*H167:H168),"0")</f>
        <v>420</v>
      </c>
      <c r="X170" s="44">
        <f>IFERROR(SUMPRODUCT(X167:X168*H167:H168),"0")</f>
        <v>420</v>
      </c>
      <c r="Y170" s="43"/>
      <c r="Z170" s="68"/>
      <c r="AA170" s="68"/>
    </row>
    <row r="171" spans="1:67" ht="16.5" customHeight="1" x14ac:dyDescent="0.25">
      <c r="A171" s="247" t="s">
        <v>245</v>
      </c>
      <c r="B171" s="247"/>
      <c r="C171" s="247"/>
      <c r="D171" s="247"/>
      <c r="E171" s="247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7"/>
      <c r="R171" s="247"/>
      <c r="S171" s="247"/>
      <c r="T171" s="247"/>
      <c r="U171" s="247"/>
      <c r="V171" s="247"/>
      <c r="W171" s="247"/>
      <c r="X171" s="247"/>
      <c r="Y171" s="247"/>
      <c r="Z171" s="66"/>
      <c r="AA171" s="66"/>
    </row>
    <row r="172" spans="1:67" ht="14.25" customHeight="1" x14ac:dyDescent="0.25">
      <c r="A172" s="242" t="s">
        <v>245</v>
      </c>
      <c r="B172" s="242"/>
      <c r="C172" s="242"/>
      <c r="D172" s="242"/>
      <c r="E172" s="242"/>
      <c r="F172" s="242"/>
      <c r="G172" s="242"/>
      <c r="H172" s="242"/>
      <c r="I172" s="242"/>
      <c r="J172" s="242"/>
      <c r="K172" s="242"/>
      <c r="L172" s="242"/>
      <c r="M172" s="242"/>
      <c r="N172" s="242"/>
      <c r="O172" s="242"/>
      <c r="P172" s="242"/>
      <c r="Q172" s="242"/>
      <c r="R172" s="242"/>
      <c r="S172" s="242"/>
      <c r="T172" s="242"/>
      <c r="U172" s="242"/>
      <c r="V172" s="242"/>
      <c r="W172" s="242"/>
      <c r="X172" s="242"/>
      <c r="Y172" s="242"/>
      <c r="Z172" s="67"/>
      <c r="AA172" s="67"/>
    </row>
    <row r="173" spans="1:67" ht="27" customHeight="1" x14ac:dyDescent="0.25">
      <c r="A173" s="64" t="s">
        <v>246</v>
      </c>
      <c r="B173" s="64" t="s">
        <v>247</v>
      </c>
      <c r="C173" s="37">
        <v>4301133002</v>
      </c>
      <c r="D173" s="206">
        <v>4607111035783</v>
      </c>
      <c r="E173" s="206"/>
      <c r="F173" s="63">
        <v>0.2</v>
      </c>
      <c r="G173" s="38">
        <v>8</v>
      </c>
      <c r="H173" s="63">
        <v>1.6</v>
      </c>
      <c r="I173" s="63">
        <v>2.12</v>
      </c>
      <c r="J173" s="38">
        <v>72</v>
      </c>
      <c r="K173" s="38" t="s">
        <v>208</v>
      </c>
      <c r="L173" s="39" t="s">
        <v>83</v>
      </c>
      <c r="M173" s="39"/>
      <c r="N173" s="38">
        <v>180</v>
      </c>
      <c r="O173" s="27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8"/>
      <c r="Q173" s="208"/>
      <c r="R173" s="208"/>
      <c r="S173" s="209"/>
      <c r="T173" s="40" t="s">
        <v>49</v>
      </c>
      <c r="U173" s="40" t="s">
        <v>49</v>
      </c>
      <c r="V173" s="41" t="s">
        <v>42</v>
      </c>
      <c r="W173" s="59">
        <v>0</v>
      </c>
      <c r="X173" s="56">
        <f>IFERROR(IF(W173="","",W173),"")</f>
        <v>0</v>
      </c>
      <c r="Y173" s="42">
        <f>IFERROR(IF(W173="","",W173*0.01157),"")</f>
        <v>0</v>
      </c>
      <c r="Z173" s="69" t="s">
        <v>49</v>
      </c>
      <c r="AA173" s="70" t="s">
        <v>49</v>
      </c>
      <c r="AE173" s="83"/>
      <c r="BB173" s="145" t="s">
        <v>89</v>
      </c>
      <c r="BL173" s="83">
        <f>IFERROR(W173*I173,"0")</f>
        <v>0</v>
      </c>
      <c r="BM173" s="83">
        <f>IFERROR(X173*I173,"0")</f>
        <v>0</v>
      </c>
      <c r="BN173" s="83">
        <f>IFERROR(W173/J173,"0")</f>
        <v>0</v>
      </c>
      <c r="BO173" s="83">
        <f>IFERROR(X173/J173,"0")</f>
        <v>0</v>
      </c>
    </row>
    <row r="174" spans="1:67" x14ac:dyDescent="0.2">
      <c r="A174" s="214"/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5"/>
      <c r="O174" s="211" t="s">
        <v>43</v>
      </c>
      <c r="P174" s="212"/>
      <c r="Q174" s="212"/>
      <c r="R174" s="212"/>
      <c r="S174" s="212"/>
      <c r="T174" s="212"/>
      <c r="U174" s="213"/>
      <c r="V174" s="43" t="s">
        <v>42</v>
      </c>
      <c r="W174" s="44">
        <f>IFERROR(SUM(W173:W173),"0")</f>
        <v>0</v>
      </c>
      <c r="X174" s="44">
        <f>IFERROR(SUM(X173:X173),"0")</f>
        <v>0</v>
      </c>
      <c r="Y174" s="44">
        <f>IFERROR(IF(Y173="",0,Y173),"0")</f>
        <v>0</v>
      </c>
      <c r="Z174" s="68"/>
      <c r="AA174" s="68"/>
    </row>
    <row r="175" spans="1:67" x14ac:dyDescent="0.2">
      <c r="A175" s="214"/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5"/>
      <c r="O175" s="211" t="s">
        <v>43</v>
      </c>
      <c r="P175" s="212"/>
      <c r="Q175" s="212"/>
      <c r="R175" s="212"/>
      <c r="S175" s="212"/>
      <c r="T175" s="212"/>
      <c r="U175" s="213"/>
      <c r="V175" s="43" t="s">
        <v>0</v>
      </c>
      <c r="W175" s="44">
        <f>IFERROR(SUMPRODUCT(W173:W173*H173:H173),"0")</f>
        <v>0</v>
      </c>
      <c r="X175" s="44">
        <f>IFERROR(SUMPRODUCT(X173:X173*H173:H173),"0")</f>
        <v>0</v>
      </c>
      <c r="Y175" s="43"/>
      <c r="Z175" s="68"/>
      <c r="AA175" s="68"/>
    </row>
    <row r="176" spans="1:67" ht="16.5" customHeight="1" x14ac:dyDescent="0.25">
      <c r="A176" s="247" t="s">
        <v>239</v>
      </c>
      <c r="B176" s="247"/>
      <c r="C176" s="247"/>
      <c r="D176" s="247"/>
      <c r="E176" s="247"/>
      <c r="F176" s="247"/>
      <c r="G176" s="247"/>
      <c r="H176" s="247"/>
      <c r="I176" s="247"/>
      <c r="J176" s="247"/>
      <c r="K176" s="247"/>
      <c r="L176" s="247"/>
      <c r="M176" s="247"/>
      <c r="N176" s="247"/>
      <c r="O176" s="247"/>
      <c r="P176" s="247"/>
      <c r="Q176" s="247"/>
      <c r="R176" s="247"/>
      <c r="S176" s="247"/>
      <c r="T176" s="247"/>
      <c r="U176" s="247"/>
      <c r="V176" s="247"/>
      <c r="W176" s="247"/>
      <c r="X176" s="247"/>
      <c r="Y176" s="247"/>
      <c r="Z176" s="66"/>
      <c r="AA176" s="66"/>
    </row>
    <row r="177" spans="1:67" ht="14.25" customHeight="1" x14ac:dyDescent="0.25">
      <c r="A177" s="242" t="s">
        <v>248</v>
      </c>
      <c r="B177" s="242"/>
      <c r="C177" s="242"/>
      <c r="D177" s="242"/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2"/>
      <c r="W177" s="242"/>
      <c r="X177" s="242"/>
      <c r="Y177" s="242"/>
      <c r="Z177" s="67"/>
      <c r="AA177" s="67"/>
    </row>
    <row r="178" spans="1:67" ht="27" customHeight="1" x14ac:dyDescent="0.25">
      <c r="A178" s="64" t="s">
        <v>249</v>
      </c>
      <c r="B178" s="64" t="s">
        <v>250</v>
      </c>
      <c r="C178" s="37">
        <v>4301051319</v>
      </c>
      <c r="D178" s="206">
        <v>4680115881204</v>
      </c>
      <c r="E178" s="206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84</v>
      </c>
      <c r="L178" s="39" t="s">
        <v>252</v>
      </c>
      <c r="M178" s="39"/>
      <c r="N178" s="38">
        <v>365</v>
      </c>
      <c r="O178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8"/>
      <c r="Q178" s="208"/>
      <c r="R178" s="208"/>
      <c r="S178" s="209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IFERROR(IF(W178="","",W178*0.00753),"")</f>
        <v>0</v>
      </c>
      <c r="Z178" s="69" t="s">
        <v>49</v>
      </c>
      <c r="AA178" s="70" t="s">
        <v>49</v>
      </c>
      <c r="AE178" s="83"/>
      <c r="BB178" s="146" t="s">
        <v>251</v>
      </c>
      <c r="BL178" s="83">
        <f>IFERROR(W178*I178,"0")</f>
        <v>0</v>
      </c>
      <c r="BM178" s="83">
        <f>IFERROR(X178*I178,"0")</f>
        <v>0</v>
      </c>
      <c r="BN178" s="83">
        <f>IFERROR(W178/J178,"0")</f>
        <v>0</v>
      </c>
      <c r="BO178" s="83">
        <f>IFERROR(X178/J178,"0")</f>
        <v>0</v>
      </c>
    </row>
    <row r="179" spans="1:67" x14ac:dyDescent="0.2">
      <c r="A179" s="214"/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5"/>
      <c r="O179" s="211" t="s">
        <v>43</v>
      </c>
      <c r="P179" s="212"/>
      <c r="Q179" s="212"/>
      <c r="R179" s="212"/>
      <c r="S179" s="212"/>
      <c r="T179" s="212"/>
      <c r="U179" s="213"/>
      <c r="V179" s="43" t="s">
        <v>42</v>
      </c>
      <c r="W179" s="44">
        <f>IFERROR(SUM(W178:W178),"0")</f>
        <v>0</v>
      </c>
      <c r="X179" s="44">
        <f>IFERROR(SUM(X178:X178),"0")</f>
        <v>0</v>
      </c>
      <c r="Y179" s="44">
        <f>IFERROR(IF(Y178="",0,Y178),"0")</f>
        <v>0</v>
      </c>
      <c r="Z179" s="68"/>
      <c r="AA179" s="68"/>
    </row>
    <row r="180" spans="1:67" x14ac:dyDescent="0.2">
      <c r="A180" s="214"/>
      <c r="B180" s="214"/>
      <c r="C180" s="214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5"/>
      <c r="O180" s="211" t="s">
        <v>43</v>
      </c>
      <c r="P180" s="212"/>
      <c r="Q180" s="212"/>
      <c r="R180" s="212"/>
      <c r="S180" s="212"/>
      <c r="T180" s="212"/>
      <c r="U180" s="213"/>
      <c r="V180" s="43" t="s">
        <v>0</v>
      </c>
      <c r="W180" s="44">
        <f>IFERROR(SUMPRODUCT(W178:W178*H178:H178),"0")</f>
        <v>0</v>
      </c>
      <c r="X180" s="44">
        <f>IFERROR(SUMPRODUCT(X178:X178*H178:H178),"0")</f>
        <v>0</v>
      </c>
      <c r="Y180" s="43"/>
      <c r="Z180" s="68"/>
      <c r="AA180" s="68"/>
    </row>
    <row r="181" spans="1:67" ht="16.5" customHeight="1" x14ac:dyDescent="0.25">
      <c r="A181" s="247" t="s">
        <v>253</v>
      </c>
      <c r="B181" s="247"/>
      <c r="C181" s="247"/>
      <c r="D181" s="247"/>
      <c r="E181" s="247"/>
      <c r="F181" s="247"/>
      <c r="G181" s="247"/>
      <c r="H181" s="247"/>
      <c r="I181" s="247"/>
      <c r="J181" s="247"/>
      <c r="K181" s="247"/>
      <c r="L181" s="247"/>
      <c r="M181" s="247"/>
      <c r="N181" s="247"/>
      <c r="O181" s="247"/>
      <c r="P181" s="247"/>
      <c r="Q181" s="247"/>
      <c r="R181" s="247"/>
      <c r="S181" s="247"/>
      <c r="T181" s="247"/>
      <c r="U181" s="247"/>
      <c r="V181" s="247"/>
      <c r="W181" s="247"/>
      <c r="X181" s="247"/>
      <c r="Y181" s="247"/>
      <c r="Z181" s="66"/>
      <c r="AA181" s="66"/>
    </row>
    <row r="182" spans="1:67" ht="14.25" customHeight="1" x14ac:dyDescent="0.25">
      <c r="A182" s="242" t="s">
        <v>86</v>
      </c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2"/>
      <c r="W182" s="242"/>
      <c r="X182" s="242"/>
      <c r="Y182" s="242"/>
      <c r="Z182" s="67"/>
      <c r="AA182" s="67"/>
    </row>
    <row r="183" spans="1:67" ht="27" customHeight="1" x14ac:dyDescent="0.25">
      <c r="A183" s="64" t="s">
        <v>254</v>
      </c>
      <c r="B183" s="64" t="s">
        <v>255</v>
      </c>
      <c r="C183" s="37">
        <v>4301132079</v>
      </c>
      <c r="D183" s="206">
        <v>4607111038487</v>
      </c>
      <c r="E183" s="206"/>
      <c r="F183" s="63">
        <v>0.25</v>
      </c>
      <c r="G183" s="38">
        <v>12</v>
      </c>
      <c r="H183" s="63">
        <v>3</v>
      </c>
      <c r="I183" s="63">
        <v>3.7360000000000002</v>
      </c>
      <c r="J183" s="38">
        <v>70</v>
      </c>
      <c r="K183" s="38" t="s">
        <v>90</v>
      </c>
      <c r="L183" s="39" t="s">
        <v>83</v>
      </c>
      <c r="M183" s="39"/>
      <c r="N183" s="38">
        <v>180</v>
      </c>
      <c r="O183" s="27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8"/>
      <c r="Q183" s="208"/>
      <c r="R183" s="208"/>
      <c r="S183" s="209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IFERROR(IF(W183="","",W183*0.01788),"")</f>
        <v>0</v>
      </c>
      <c r="Z183" s="69" t="s">
        <v>49</v>
      </c>
      <c r="AA183" s="70" t="s">
        <v>49</v>
      </c>
      <c r="AE183" s="83"/>
      <c r="BB183" s="147" t="s">
        <v>89</v>
      </c>
      <c r="BL183" s="83">
        <f>IFERROR(W183*I183,"0")</f>
        <v>0</v>
      </c>
      <c r="BM183" s="83">
        <f>IFERROR(X183*I183,"0")</f>
        <v>0</v>
      </c>
      <c r="BN183" s="83">
        <f>IFERROR(W183/J183,"0")</f>
        <v>0</v>
      </c>
      <c r="BO183" s="83">
        <f>IFERROR(X183/J183,"0")</f>
        <v>0</v>
      </c>
    </row>
    <row r="184" spans="1:67" x14ac:dyDescent="0.2">
      <c r="A184" s="214"/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5"/>
      <c r="O184" s="211" t="s">
        <v>43</v>
      </c>
      <c r="P184" s="212"/>
      <c r="Q184" s="212"/>
      <c r="R184" s="212"/>
      <c r="S184" s="212"/>
      <c r="T184" s="212"/>
      <c r="U184" s="213"/>
      <c r="V184" s="43" t="s">
        <v>42</v>
      </c>
      <c r="W184" s="44">
        <f>IFERROR(SUM(W183:W183),"0")</f>
        <v>0</v>
      </c>
      <c r="X184" s="44">
        <f>IFERROR(SUM(X183:X183),"0")</f>
        <v>0</v>
      </c>
      <c r="Y184" s="44">
        <f>IFERROR(IF(Y183="",0,Y183),"0")</f>
        <v>0</v>
      </c>
      <c r="Z184" s="68"/>
      <c r="AA184" s="68"/>
    </row>
    <row r="185" spans="1:67" x14ac:dyDescent="0.2">
      <c r="A185" s="214"/>
      <c r="B185" s="214"/>
      <c r="C185" s="214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5"/>
      <c r="O185" s="211" t="s">
        <v>43</v>
      </c>
      <c r="P185" s="212"/>
      <c r="Q185" s="212"/>
      <c r="R185" s="212"/>
      <c r="S185" s="212"/>
      <c r="T185" s="212"/>
      <c r="U185" s="213"/>
      <c r="V185" s="43" t="s">
        <v>0</v>
      </c>
      <c r="W185" s="44">
        <f>IFERROR(SUMPRODUCT(W183:W183*H183:H183),"0")</f>
        <v>0</v>
      </c>
      <c r="X185" s="44">
        <f>IFERROR(SUMPRODUCT(X183:X183*H183:H183),"0")</f>
        <v>0</v>
      </c>
      <c r="Y185" s="43"/>
      <c r="Z185" s="68"/>
      <c r="AA185" s="68"/>
    </row>
    <row r="186" spans="1:67" ht="27.75" customHeight="1" x14ac:dyDescent="0.2">
      <c r="A186" s="254" t="s">
        <v>256</v>
      </c>
      <c r="B186" s="254"/>
      <c r="C186" s="254"/>
      <c r="D186" s="254"/>
      <c r="E186" s="254"/>
      <c r="F186" s="254"/>
      <c r="G186" s="254"/>
      <c r="H186" s="254"/>
      <c r="I186" s="254"/>
      <c r="J186" s="254"/>
      <c r="K186" s="254"/>
      <c r="L186" s="254"/>
      <c r="M186" s="254"/>
      <c r="N186" s="254"/>
      <c r="O186" s="254"/>
      <c r="P186" s="254"/>
      <c r="Q186" s="254"/>
      <c r="R186" s="254"/>
      <c r="S186" s="254"/>
      <c r="T186" s="254"/>
      <c r="U186" s="254"/>
      <c r="V186" s="254"/>
      <c r="W186" s="254"/>
      <c r="X186" s="254"/>
      <c r="Y186" s="254"/>
      <c r="Z186" s="55"/>
      <c r="AA186" s="55"/>
    </row>
    <row r="187" spans="1:67" ht="16.5" customHeight="1" x14ac:dyDescent="0.25">
      <c r="A187" s="247" t="s">
        <v>257</v>
      </c>
      <c r="B187" s="247"/>
      <c r="C187" s="247"/>
      <c r="D187" s="247"/>
      <c r="E187" s="247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7"/>
      <c r="S187" s="247"/>
      <c r="T187" s="247"/>
      <c r="U187" s="247"/>
      <c r="V187" s="247"/>
      <c r="W187" s="247"/>
      <c r="X187" s="247"/>
      <c r="Y187" s="247"/>
      <c r="Z187" s="66"/>
      <c r="AA187" s="66"/>
    </row>
    <row r="188" spans="1:67" ht="14.25" customHeight="1" x14ac:dyDescent="0.25">
      <c r="A188" s="242" t="s">
        <v>80</v>
      </c>
      <c r="B188" s="242"/>
      <c r="C188" s="242"/>
      <c r="D188" s="242"/>
      <c r="E188" s="242"/>
      <c r="F188" s="242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2"/>
      <c r="S188" s="242"/>
      <c r="T188" s="242"/>
      <c r="U188" s="242"/>
      <c r="V188" s="242"/>
      <c r="W188" s="242"/>
      <c r="X188" s="242"/>
      <c r="Y188" s="242"/>
      <c r="Z188" s="67"/>
      <c r="AA188" s="67"/>
    </row>
    <row r="189" spans="1:67" ht="16.5" customHeight="1" x14ac:dyDescent="0.25">
      <c r="A189" s="64" t="s">
        <v>258</v>
      </c>
      <c r="B189" s="64" t="s">
        <v>259</v>
      </c>
      <c r="C189" s="37">
        <v>4301070913</v>
      </c>
      <c r="D189" s="206">
        <v>4607111036957</v>
      </c>
      <c r="E189" s="206"/>
      <c r="F189" s="63">
        <v>0.4</v>
      </c>
      <c r="G189" s="38">
        <v>8</v>
      </c>
      <c r="H189" s="63">
        <v>3.2</v>
      </c>
      <c r="I189" s="63">
        <v>3.44</v>
      </c>
      <c r="J189" s="38">
        <v>144</v>
      </c>
      <c r="K189" s="38" t="s">
        <v>84</v>
      </c>
      <c r="L189" s="39" t="s">
        <v>83</v>
      </c>
      <c r="M189" s="39"/>
      <c r="N189" s="38">
        <v>180</v>
      </c>
      <c r="O189" s="27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8"/>
      <c r="Q189" s="208"/>
      <c r="R189" s="208"/>
      <c r="S189" s="209"/>
      <c r="T189" s="40" t="s">
        <v>49</v>
      </c>
      <c r="U189" s="40" t="s">
        <v>49</v>
      </c>
      <c r="V189" s="41" t="s">
        <v>42</v>
      </c>
      <c r="W189" s="59">
        <v>0</v>
      </c>
      <c r="X189" s="56">
        <f>IFERROR(IF(W189="","",W189),"")</f>
        <v>0</v>
      </c>
      <c r="Y189" s="42">
        <f>IFERROR(IF(W189="","",W189*0.00866),"")</f>
        <v>0</v>
      </c>
      <c r="Z189" s="69" t="s">
        <v>49</v>
      </c>
      <c r="AA189" s="70" t="s">
        <v>49</v>
      </c>
      <c r="AE189" s="83"/>
      <c r="BB189" s="148" t="s">
        <v>71</v>
      </c>
      <c r="BL189" s="83">
        <f>IFERROR(W189*I189,"0")</f>
        <v>0</v>
      </c>
      <c r="BM189" s="83">
        <f>IFERROR(X189*I189,"0")</f>
        <v>0</v>
      </c>
      <c r="BN189" s="83">
        <f>IFERROR(W189/J189,"0")</f>
        <v>0</v>
      </c>
      <c r="BO189" s="83">
        <f>IFERROR(X189/J189,"0")</f>
        <v>0</v>
      </c>
    </row>
    <row r="190" spans="1:67" ht="16.5" customHeight="1" x14ac:dyDescent="0.25">
      <c r="A190" s="64" t="s">
        <v>260</v>
      </c>
      <c r="B190" s="64" t="s">
        <v>261</v>
      </c>
      <c r="C190" s="37">
        <v>4301070912</v>
      </c>
      <c r="D190" s="206">
        <v>4607111037213</v>
      </c>
      <c r="E190" s="206"/>
      <c r="F190" s="63">
        <v>0.4</v>
      </c>
      <c r="G190" s="38">
        <v>8</v>
      </c>
      <c r="H190" s="63">
        <v>3.2</v>
      </c>
      <c r="I190" s="63">
        <v>3.44</v>
      </c>
      <c r="J190" s="38">
        <v>144</v>
      </c>
      <c r="K190" s="38" t="s">
        <v>84</v>
      </c>
      <c r="L190" s="39" t="s">
        <v>83</v>
      </c>
      <c r="M190" s="39"/>
      <c r="N190" s="38">
        <v>180</v>
      </c>
      <c r="O190" s="27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8"/>
      <c r="Q190" s="208"/>
      <c r="R190" s="208"/>
      <c r="S190" s="209"/>
      <c r="T190" s="40" t="s">
        <v>49</v>
      </c>
      <c r="U190" s="40" t="s">
        <v>49</v>
      </c>
      <c r="V190" s="41" t="s">
        <v>42</v>
      </c>
      <c r="W190" s="59">
        <v>0</v>
      </c>
      <c r="X190" s="56">
        <f>IFERROR(IF(W190="","",W190),"")</f>
        <v>0</v>
      </c>
      <c r="Y190" s="42">
        <f>IFERROR(IF(W190="","",W190*0.00866),"")</f>
        <v>0</v>
      </c>
      <c r="Z190" s="69" t="s">
        <v>49</v>
      </c>
      <c r="AA190" s="70" t="s">
        <v>49</v>
      </c>
      <c r="AE190" s="83"/>
      <c r="BB190" s="149" t="s">
        <v>71</v>
      </c>
      <c r="BL190" s="83">
        <f>IFERROR(W190*I190,"0")</f>
        <v>0</v>
      </c>
      <c r="BM190" s="83">
        <f>IFERROR(X190*I190,"0")</f>
        <v>0</v>
      </c>
      <c r="BN190" s="83">
        <f>IFERROR(W190/J190,"0")</f>
        <v>0</v>
      </c>
      <c r="BO190" s="83">
        <f>IFERROR(X190/J190,"0")</f>
        <v>0</v>
      </c>
    </row>
    <row r="191" spans="1:67" x14ac:dyDescent="0.2">
      <c r="A191" s="214"/>
      <c r="B191" s="214"/>
      <c r="C191" s="214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5"/>
      <c r="O191" s="211" t="s">
        <v>43</v>
      </c>
      <c r="P191" s="212"/>
      <c r="Q191" s="212"/>
      <c r="R191" s="212"/>
      <c r="S191" s="212"/>
      <c r="T191" s="212"/>
      <c r="U191" s="213"/>
      <c r="V191" s="43" t="s">
        <v>42</v>
      </c>
      <c r="W191" s="44">
        <f>IFERROR(SUM(W189:W190),"0")</f>
        <v>0</v>
      </c>
      <c r="X191" s="44">
        <f>IFERROR(SUM(X189:X190),"0")</f>
        <v>0</v>
      </c>
      <c r="Y191" s="44">
        <f>IFERROR(IF(Y189="",0,Y189),"0")+IFERROR(IF(Y190="",0,Y190),"0")</f>
        <v>0</v>
      </c>
      <c r="Z191" s="68"/>
      <c r="AA191" s="68"/>
    </row>
    <row r="192" spans="1:67" x14ac:dyDescent="0.2">
      <c r="A192" s="214"/>
      <c r="B192" s="214"/>
      <c r="C192" s="214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5"/>
      <c r="O192" s="211" t="s">
        <v>43</v>
      </c>
      <c r="P192" s="212"/>
      <c r="Q192" s="212"/>
      <c r="R192" s="212"/>
      <c r="S192" s="212"/>
      <c r="T192" s="212"/>
      <c r="U192" s="213"/>
      <c r="V192" s="43" t="s">
        <v>0</v>
      </c>
      <c r="W192" s="44">
        <f>IFERROR(SUMPRODUCT(W189:W190*H189:H190),"0")</f>
        <v>0</v>
      </c>
      <c r="X192" s="44">
        <f>IFERROR(SUMPRODUCT(X189:X190*H189:H190),"0")</f>
        <v>0</v>
      </c>
      <c r="Y192" s="43"/>
      <c r="Z192" s="68"/>
      <c r="AA192" s="68"/>
    </row>
    <row r="193" spans="1:67" ht="16.5" customHeight="1" x14ac:dyDescent="0.25">
      <c r="A193" s="247" t="s">
        <v>262</v>
      </c>
      <c r="B193" s="247"/>
      <c r="C193" s="247"/>
      <c r="D193" s="247"/>
      <c r="E193" s="247"/>
      <c r="F193" s="247"/>
      <c r="G193" s="247"/>
      <c r="H193" s="247"/>
      <c r="I193" s="247"/>
      <c r="J193" s="247"/>
      <c r="K193" s="247"/>
      <c r="L193" s="247"/>
      <c r="M193" s="247"/>
      <c r="N193" s="247"/>
      <c r="O193" s="247"/>
      <c r="P193" s="247"/>
      <c r="Q193" s="247"/>
      <c r="R193" s="247"/>
      <c r="S193" s="247"/>
      <c r="T193" s="247"/>
      <c r="U193" s="247"/>
      <c r="V193" s="247"/>
      <c r="W193" s="247"/>
      <c r="X193" s="247"/>
      <c r="Y193" s="247"/>
      <c r="Z193" s="66"/>
      <c r="AA193" s="66"/>
    </row>
    <row r="194" spans="1:67" ht="14.25" customHeight="1" x14ac:dyDescent="0.25">
      <c r="A194" s="242" t="s">
        <v>80</v>
      </c>
      <c r="B194" s="242"/>
      <c r="C194" s="242"/>
      <c r="D194" s="242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2"/>
      <c r="S194" s="242"/>
      <c r="T194" s="242"/>
      <c r="U194" s="242"/>
      <c r="V194" s="242"/>
      <c r="W194" s="242"/>
      <c r="X194" s="242"/>
      <c r="Y194" s="242"/>
      <c r="Z194" s="67"/>
      <c r="AA194" s="67"/>
    </row>
    <row r="195" spans="1:67" ht="16.5" customHeight="1" x14ac:dyDescent="0.25">
      <c r="A195" s="64" t="s">
        <v>263</v>
      </c>
      <c r="B195" s="64" t="s">
        <v>264</v>
      </c>
      <c r="C195" s="37">
        <v>4301070948</v>
      </c>
      <c r="D195" s="206">
        <v>4607111037022</v>
      </c>
      <c r="E195" s="206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84</v>
      </c>
      <c r="L195" s="39" t="s">
        <v>83</v>
      </c>
      <c r="M195" s="39"/>
      <c r="N195" s="38">
        <v>180</v>
      </c>
      <c r="O195" s="27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8"/>
      <c r="Q195" s="208"/>
      <c r="R195" s="208"/>
      <c r="S195" s="209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83"/>
      <c r="BB195" s="150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ht="27" customHeight="1" x14ac:dyDescent="0.25">
      <c r="A196" s="64" t="s">
        <v>265</v>
      </c>
      <c r="B196" s="64" t="s">
        <v>266</v>
      </c>
      <c r="C196" s="37">
        <v>4301070990</v>
      </c>
      <c r="D196" s="206">
        <v>4607111038494</v>
      </c>
      <c r="E196" s="206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84</v>
      </c>
      <c r="L196" s="39" t="s">
        <v>83</v>
      </c>
      <c r="M196" s="39"/>
      <c r="N196" s="38">
        <v>180</v>
      </c>
      <c r="O196" s="27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8"/>
      <c r="Q196" s="208"/>
      <c r="R196" s="208"/>
      <c r="S196" s="209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ht="27" customHeight="1" x14ac:dyDescent="0.25">
      <c r="A197" s="64" t="s">
        <v>267</v>
      </c>
      <c r="B197" s="64" t="s">
        <v>268</v>
      </c>
      <c r="C197" s="37">
        <v>4301070966</v>
      </c>
      <c r="D197" s="206">
        <v>4607111038135</v>
      </c>
      <c r="E197" s="206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84</v>
      </c>
      <c r="L197" s="39" t="s">
        <v>83</v>
      </c>
      <c r="M197" s="39"/>
      <c r="N197" s="38">
        <v>180</v>
      </c>
      <c r="O197" s="26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8"/>
      <c r="Q197" s="208"/>
      <c r="R197" s="208"/>
      <c r="S197" s="209"/>
      <c r="T197" s="40" t="s">
        <v>49</v>
      </c>
      <c r="U197" s="40" t="s">
        <v>49</v>
      </c>
      <c r="V197" s="41" t="s">
        <v>42</v>
      </c>
      <c r="W197" s="59">
        <v>0</v>
      </c>
      <c r="X197" s="56">
        <f>IFERROR(IF(W197="","",W197),"")</f>
        <v>0</v>
      </c>
      <c r="Y197" s="42">
        <f>IFERROR(IF(W197="","",W197*0.0155),"")</f>
        <v>0</v>
      </c>
      <c r="Z197" s="69" t="s">
        <v>49</v>
      </c>
      <c r="AA197" s="70" t="s">
        <v>49</v>
      </c>
      <c r="AE197" s="83"/>
      <c r="BB197" s="152" t="s">
        <v>71</v>
      </c>
      <c r="BL197" s="83">
        <f>IFERROR(W197*I197,"0")</f>
        <v>0</v>
      </c>
      <c r="BM197" s="83">
        <f>IFERROR(X197*I197,"0")</f>
        <v>0</v>
      </c>
      <c r="BN197" s="83">
        <f>IFERROR(W197/J197,"0")</f>
        <v>0</v>
      </c>
      <c r="BO197" s="83">
        <f>IFERROR(X197/J197,"0")</f>
        <v>0</v>
      </c>
    </row>
    <row r="198" spans="1:67" x14ac:dyDescent="0.2">
      <c r="A198" s="214"/>
      <c r="B198" s="214"/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5"/>
      <c r="O198" s="211" t="s">
        <v>43</v>
      </c>
      <c r="P198" s="212"/>
      <c r="Q198" s="212"/>
      <c r="R198" s="212"/>
      <c r="S198" s="212"/>
      <c r="T198" s="212"/>
      <c r="U198" s="213"/>
      <c r="V198" s="43" t="s">
        <v>42</v>
      </c>
      <c r="W198" s="44">
        <f>IFERROR(SUM(W195:W197),"0")</f>
        <v>0</v>
      </c>
      <c r="X198" s="44">
        <f>IFERROR(SUM(X195:X197),"0")</f>
        <v>0</v>
      </c>
      <c r="Y198" s="44">
        <f>IFERROR(IF(Y195="",0,Y195),"0")+IFERROR(IF(Y196="",0,Y196),"0")+IFERROR(IF(Y197="",0,Y197),"0")</f>
        <v>0</v>
      </c>
      <c r="Z198" s="68"/>
      <c r="AA198" s="68"/>
    </row>
    <row r="199" spans="1:67" x14ac:dyDescent="0.2">
      <c r="A199" s="214"/>
      <c r="B199" s="214"/>
      <c r="C199" s="214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5"/>
      <c r="O199" s="211" t="s">
        <v>43</v>
      </c>
      <c r="P199" s="212"/>
      <c r="Q199" s="212"/>
      <c r="R199" s="212"/>
      <c r="S199" s="212"/>
      <c r="T199" s="212"/>
      <c r="U199" s="213"/>
      <c r="V199" s="43" t="s">
        <v>0</v>
      </c>
      <c r="W199" s="44">
        <f>IFERROR(SUMPRODUCT(W195:W197*H195:H197),"0")</f>
        <v>0</v>
      </c>
      <c r="X199" s="44">
        <f>IFERROR(SUMPRODUCT(X195:X197*H195:H197),"0")</f>
        <v>0</v>
      </c>
      <c r="Y199" s="43"/>
      <c r="Z199" s="68"/>
      <c r="AA199" s="68"/>
    </row>
    <row r="200" spans="1:67" ht="16.5" customHeight="1" x14ac:dyDescent="0.25">
      <c r="A200" s="247" t="s">
        <v>269</v>
      </c>
      <c r="B200" s="247"/>
      <c r="C200" s="247"/>
      <c r="D200" s="247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7"/>
      <c r="S200" s="247"/>
      <c r="T200" s="247"/>
      <c r="U200" s="247"/>
      <c r="V200" s="247"/>
      <c r="W200" s="247"/>
      <c r="X200" s="247"/>
      <c r="Y200" s="247"/>
      <c r="Z200" s="66"/>
      <c r="AA200" s="66"/>
    </row>
    <row r="201" spans="1:67" ht="14.25" customHeight="1" x14ac:dyDescent="0.25">
      <c r="A201" s="242" t="s">
        <v>80</v>
      </c>
      <c r="B201" s="242"/>
      <c r="C201" s="242"/>
      <c r="D201" s="242"/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2"/>
      <c r="P201" s="242"/>
      <c r="Q201" s="242"/>
      <c r="R201" s="242"/>
      <c r="S201" s="242"/>
      <c r="T201" s="242"/>
      <c r="U201" s="242"/>
      <c r="V201" s="242"/>
      <c r="W201" s="242"/>
      <c r="X201" s="242"/>
      <c r="Y201" s="242"/>
      <c r="Z201" s="67"/>
      <c r="AA201" s="67"/>
    </row>
    <row r="202" spans="1:67" ht="27" customHeight="1" x14ac:dyDescent="0.25">
      <c r="A202" s="64" t="s">
        <v>270</v>
      </c>
      <c r="B202" s="64" t="s">
        <v>271</v>
      </c>
      <c r="C202" s="37">
        <v>4301070996</v>
      </c>
      <c r="D202" s="206">
        <v>4607111038654</v>
      </c>
      <c r="E202" s="206"/>
      <c r="F202" s="63">
        <v>0.4</v>
      </c>
      <c r="G202" s="38">
        <v>16</v>
      </c>
      <c r="H202" s="63">
        <v>6.4</v>
      </c>
      <c r="I202" s="63">
        <v>6.63</v>
      </c>
      <c r="J202" s="38">
        <v>84</v>
      </c>
      <c r="K202" s="38" t="s">
        <v>84</v>
      </c>
      <c r="L202" s="39" t="s">
        <v>83</v>
      </c>
      <c r="M202" s="39"/>
      <c r="N202" s="38">
        <v>180</v>
      </c>
      <c r="O202" s="2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8"/>
      <c r="Q202" s="208"/>
      <c r="R202" s="208"/>
      <c r="S202" s="209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ref="X202:X207" si="18">IFERROR(IF(W202="","",W202),"")</f>
        <v>0</v>
      </c>
      <c r="Y202" s="42">
        <f t="shared" ref="Y202:Y207" si="19">IFERROR(IF(W202="","",W202*0.0155),"")</f>
        <v>0</v>
      </c>
      <c r="Z202" s="69" t="s">
        <v>49</v>
      </c>
      <c r="AA202" s="70" t="s">
        <v>49</v>
      </c>
      <c r="AE202" s="83"/>
      <c r="BB202" s="153" t="s">
        <v>71</v>
      </c>
      <c r="BL202" s="83">
        <f t="shared" ref="BL202:BL207" si="20">IFERROR(W202*I202,"0")</f>
        <v>0</v>
      </c>
      <c r="BM202" s="83">
        <f t="shared" ref="BM202:BM207" si="21">IFERROR(X202*I202,"0")</f>
        <v>0</v>
      </c>
      <c r="BN202" s="83">
        <f t="shared" ref="BN202:BN207" si="22">IFERROR(W202/J202,"0")</f>
        <v>0</v>
      </c>
      <c r="BO202" s="83">
        <f t="shared" ref="BO202:BO207" si="23">IFERROR(X202/J202,"0")</f>
        <v>0</v>
      </c>
    </row>
    <row r="203" spans="1:67" ht="27" customHeight="1" x14ac:dyDescent="0.25">
      <c r="A203" s="64" t="s">
        <v>272</v>
      </c>
      <c r="B203" s="64" t="s">
        <v>273</v>
      </c>
      <c r="C203" s="37">
        <v>4301070997</v>
      </c>
      <c r="D203" s="206">
        <v>4607111038586</v>
      </c>
      <c r="E203" s="206"/>
      <c r="F203" s="63">
        <v>0.7</v>
      </c>
      <c r="G203" s="38">
        <v>8</v>
      </c>
      <c r="H203" s="63">
        <v>5.6</v>
      </c>
      <c r="I203" s="63">
        <v>5.83</v>
      </c>
      <c r="J203" s="38">
        <v>84</v>
      </c>
      <c r="K203" s="38" t="s">
        <v>84</v>
      </c>
      <c r="L203" s="39" t="s">
        <v>83</v>
      </c>
      <c r="M203" s="39"/>
      <c r="N203" s="38">
        <v>180</v>
      </c>
      <c r="O203" s="2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8"/>
      <c r="Q203" s="208"/>
      <c r="R203" s="208"/>
      <c r="S203" s="209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18"/>
        <v>0</v>
      </c>
      <c r="Y203" s="42">
        <f t="shared" si="19"/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si="20"/>
        <v>0</v>
      </c>
      <c r="BM203" s="83">
        <f t="shared" si="21"/>
        <v>0</v>
      </c>
      <c r="BN203" s="83">
        <f t="shared" si="22"/>
        <v>0</v>
      </c>
      <c r="BO203" s="83">
        <f t="shared" si="23"/>
        <v>0</v>
      </c>
    </row>
    <row r="204" spans="1:67" ht="27" customHeight="1" x14ac:dyDescent="0.25">
      <c r="A204" s="64" t="s">
        <v>274</v>
      </c>
      <c r="B204" s="64" t="s">
        <v>275</v>
      </c>
      <c r="C204" s="37">
        <v>4301070962</v>
      </c>
      <c r="D204" s="206">
        <v>4607111038609</v>
      </c>
      <c r="E204" s="206"/>
      <c r="F204" s="63">
        <v>0.4</v>
      </c>
      <c r="G204" s="38">
        <v>16</v>
      </c>
      <c r="H204" s="63">
        <v>6.4</v>
      </c>
      <c r="I204" s="63">
        <v>6.71</v>
      </c>
      <c r="J204" s="38">
        <v>84</v>
      </c>
      <c r="K204" s="38" t="s">
        <v>84</v>
      </c>
      <c r="L204" s="39" t="s">
        <v>83</v>
      </c>
      <c r="M204" s="39"/>
      <c r="N204" s="38">
        <v>180</v>
      </c>
      <c r="O204" s="26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8"/>
      <c r="Q204" s="208"/>
      <c r="R204" s="208"/>
      <c r="S204" s="209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276</v>
      </c>
      <c r="B205" s="64" t="s">
        <v>277</v>
      </c>
      <c r="C205" s="37">
        <v>4301070963</v>
      </c>
      <c r="D205" s="206">
        <v>4607111038630</v>
      </c>
      <c r="E205" s="206"/>
      <c r="F205" s="63">
        <v>0.7</v>
      </c>
      <c r="G205" s="38">
        <v>8</v>
      </c>
      <c r="H205" s="63">
        <v>5.6</v>
      </c>
      <c r="I205" s="63">
        <v>5.87</v>
      </c>
      <c r="J205" s="38">
        <v>84</v>
      </c>
      <c r="K205" s="38" t="s">
        <v>84</v>
      </c>
      <c r="L205" s="39" t="s">
        <v>83</v>
      </c>
      <c r="M205" s="39"/>
      <c r="N205" s="38">
        <v>180</v>
      </c>
      <c r="O205" s="26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8"/>
      <c r="Q205" s="208"/>
      <c r="R205" s="208"/>
      <c r="S205" s="209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customHeight="1" x14ac:dyDescent="0.25">
      <c r="A206" s="64" t="s">
        <v>278</v>
      </c>
      <c r="B206" s="64" t="s">
        <v>279</v>
      </c>
      <c r="C206" s="37">
        <v>4301070959</v>
      </c>
      <c r="D206" s="206">
        <v>4607111038616</v>
      </c>
      <c r="E206" s="206"/>
      <c r="F206" s="63">
        <v>0.4</v>
      </c>
      <c r="G206" s="38">
        <v>16</v>
      </c>
      <c r="H206" s="63">
        <v>6.4</v>
      </c>
      <c r="I206" s="63">
        <v>6.71</v>
      </c>
      <c r="J206" s="38">
        <v>84</v>
      </c>
      <c r="K206" s="38" t="s">
        <v>84</v>
      </c>
      <c r="L206" s="39" t="s">
        <v>83</v>
      </c>
      <c r="M206" s="39"/>
      <c r="N206" s="38">
        <v>180</v>
      </c>
      <c r="O206" s="26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8"/>
      <c r="Q206" s="208"/>
      <c r="R206" s="208"/>
      <c r="S206" s="209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ht="27" customHeight="1" x14ac:dyDescent="0.25">
      <c r="A207" s="64" t="s">
        <v>280</v>
      </c>
      <c r="B207" s="64" t="s">
        <v>281</v>
      </c>
      <c r="C207" s="37">
        <v>4301070960</v>
      </c>
      <c r="D207" s="206">
        <v>4607111038623</v>
      </c>
      <c r="E207" s="206"/>
      <c r="F207" s="63">
        <v>0.7</v>
      </c>
      <c r="G207" s="38">
        <v>8</v>
      </c>
      <c r="H207" s="63">
        <v>5.6</v>
      </c>
      <c r="I207" s="63">
        <v>5.87</v>
      </c>
      <c r="J207" s="38">
        <v>84</v>
      </c>
      <c r="K207" s="38" t="s">
        <v>84</v>
      </c>
      <c r="L207" s="39" t="s">
        <v>83</v>
      </c>
      <c r="M207" s="39"/>
      <c r="N207" s="38">
        <v>180</v>
      </c>
      <c r="O207" s="2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8"/>
      <c r="Q207" s="208"/>
      <c r="R207" s="208"/>
      <c r="S207" s="209"/>
      <c r="T207" s="40" t="s">
        <v>49</v>
      </c>
      <c r="U207" s="40" t="s">
        <v>49</v>
      </c>
      <c r="V207" s="41" t="s">
        <v>42</v>
      </c>
      <c r="W207" s="59">
        <v>0</v>
      </c>
      <c r="X207" s="56">
        <f t="shared" si="18"/>
        <v>0</v>
      </c>
      <c r="Y207" s="42">
        <f t="shared" si="19"/>
        <v>0</v>
      </c>
      <c r="Z207" s="69" t="s">
        <v>49</v>
      </c>
      <c r="AA207" s="70" t="s">
        <v>49</v>
      </c>
      <c r="AE207" s="83"/>
      <c r="BB207" s="158" t="s">
        <v>71</v>
      </c>
      <c r="BL207" s="83">
        <f t="shared" si="20"/>
        <v>0</v>
      </c>
      <c r="BM207" s="83">
        <f t="shared" si="21"/>
        <v>0</v>
      </c>
      <c r="BN207" s="83">
        <f t="shared" si="22"/>
        <v>0</v>
      </c>
      <c r="BO207" s="83">
        <f t="shared" si="23"/>
        <v>0</v>
      </c>
    </row>
    <row r="208" spans="1:67" x14ac:dyDescent="0.2">
      <c r="A208" s="214"/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5"/>
      <c r="O208" s="211" t="s">
        <v>43</v>
      </c>
      <c r="P208" s="212"/>
      <c r="Q208" s="212"/>
      <c r="R208" s="212"/>
      <c r="S208" s="212"/>
      <c r="T208" s="212"/>
      <c r="U208" s="213"/>
      <c r="V208" s="43" t="s">
        <v>42</v>
      </c>
      <c r="W208" s="44">
        <f>IFERROR(SUM(W202:W207),"0")</f>
        <v>0</v>
      </c>
      <c r="X208" s="44">
        <f>IFERROR(SUM(X202:X207),"0")</f>
        <v>0</v>
      </c>
      <c r="Y208" s="44">
        <f>IFERROR(IF(Y202="",0,Y202),"0")+IFERROR(IF(Y203="",0,Y203),"0")+IFERROR(IF(Y204="",0,Y204),"0")+IFERROR(IF(Y205="",0,Y205),"0")+IFERROR(IF(Y206="",0,Y206),"0")+IFERROR(IF(Y207="",0,Y207),"0")</f>
        <v>0</v>
      </c>
      <c r="Z208" s="68"/>
      <c r="AA208" s="68"/>
    </row>
    <row r="209" spans="1:67" x14ac:dyDescent="0.2">
      <c r="A209" s="214"/>
      <c r="B209" s="214"/>
      <c r="C209" s="214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5"/>
      <c r="O209" s="211" t="s">
        <v>43</v>
      </c>
      <c r="P209" s="212"/>
      <c r="Q209" s="212"/>
      <c r="R209" s="212"/>
      <c r="S209" s="212"/>
      <c r="T209" s="212"/>
      <c r="U209" s="213"/>
      <c r="V209" s="43" t="s">
        <v>0</v>
      </c>
      <c r="W209" s="44">
        <f>IFERROR(SUMPRODUCT(W202:W207*H202:H207),"0")</f>
        <v>0</v>
      </c>
      <c r="X209" s="44">
        <f>IFERROR(SUMPRODUCT(X202:X207*H202:H207),"0")</f>
        <v>0</v>
      </c>
      <c r="Y209" s="43"/>
      <c r="Z209" s="68"/>
      <c r="AA209" s="68"/>
    </row>
    <row r="210" spans="1:67" ht="16.5" customHeight="1" x14ac:dyDescent="0.25">
      <c r="A210" s="247" t="s">
        <v>282</v>
      </c>
      <c r="B210" s="247"/>
      <c r="C210" s="247"/>
      <c r="D210" s="247"/>
      <c r="E210" s="247"/>
      <c r="F210" s="247"/>
      <c r="G210" s="247"/>
      <c r="H210" s="247"/>
      <c r="I210" s="247"/>
      <c r="J210" s="247"/>
      <c r="K210" s="247"/>
      <c r="L210" s="247"/>
      <c r="M210" s="247"/>
      <c r="N210" s="247"/>
      <c r="O210" s="247"/>
      <c r="P210" s="247"/>
      <c r="Q210" s="247"/>
      <c r="R210" s="247"/>
      <c r="S210" s="247"/>
      <c r="T210" s="247"/>
      <c r="U210" s="247"/>
      <c r="V210" s="247"/>
      <c r="W210" s="247"/>
      <c r="X210" s="247"/>
      <c r="Y210" s="247"/>
      <c r="Z210" s="66"/>
      <c r="AA210" s="66"/>
    </row>
    <row r="211" spans="1:67" ht="14.25" customHeight="1" x14ac:dyDescent="0.25">
      <c r="A211" s="242" t="s">
        <v>80</v>
      </c>
      <c r="B211" s="242"/>
      <c r="C211" s="242"/>
      <c r="D211" s="242"/>
      <c r="E211" s="242"/>
      <c r="F211" s="242"/>
      <c r="G211" s="242"/>
      <c r="H211" s="242"/>
      <c r="I211" s="242"/>
      <c r="J211" s="242"/>
      <c r="K211" s="242"/>
      <c r="L211" s="242"/>
      <c r="M211" s="242"/>
      <c r="N211" s="242"/>
      <c r="O211" s="242"/>
      <c r="P211" s="242"/>
      <c r="Q211" s="242"/>
      <c r="R211" s="242"/>
      <c r="S211" s="242"/>
      <c r="T211" s="242"/>
      <c r="U211" s="242"/>
      <c r="V211" s="242"/>
      <c r="W211" s="242"/>
      <c r="X211" s="242"/>
      <c r="Y211" s="242"/>
      <c r="Z211" s="67"/>
      <c r="AA211" s="67"/>
    </row>
    <row r="212" spans="1:67" ht="27" customHeight="1" x14ac:dyDescent="0.25">
      <c r="A212" s="64" t="s">
        <v>283</v>
      </c>
      <c r="B212" s="64" t="s">
        <v>284</v>
      </c>
      <c r="C212" s="37">
        <v>4301070915</v>
      </c>
      <c r="D212" s="206">
        <v>4607111035882</v>
      </c>
      <c r="E212" s="206"/>
      <c r="F212" s="63">
        <v>0.43</v>
      </c>
      <c r="G212" s="38">
        <v>16</v>
      </c>
      <c r="H212" s="63">
        <v>6.88</v>
      </c>
      <c r="I212" s="63">
        <v>7.19</v>
      </c>
      <c r="J212" s="38">
        <v>84</v>
      </c>
      <c r="K212" s="38" t="s">
        <v>84</v>
      </c>
      <c r="L212" s="39" t="s">
        <v>83</v>
      </c>
      <c r="M212" s="39"/>
      <c r="N212" s="38">
        <v>180</v>
      </c>
      <c r="O212" s="26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8"/>
      <c r="Q212" s="208"/>
      <c r="R212" s="208"/>
      <c r="S212" s="209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83"/>
      <c r="BB212" s="159" t="s">
        <v>71</v>
      </c>
      <c r="BL212" s="83">
        <f>IFERROR(W212*I212,"0")</f>
        <v>0</v>
      </c>
      <c r="BM212" s="83">
        <f>IFERROR(X212*I212,"0")</f>
        <v>0</v>
      </c>
      <c r="BN212" s="83">
        <f>IFERROR(W212/J212,"0")</f>
        <v>0</v>
      </c>
      <c r="BO212" s="83">
        <f>IFERROR(X212/J212,"0")</f>
        <v>0</v>
      </c>
    </row>
    <row r="213" spans="1:67" ht="27" customHeight="1" x14ac:dyDescent="0.25">
      <c r="A213" s="64" t="s">
        <v>285</v>
      </c>
      <c r="B213" s="64" t="s">
        <v>286</v>
      </c>
      <c r="C213" s="37">
        <v>4301070921</v>
      </c>
      <c r="D213" s="206">
        <v>4607111035905</v>
      </c>
      <c r="E213" s="206"/>
      <c r="F213" s="63">
        <v>0.9</v>
      </c>
      <c r="G213" s="38">
        <v>8</v>
      </c>
      <c r="H213" s="63">
        <v>7.2</v>
      </c>
      <c r="I213" s="63">
        <v>7.47</v>
      </c>
      <c r="J213" s="38">
        <v>84</v>
      </c>
      <c r="K213" s="38" t="s">
        <v>84</v>
      </c>
      <c r="L213" s="39" t="s">
        <v>83</v>
      </c>
      <c r="M213" s="39"/>
      <c r="N213" s="38">
        <v>180</v>
      </c>
      <c r="O213" s="26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8"/>
      <c r="Q213" s="208"/>
      <c r="R213" s="208"/>
      <c r="S213" s="209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customHeight="1" x14ac:dyDescent="0.25">
      <c r="A214" s="64" t="s">
        <v>287</v>
      </c>
      <c r="B214" s="64" t="s">
        <v>288</v>
      </c>
      <c r="C214" s="37">
        <v>4301070917</v>
      </c>
      <c r="D214" s="206">
        <v>4607111035912</v>
      </c>
      <c r="E214" s="206"/>
      <c r="F214" s="63">
        <v>0.43</v>
      </c>
      <c r="G214" s="38">
        <v>16</v>
      </c>
      <c r="H214" s="63">
        <v>6.88</v>
      </c>
      <c r="I214" s="63">
        <v>7.19</v>
      </c>
      <c r="J214" s="38">
        <v>84</v>
      </c>
      <c r="K214" s="38" t="s">
        <v>84</v>
      </c>
      <c r="L214" s="39" t="s">
        <v>83</v>
      </c>
      <c r="M214" s="39"/>
      <c r="N214" s="38">
        <v>180</v>
      </c>
      <c r="O214" s="2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8"/>
      <c r="Q214" s="208"/>
      <c r="R214" s="208"/>
      <c r="S214" s="209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ht="27" customHeight="1" x14ac:dyDescent="0.25">
      <c r="A215" s="64" t="s">
        <v>289</v>
      </c>
      <c r="B215" s="64" t="s">
        <v>290</v>
      </c>
      <c r="C215" s="37">
        <v>4301070920</v>
      </c>
      <c r="D215" s="206">
        <v>4607111035929</v>
      </c>
      <c r="E215" s="206"/>
      <c r="F215" s="63">
        <v>0.9</v>
      </c>
      <c r="G215" s="38">
        <v>8</v>
      </c>
      <c r="H215" s="63">
        <v>7.2</v>
      </c>
      <c r="I215" s="63">
        <v>7.47</v>
      </c>
      <c r="J215" s="38">
        <v>84</v>
      </c>
      <c r="K215" s="38" t="s">
        <v>84</v>
      </c>
      <c r="L215" s="39" t="s">
        <v>83</v>
      </c>
      <c r="M215" s="39"/>
      <c r="N215" s="38">
        <v>180</v>
      </c>
      <c r="O215" s="2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8"/>
      <c r="Q215" s="208"/>
      <c r="R215" s="208"/>
      <c r="S215" s="209"/>
      <c r="T215" s="40" t="s">
        <v>49</v>
      </c>
      <c r="U215" s="40" t="s">
        <v>49</v>
      </c>
      <c r="V215" s="41" t="s">
        <v>42</v>
      </c>
      <c r="W215" s="59">
        <v>0</v>
      </c>
      <c r="X215" s="56">
        <f>IFERROR(IF(W215="","",W215),"")</f>
        <v>0</v>
      </c>
      <c r="Y215" s="42">
        <f>IFERROR(IF(W215="","",W215*0.0155),"")</f>
        <v>0</v>
      </c>
      <c r="Z215" s="69" t="s">
        <v>49</v>
      </c>
      <c r="AA215" s="70" t="s">
        <v>49</v>
      </c>
      <c r="AE215" s="83"/>
      <c r="BB215" s="162" t="s">
        <v>71</v>
      </c>
      <c r="BL215" s="83">
        <f>IFERROR(W215*I215,"0")</f>
        <v>0</v>
      </c>
      <c r="BM215" s="83">
        <f>IFERROR(X215*I215,"0")</f>
        <v>0</v>
      </c>
      <c r="BN215" s="83">
        <f>IFERROR(W215/J215,"0")</f>
        <v>0</v>
      </c>
      <c r="BO215" s="83">
        <f>IFERROR(X215/J215,"0")</f>
        <v>0</v>
      </c>
    </row>
    <row r="216" spans="1:67" x14ac:dyDescent="0.2">
      <c r="A216" s="214"/>
      <c r="B216" s="214"/>
      <c r="C216" s="214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5"/>
      <c r="O216" s="211" t="s">
        <v>43</v>
      </c>
      <c r="P216" s="212"/>
      <c r="Q216" s="212"/>
      <c r="R216" s="212"/>
      <c r="S216" s="212"/>
      <c r="T216" s="212"/>
      <c r="U216" s="213"/>
      <c r="V216" s="43" t="s">
        <v>42</v>
      </c>
      <c r="W216" s="44">
        <f>IFERROR(SUM(W212:W215),"0")</f>
        <v>0</v>
      </c>
      <c r="X216" s="44">
        <f>IFERROR(SUM(X212:X215),"0")</f>
        <v>0</v>
      </c>
      <c r="Y216" s="44">
        <f>IFERROR(IF(Y212="",0,Y212),"0")+IFERROR(IF(Y213="",0,Y213),"0")+IFERROR(IF(Y214="",0,Y214),"0")+IFERROR(IF(Y215="",0,Y215),"0")</f>
        <v>0</v>
      </c>
      <c r="Z216" s="68"/>
      <c r="AA216" s="68"/>
    </row>
    <row r="217" spans="1:67" x14ac:dyDescent="0.2">
      <c r="A217" s="214"/>
      <c r="B217" s="214"/>
      <c r="C217" s="214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5"/>
      <c r="O217" s="211" t="s">
        <v>43</v>
      </c>
      <c r="P217" s="212"/>
      <c r="Q217" s="212"/>
      <c r="R217" s="212"/>
      <c r="S217" s="212"/>
      <c r="T217" s="212"/>
      <c r="U217" s="213"/>
      <c r="V217" s="43" t="s">
        <v>0</v>
      </c>
      <c r="W217" s="44">
        <f>IFERROR(SUMPRODUCT(W212:W215*H212:H215),"0")</f>
        <v>0</v>
      </c>
      <c r="X217" s="44">
        <f>IFERROR(SUMPRODUCT(X212:X215*H212:H215),"0")</f>
        <v>0</v>
      </c>
      <c r="Y217" s="43"/>
      <c r="Z217" s="68"/>
      <c r="AA217" s="68"/>
    </row>
    <row r="218" spans="1:67" ht="16.5" customHeight="1" x14ac:dyDescent="0.25">
      <c r="A218" s="247" t="s">
        <v>291</v>
      </c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66"/>
      <c r="AA218" s="66"/>
    </row>
    <row r="219" spans="1:67" ht="14.25" customHeight="1" x14ac:dyDescent="0.25">
      <c r="A219" s="242" t="s">
        <v>248</v>
      </c>
      <c r="B219" s="242"/>
      <c r="C219" s="242"/>
      <c r="D219" s="242"/>
      <c r="E219" s="242"/>
      <c r="F219" s="242"/>
      <c r="G219" s="242"/>
      <c r="H219" s="242"/>
      <c r="I219" s="242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  <c r="U219" s="242"/>
      <c r="V219" s="242"/>
      <c r="W219" s="242"/>
      <c r="X219" s="242"/>
      <c r="Y219" s="242"/>
      <c r="Z219" s="67"/>
      <c r="AA219" s="67"/>
    </row>
    <row r="220" spans="1:67" ht="27" customHeight="1" x14ac:dyDescent="0.25">
      <c r="A220" s="64" t="s">
        <v>292</v>
      </c>
      <c r="B220" s="64" t="s">
        <v>293</v>
      </c>
      <c r="C220" s="37">
        <v>4301051320</v>
      </c>
      <c r="D220" s="206">
        <v>4680115881334</v>
      </c>
      <c r="E220" s="206"/>
      <c r="F220" s="63">
        <v>0.33</v>
      </c>
      <c r="G220" s="38">
        <v>6</v>
      </c>
      <c r="H220" s="63">
        <v>1.98</v>
      </c>
      <c r="I220" s="63">
        <v>2.27</v>
      </c>
      <c r="J220" s="38">
        <v>156</v>
      </c>
      <c r="K220" s="38" t="s">
        <v>84</v>
      </c>
      <c r="L220" s="39" t="s">
        <v>252</v>
      </c>
      <c r="M220" s="39"/>
      <c r="N220" s="38">
        <v>365</v>
      </c>
      <c r="O220" s="25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8"/>
      <c r="Q220" s="208"/>
      <c r="R220" s="208"/>
      <c r="S220" s="209"/>
      <c r="T220" s="40" t="s">
        <v>49</v>
      </c>
      <c r="U220" s="40" t="s">
        <v>49</v>
      </c>
      <c r="V220" s="41" t="s">
        <v>42</v>
      </c>
      <c r="W220" s="59">
        <v>0</v>
      </c>
      <c r="X220" s="56">
        <f>IFERROR(IF(W220="","",W220),"")</f>
        <v>0</v>
      </c>
      <c r="Y220" s="42">
        <f>IFERROR(IF(W220="","",W220*0.00753),"")</f>
        <v>0</v>
      </c>
      <c r="Z220" s="69" t="s">
        <v>49</v>
      </c>
      <c r="AA220" s="70" t="s">
        <v>49</v>
      </c>
      <c r="AE220" s="83"/>
      <c r="BB220" s="163" t="s">
        <v>251</v>
      </c>
      <c r="BL220" s="83">
        <f>IFERROR(W220*I220,"0")</f>
        <v>0</v>
      </c>
      <c r="BM220" s="83">
        <f>IFERROR(X220*I220,"0")</f>
        <v>0</v>
      </c>
      <c r="BN220" s="83">
        <f>IFERROR(W220/J220,"0")</f>
        <v>0</v>
      </c>
      <c r="BO220" s="83">
        <f>IFERROR(X220/J220,"0")</f>
        <v>0</v>
      </c>
    </row>
    <row r="221" spans="1:67" x14ac:dyDescent="0.2">
      <c r="A221" s="214"/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5"/>
      <c r="O221" s="211" t="s">
        <v>43</v>
      </c>
      <c r="P221" s="212"/>
      <c r="Q221" s="212"/>
      <c r="R221" s="212"/>
      <c r="S221" s="212"/>
      <c r="T221" s="212"/>
      <c r="U221" s="213"/>
      <c r="V221" s="43" t="s">
        <v>42</v>
      </c>
      <c r="W221" s="44">
        <f>IFERROR(SUM(W220:W220),"0")</f>
        <v>0</v>
      </c>
      <c r="X221" s="44">
        <f>IFERROR(SUM(X220:X220),"0")</f>
        <v>0</v>
      </c>
      <c r="Y221" s="44">
        <f>IFERROR(IF(Y220="",0,Y220),"0")</f>
        <v>0</v>
      </c>
      <c r="Z221" s="68"/>
      <c r="AA221" s="68"/>
    </row>
    <row r="222" spans="1:67" x14ac:dyDescent="0.2">
      <c r="A222" s="214"/>
      <c r="B222" s="214"/>
      <c r="C222" s="214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5"/>
      <c r="O222" s="211" t="s">
        <v>43</v>
      </c>
      <c r="P222" s="212"/>
      <c r="Q222" s="212"/>
      <c r="R222" s="212"/>
      <c r="S222" s="212"/>
      <c r="T222" s="212"/>
      <c r="U222" s="213"/>
      <c r="V222" s="43" t="s">
        <v>0</v>
      </c>
      <c r="W222" s="44">
        <f>IFERROR(SUMPRODUCT(W220:W220*H220:H220),"0")</f>
        <v>0</v>
      </c>
      <c r="X222" s="44">
        <f>IFERROR(SUMPRODUCT(X220:X220*H220:H220),"0")</f>
        <v>0</v>
      </c>
      <c r="Y222" s="43"/>
      <c r="Z222" s="68"/>
      <c r="AA222" s="68"/>
    </row>
    <row r="223" spans="1:67" ht="16.5" customHeight="1" x14ac:dyDescent="0.25">
      <c r="A223" s="247" t="s">
        <v>294</v>
      </c>
      <c r="B223" s="247"/>
      <c r="C223" s="247"/>
      <c r="D223" s="247"/>
      <c r="E223" s="247"/>
      <c r="F223" s="247"/>
      <c r="G223" s="247"/>
      <c r="H223" s="247"/>
      <c r="I223" s="247"/>
      <c r="J223" s="247"/>
      <c r="K223" s="247"/>
      <c r="L223" s="247"/>
      <c r="M223" s="247"/>
      <c r="N223" s="247"/>
      <c r="O223" s="247"/>
      <c r="P223" s="247"/>
      <c r="Q223" s="247"/>
      <c r="R223" s="247"/>
      <c r="S223" s="247"/>
      <c r="T223" s="247"/>
      <c r="U223" s="247"/>
      <c r="V223" s="247"/>
      <c r="W223" s="247"/>
      <c r="X223" s="247"/>
      <c r="Y223" s="247"/>
      <c r="Z223" s="66"/>
      <c r="AA223" s="66"/>
    </row>
    <row r="224" spans="1:67" ht="14.25" customHeight="1" x14ac:dyDescent="0.25">
      <c r="A224" s="242" t="s">
        <v>80</v>
      </c>
      <c r="B224" s="242"/>
      <c r="C224" s="242"/>
      <c r="D224" s="242"/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  <c r="R224" s="242"/>
      <c r="S224" s="242"/>
      <c r="T224" s="242"/>
      <c r="U224" s="242"/>
      <c r="V224" s="242"/>
      <c r="W224" s="242"/>
      <c r="X224" s="242"/>
      <c r="Y224" s="242"/>
      <c r="Z224" s="67"/>
      <c r="AA224" s="67"/>
    </row>
    <row r="225" spans="1:67" ht="16.5" customHeight="1" x14ac:dyDescent="0.25">
      <c r="A225" s="64" t="s">
        <v>295</v>
      </c>
      <c r="B225" s="64" t="s">
        <v>296</v>
      </c>
      <c r="C225" s="37">
        <v>4301070874</v>
      </c>
      <c r="D225" s="206">
        <v>4607111035332</v>
      </c>
      <c r="E225" s="206"/>
      <c r="F225" s="63">
        <v>0.43</v>
      </c>
      <c r="G225" s="38">
        <v>16</v>
      </c>
      <c r="H225" s="63">
        <v>6.88</v>
      </c>
      <c r="I225" s="63">
        <v>7.2060000000000004</v>
      </c>
      <c r="J225" s="38">
        <v>84</v>
      </c>
      <c r="K225" s="38" t="s">
        <v>84</v>
      </c>
      <c r="L225" s="39" t="s">
        <v>83</v>
      </c>
      <c r="M225" s="39"/>
      <c r="N225" s="38">
        <v>180</v>
      </c>
      <c r="O225" s="25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8"/>
      <c r="Q225" s="208"/>
      <c r="R225" s="208"/>
      <c r="S225" s="209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4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ht="16.5" customHeight="1" x14ac:dyDescent="0.25">
      <c r="A226" s="64" t="s">
        <v>297</v>
      </c>
      <c r="B226" s="64" t="s">
        <v>298</v>
      </c>
      <c r="C226" s="37">
        <v>4301071000</v>
      </c>
      <c r="D226" s="206">
        <v>4607111038708</v>
      </c>
      <c r="E226" s="206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84</v>
      </c>
      <c r="L226" s="39" t="s">
        <v>83</v>
      </c>
      <c r="M226" s="39"/>
      <c r="N226" s="38">
        <v>180</v>
      </c>
      <c r="O226" s="25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8"/>
      <c r="Q226" s="208"/>
      <c r="R226" s="208"/>
      <c r="S226" s="209"/>
      <c r="T226" s="40" t="s">
        <v>49</v>
      </c>
      <c r="U226" s="40" t="s">
        <v>49</v>
      </c>
      <c r="V226" s="41" t="s">
        <v>42</v>
      </c>
      <c r="W226" s="59">
        <v>0</v>
      </c>
      <c r="X226" s="56">
        <f>IFERROR(IF(W226="","",W226),"")</f>
        <v>0</v>
      </c>
      <c r="Y226" s="42">
        <f>IFERROR(IF(W226="","",W226*0.0155),"")</f>
        <v>0</v>
      </c>
      <c r="Z226" s="69" t="s">
        <v>49</v>
      </c>
      <c r="AA226" s="70" t="s">
        <v>49</v>
      </c>
      <c r="AE226" s="83"/>
      <c r="BB226" s="165" t="s">
        <v>71</v>
      </c>
      <c r="BL226" s="83">
        <f>IFERROR(W226*I226,"0")</f>
        <v>0</v>
      </c>
      <c r="BM226" s="83">
        <f>IFERROR(X226*I226,"0")</f>
        <v>0</v>
      </c>
      <c r="BN226" s="83">
        <f>IFERROR(W226/J226,"0")</f>
        <v>0</v>
      </c>
      <c r="BO226" s="83">
        <f>IFERROR(X226/J226,"0")</f>
        <v>0</v>
      </c>
    </row>
    <row r="227" spans="1:67" x14ac:dyDescent="0.2">
      <c r="A227" s="214"/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5"/>
      <c r="O227" s="211" t="s">
        <v>43</v>
      </c>
      <c r="P227" s="212"/>
      <c r="Q227" s="212"/>
      <c r="R227" s="212"/>
      <c r="S227" s="212"/>
      <c r="T227" s="212"/>
      <c r="U227" s="213"/>
      <c r="V227" s="43" t="s">
        <v>42</v>
      </c>
      <c r="W227" s="44">
        <f>IFERROR(SUM(W225:W226),"0")</f>
        <v>0</v>
      </c>
      <c r="X227" s="44">
        <f>IFERROR(SUM(X225:X226),"0")</f>
        <v>0</v>
      </c>
      <c r="Y227" s="44">
        <f>IFERROR(IF(Y225="",0,Y225),"0")+IFERROR(IF(Y226="",0,Y226),"0")</f>
        <v>0</v>
      </c>
      <c r="Z227" s="68"/>
      <c r="AA227" s="68"/>
    </row>
    <row r="228" spans="1:67" x14ac:dyDescent="0.2">
      <c r="A228" s="214"/>
      <c r="B228" s="214"/>
      <c r="C228" s="214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5"/>
      <c r="O228" s="211" t="s">
        <v>43</v>
      </c>
      <c r="P228" s="212"/>
      <c r="Q228" s="212"/>
      <c r="R228" s="212"/>
      <c r="S228" s="212"/>
      <c r="T228" s="212"/>
      <c r="U228" s="213"/>
      <c r="V228" s="43" t="s">
        <v>0</v>
      </c>
      <c r="W228" s="44">
        <f>IFERROR(SUMPRODUCT(W225:W226*H225:H226),"0")</f>
        <v>0</v>
      </c>
      <c r="X228" s="44">
        <f>IFERROR(SUMPRODUCT(X225:X226*H225:H226),"0")</f>
        <v>0</v>
      </c>
      <c r="Y228" s="43"/>
      <c r="Z228" s="68"/>
      <c r="AA228" s="68"/>
    </row>
    <row r="229" spans="1:67" ht="27.75" customHeight="1" x14ac:dyDescent="0.2">
      <c r="A229" s="254" t="s">
        <v>299</v>
      </c>
      <c r="B229" s="254"/>
      <c r="C229" s="254"/>
      <c r="D229" s="254"/>
      <c r="E229" s="254"/>
      <c r="F229" s="254"/>
      <c r="G229" s="254"/>
      <c r="H229" s="254"/>
      <c r="I229" s="254"/>
      <c r="J229" s="254"/>
      <c r="K229" s="254"/>
      <c r="L229" s="254"/>
      <c r="M229" s="254"/>
      <c r="N229" s="254"/>
      <c r="O229" s="254"/>
      <c r="P229" s="254"/>
      <c r="Q229" s="254"/>
      <c r="R229" s="254"/>
      <c r="S229" s="254"/>
      <c r="T229" s="254"/>
      <c r="U229" s="254"/>
      <c r="V229" s="254"/>
      <c r="W229" s="254"/>
      <c r="X229" s="254"/>
      <c r="Y229" s="254"/>
      <c r="Z229" s="55"/>
      <c r="AA229" s="55"/>
    </row>
    <row r="230" spans="1:67" ht="16.5" customHeight="1" x14ac:dyDescent="0.25">
      <c r="A230" s="247" t="s">
        <v>300</v>
      </c>
      <c r="B230" s="247"/>
      <c r="C230" s="247"/>
      <c r="D230" s="247"/>
      <c r="E230" s="247"/>
      <c r="F230" s="247"/>
      <c r="G230" s="247"/>
      <c r="H230" s="247"/>
      <c r="I230" s="247"/>
      <c r="J230" s="247"/>
      <c r="K230" s="247"/>
      <c r="L230" s="247"/>
      <c r="M230" s="247"/>
      <c r="N230" s="247"/>
      <c r="O230" s="247"/>
      <c r="P230" s="247"/>
      <c r="Q230" s="247"/>
      <c r="R230" s="247"/>
      <c r="S230" s="247"/>
      <c r="T230" s="247"/>
      <c r="U230" s="247"/>
      <c r="V230" s="247"/>
      <c r="W230" s="247"/>
      <c r="X230" s="247"/>
      <c r="Y230" s="247"/>
      <c r="Z230" s="66"/>
      <c r="AA230" s="66"/>
    </row>
    <row r="231" spans="1:67" ht="14.25" customHeight="1" x14ac:dyDescent="0.25">
      <c r="A231" s="242" t="s">
        <v>80</v>
      </c>
      <c r="B231" s="242"/>
      <c r="C231" s="242"/>
      <c r="D231" s="242"/>
      <c r="E231" s="242"/>
      <c r="F231" s="242"/>
      <c r="G231" s="242"/>
      <c r="H231" s="242"/>
      <c r="I231" s="242"/>
      <c r="J231" s="242"/>
      <c r="K231" s="242"/>
      <c r="L231" s="242"/>
      <c r="M231" s="242"/>
      <c r="N231" s="242"/>
      <c r="O231" s="242"/>
      <c r="P231" s="242"/>
      <c r="Q231" s="242"/>
      <c r="R231" s="242"/>
      <c r="S231" s="242"/>
      <c r="T231" s="242"/>
      <c r="U231" s="242"/>
      <c r="V231" s="242"/>
      <c r="W231" s="242"/>
      <c r="X231" s="242"/>
      <c r="Y231" s="242"/>
      <c r="Z231" s="67"/>
      <c r="AA231" s="67"/>
    </row>
    <row r="232" spans="1:67" ht="27" customHeight="1" x14ac:dyDescent="0.25">
      <c r="A232" s="64" t="s">
        <v>301</v>
      </c>
      <c r="B232" s="64" t="s">
        <v>302</v>
      </c>
      <c r="C232" s="37">
        <v>4301070941</v>
      </c>
      <c r="D232" s="206">
        <v>4607111036162</v>
      </c>
      <c r="E232" s="206"/>
      <c r="F232" s="63">
        <v>0.8</v>
      </c>
      <c r="G232" s="38">
        <v>8</v>
      </c>
      <c r="H232" s="63">
        <v>6.4</v>
      </c>
      <c r="I232" s="63">
        <v>6.6811999999999996</v>
      </c>
      <c r="J232" s="38">
        <v>84</v>
      </c>
      <c r="K232" s="38" t="s">
        <v>84</v>
      </c>
      <c r="L232" s="39" t="s">
        <v>83</v>
      </c>
      <c r="M232" s="39"/>
      <c r="N232" s="38">
        <v>90</v>
      </c>
      <c r="O232" s="25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8"/>
      <c r="Q232" s="208"/>
      <c r="R232" s="208"/>
      <c r="S232" s="209"/>
      <c r="T232" s="40" t="s">
        <v>49</v>
      </c>
      <c r="U232" s="40" t="s">
        <v>49</v>
      </c>
      <c r="V232" s="41" t="s">
        <v>42</v>
      </c>
      <c r="W232" s="59">
        <v>0</v>
      </c>
      <c r="X232" s="56">
        <f>IFERROR(IF(W232="","",W232),"")</f>
        <v>0</v>
      </c>
      <c r="Y232" s="42">
        <f>IFERROR(IF(W232="","",W232*0.0155),"")</f>
        <v>0</v>
      </c>
      <c r="Z232" s="69" t="s">
        <v>49</v>
      </c>
      <c r="AA232" s="70" t="s">
        <v>49</v>
      </c>
      <c r="AE232" s="83"/>
      <c r="BB232" s="166" t="s">
        <v>71</v>
      </c>
      <c r="BL232" s="83">
        <f>IFERROR(W232*I232,"0")</f>
        <v>0</v>
      </c>
      <c r="BM232" s="83">
        <f>IFERROR(X232*I232,"0")</f>
        <v>0</v>
      </c>
      <c r="BN232" s="83">
        <f>IFERROR(W232/J232,"0")</f>
        <v>0</v>
      </c>
      <c r="BO232" s="83">
        <f>IFERROR(X232/J232,"0")</f>
        <v>0</v>
      </c>
    </row>
    <row r="233" spans="1:67" x14ac:dyDescent="0.2">
      <c r="A233" s="214"/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5"/>
      <c r="O233" s="211" t="s">
        <v>43</v>
      </c>
      <c r="P233" s="212"/>
      <c r="Q233" s="212"/>
      <c r="R233" s="212"/>
      <c r="S233" s="212"/>
      <c r="T233" s="212"/>
      <c r="U233" s="213"/>
      <c r="V233" s="43" t="s">
        <v>42</v>
      </c>
      <c r="W233" s="44">
        <f>IFERROR(SUM(W232:W232),"0")</f>
        <v>0</v>
      </c>
      <c r="X233" s="44">
        <f>IFERROR(SUM(X232:X232),"0")</f>
        <v>0</v>
      </c>
      <c r="Y233" s="44">
        <f>IFERROR(IF(Y232="",0,Y232),"0")</f>
        <v>0</v>
      </c>
      <c r="Z233" s="68"/>
      <c r="AA233" s="68"/>
    </row>
    <row r="234" spans="1:67" x14ac:dyDescent="0.2">
      <c r="A234" s="214"/>
      <c r="B234" s="214"/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5"/>
      <c r="O234" s="211" t="s">
        <v>43</v>
      </c>
      <c r="P234" s="212"/>
      <c r="Q234" s="212"/>
      <c r="R234" s="212"/>
      <c r="S234" s="212"/>
      <c r="T234" s="212"/>
      <c r="U234" s="213"/>
      <c r="V234" s="43" t="s">
        <v>0</v>
      </c>
      <c r="W234" s="44">
        <f>IFERROR(SUMPRODUCT(W232:W232*H232:H232),"0")</f>
        <v>0</v>
      </c>
      <c r="X234" s="44">
        <f>IFERROR(SUMPRODUCT(X232:X232*H232:H232),"0")</f>
        <v>0</v>
      </c>
      <c r="Y234" s="43"/>
      <c r="Z234" s="68"/>
      <c r="AA234" s="68"/>
    </row>
    <row r="235" spans="1:67" ht="27.75" customHeight="1" x14ac:dyDescent="0.2">
      <c r="A235" s="254" t="s">
        <v>303</v>
      </c>
      <c r="B235" s="254"/>
      <c r="C235" s="254"/>
      <c r="D235" s="254"/>
      <c r="E235" s="254"/>
      <c r="F235" s="254"/>
      <c r="G235" s="254"/>
      <c r="H235" s="254"/>
      <c r="I235" s="254"/>
      <c r="J235" s="254"/>
      <c r="K235" s="254"/>
      <c r="L235" s="254"/>
      <c r="M235" s="254"/>
      <c r="N235" s="254"/>
      <c r="O235" s="254"/>
      <c r="P235" s="254"/>
      <c r="Q235" s="254"/>
      <c r="R235" s="254"/>
      <c r="S235" s="254"/>
      <c r="T235" s="254"/>
      <c r="U235" s="254"/>
      <c r="V235" s="254"/>
      <c r="W235" s="254"/>
      <c r="X235" s="254"/>
      <c r="Y235" s="254"/>
      <c r="Z235" s="55"/>
      <c r="AA235" s="55"/>
    </row>
    <row r="236" spans="1:67" ht="16.5" customHeight="1" x14ac:dyDescent="0.25">
      <c r="A236" s="247" t="s">
        <v>304</v>
      </c>
      <c r="B236" s="247"/>
      <c r="C236" s="247"/>
      <c r="D236" s="247"/>
      <c r="E236" s="247"/>
      <c r="F236" s="247"/>
      <c r="G236" s="247"/>
      <c r="H236" s="247"/>
      <c r="I236" s="247"/>
      <c r="J236" s="247"/>
      <c r="K236" s="247"/>
      <c r="L236" s="247"/>
      <c r="M236" s="247"/>
      <c r="N236" s="247"/>
      <c r="O236" s="247"/>
      <c r="P236" s="247"/>
      <c r="Q236" s="247"/>
      <c r="R236" s="247"/>
      <c r="S236" s="247"/>
      <c r="T236" s="247"/>
      <c r="U236" s="247"/>
      <c r="V236" s="247"/>
      <c r="W236" s="247"/>
      <c r="X236" s="247"/>
      <c r="Y236" s="247"/>
      <c r="Z236" s="66"/>
      <c r="AA236" s="66"/>
    </row>
    <row r="237" spans="1:67" ht="14.25" customHeight="1" x14ac:dyDescent="0.25">
      <c r="A237" s="242" t="s">
        <v>80</v>
      </c>
      <c r="B237" s="242"/>
      <c r="C237" s="242"/>
      <c r="D237" s="242"/>
      <c r="E237" s="242"/>
      <c r="F237" s="242"/>
      <c r="G237" s="242"/>
      <c r="H237" s="242"/>
      <c r="I237" s="242"/>
      <c r="J237" s="242"/>
      <c r="K237" s="242"/>
      <c r="L237" s="242"/>
      <c r="M237" s="242"/>
      <c r="N237" s="242"/>
      <c r="O237" s="242"/>
      <c r="P237" s="242"/>
      <c r="Q237" s="242"/>
      <c r="R237" s="242"/>
      <c r="S237" s="242"/>
      <c r="T237" s="242"/>
      <c r="U237" s="242"/>
      <c r="V237" s="242"/>
      <c r="W237" s="242"/>
      <c r="X237" s="242"/>
      <c r="Y237" s="242"/>
      <c r="Z237" s="67"/>
      <c r="AA237" s="67"/>
    </row>
    <row r="238" spans="1:67" ht="27" customHeight="1" x14ac:dyDescent="0.25">
      <c r="A238" s="64" t="s">
        <v>305</v>
      </c>
      <c r="B238" s="64" t="s">
        <v>306</v>
      </c>
      <c r="C238" s="37">
        <v>4301070965</v>
      </c>
      <c r="D238" s="206">
        <v>4607111035899</v>
      </c>
      <c r="E238" s="206"/>
      <c r="F238" s="63">
        <v>1</v>
      </c>
      <c r="G238" s="38">
        <v>5</v>
      </c>
      <c r="H238" s="63">
        <v>5</v>
      </c>
      <c r="I238" s="63">
        <v>5.2619999999999996</v>
      </c>
      <c r="J238" s="38">
        <v>84</v>
      </c>
      <c r="K238" s="38" t="s">
        <v>84</v>
      </c>
      <c r="L238" s="39" t="s">
        <v>83</v>
      </c>
      <c r="M238" s="39"/>
      <c r="N238" s="38">
        <v>180</v>
      </c>
      <c r="O238" s="25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8"/>
      <c r="Q238" s="208"/>
      <c r="R238" s="208"/>
      <c r="S238" s="209"/>
      <c r="T238" s="40" t="s">
        <v>49</v>
      </c>
      <c r="U238" s="40" t="s">
        <v>49</v>
      </c>
      <c r="V238" s="41" t="s">
        <v>42</v>
      </c>
      <c r="W238" s="59">
        <v>0</v>
      </c>
      <c r="X238" s="56">
        <f>IFERROR(IF(W238="","",W238),"")</f>
        <v>0</v>
      </c>
      <c r="Y238" s="42">
        <f>IFERROR(IF(W238="","",W238*0.0155),"")</f>
        <v>0</v>
      </c>
      <c r="Z238" s="69" t="s">
        <v>49</v>
      </c>
      <c r="AA238" s="70" t="s">
        <v>49</v>
      </c>
      <c r="AE238" s="83"/>
      <c r="BB238" s="167" t="s">
        <v>71</v>
      </c>
      <c r="BL238" s="83">
        <f>IFERROR(W238*I238,"0")</f>
        <v>0</v>
      </c>
      <c r="BM238" s="83">
        <f>IFERROR(X238*I238,"0")</f>
        <v>0</v>
      </c>
      <c r="BN238" s="83">
        <f>IFERROR(W238/J238,"0")</f>
        <v>0</v>
      </c>
      <c r="BO238" s="83">
        <f>IFERROR(X238/J238,"0")</f>
        <v>0</v>
      </c>
    </row>
    <row r="239" spans="1:67" x14ac:dyDescent="0.2">
      <c r="A239" s="214"/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5"/>
      <c r="O239" s="211" t="s">
        <v>43</v>
      </c>
      <c r="P239" s="212"/>
      <c r="Q239" s="212"/>
      <c r="R239" s="212"/>
      <c r="S239" s="212"/>
      <c r="T239" s="212"/>
      <c r="U239" s="213"/>
      <c r="V239" s="43" t="s">
        <v>42</v>
      </c>
      <c r="W239" s="44">
        <f>IFERROR(SUM(W238:W238),"0")</f>
        <v>0</v>
      </c>
      <c r="X239" s="44">
        <f>IFERROR(SUM(X238:X238),"0")</f>
        <v>0</v>
      </c>
      <c r="Y239" s="44">
        <f>IFERROR(IF(Y238="",0,Y238),"0")</f>
        <v>0</v>
      </c>
      <c r="Z239" s="68"/>
      <c r="AA239" s="68"/>
    </row>
    <row r="240" spans="1:67" x14ac:dyDescent="0.2">
      <c r="A240" s="214"/>
      <c r="B240" s="214"/>
      <c r="C240" s="214"/>
      <c r="D240" s="214"/>
      <c r="E240" s="214"/>
      <c r="F240" s="214"/>
      <c r="G240" s="214"/>
      <c r="H240" s="214"/>
      <c r="I240" s="214"/>
      <c r="J240" s="214"/>
      <c r="K240" s="214"/>
      <c r="L240" s="214"/>
      <c r="M240" s="214"/>
      <c r="N240" s="215"/>
      <c r="O240" s="211" t="s">
        <v>43</v>
      </c>
      <c r="P240" s="212"/>
      <c r="Q240" s="212"/>
      <c r="R240" s="212"/>
      <c r="S240" s="212"/>
      <c r="T240" s="212"/>
      <c r="U240" s="213"/>
      <c r="V240" s="43" t="s">
        <v>0</v>
      </c>
      <c r="W240" s="44">
        <f>IFERROR(SUMPRODUCT(W238:W238*H238:H238),"0")</f>
        <v>0</v>
      </c>
      <c r="X240" s="44">
        <f>IFERROR(SUMPRODUCT(X238:X238*H238:H238),"0")</f>
        <v>0</v>
      </c>
      <c r="Y240" s="43"/>
      <c r="Z240" s="68"/>
      <c r="AA240" s="68"/>
    </row>
    <row r="241" spans="1:67" ht="16.5" customHeight="1" x14ac:dyDescent="0.25">
      <c r="A241" s="247" t="s">
        <v>307</v>
      </c>
      <c r="B241" s="247"/>
      <c r="C241" s="247"/>
      <c r="D241" s="247"/>
      <c r="E241" s="247"/>
      <c r="F241" s="247"/>
      <c r="G241" s="247"/>
      <c r="H241" s="247"/>
      <c r="I241" s="247"/>
      <c r="J241" s="247"/>
      <c r="K241" s="247"/>
      <c r="L241" s="247"/>
      <c r="M241" s="247"/>
      <c r="N241" s="247"/>
      <c r="O241" s="247"/>
      <c r="P241" s="247"/>
      <c r="Q241" s="247"/>
      <c r="R241" s="247"/>
      <c r="S241" s="247"/>
      <c r="T241" s="247"/>
      <c r="U241" s="247"/>
      <c r="V241" s="247"/>
      <c r="W241" s="247"/>
      <c r="X241" s="247"/>
      <c r="Y241" s="247"/>
      <c r="Z241" s="66"/>
      <c r="AA241" s="66"/>
    </row>
    <row r="242" spans="1:67" ht="14.25" customHeight="1" x14ac:dyDescent="0.25">
      <c r="A242" s="242" t="s">
        <v>80</v>
      </c>
      <c r="B242" s="242"/>
      <c r="C242" s="242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67"/>
      <c r="AA242" s="67"/>
    </row>
    <row r="243" spans="1:67" ht="27" customHeight="1" x14ac:dyDescent="0.25">
      <c r="A243" s="64" t="s">
        <v>308</v>
      </c>
      <c r="B243" s="64" t="s">
        <v>309</v>
      </c>
      <c r="C243" s="37">
        <v>4301070870</v>
      </c>
      <c r="D243" s="206">
        <v>4607111036711</v>
      </c>
      <c r="E243" s="206"/>
      <c r="F243" s="63">
        <v>0.8</v>
      </c>
      <c r="G243" s="38">
        <v>8</v>
      </c>
      <c r="H243" s="63">
        <v>6.4</v>
      </c>
      <c r="I243" s="63">
        <v>6.67</v>
      </c>
      <c r="J243" s="38">
        <v>84</v>
      </c>
      <c r="K243" s="38" t="s">
        <v>84</v>
      </c>
      <c r="L243" s="39" t="s">
        <v>83</v>
      </c>
      <c r="M243" s="39"/>
      <c r="N243" s="38">
        <v>90</v>
      </c>
      <c r="O243" s="25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8"/>
      <c r="Q243" s="208"/>
      <c r="R243" s="208"/>
      <c r="S243" s="209"/>
      <c r="T243" s="40" t="s">
        <v>49</v>
      </c>
      <c r="U243" s="40" t="s">
        <v>49</v>
      </c>
      <c r="V243" s="41" t="s">
        <v>42</v>
      </c>
      <c r="W243" s="59">
        <v>0</v>
      </c>
      <c r="X243" s="56">
        <f>IFERROR(IF(W243="","",W243),"")</f>
        <v>0</v>
      </c>
      <c r="Y243" s="42">
        <f>IFERROR(IF(W243="","",W243*0.0155),"")</f>
        <v>0</v>
      </c>
      <c r="Z243" s="69" t="s">
        <v>49</v>
      </c>
      <c r="AA243" s="70" t="s">
        <v>49</v>
      </c>
      <c r="AE243" s="83"/>
      <c r="BB243" s="168" t="s">
        <v>71</v>
      </c>
      <c r="BL243" s="83">
        <f>IFERROR(W243*I243,"0")</f>
        <v>0</v>
      </c>
      <c r="BM243" s="83">
        <f>IFERROR(X243*I243,"0")</f>
        <v>0</v>
      </c>
      <c r="BN243" s="83">
        <f>IFERROR(W243/J243,"0")</f>
        <v>0</v>
      </c>
      <c r="BO243" s="83">
        <f>IFERROR(X243/J243,"0")</f>
        <v>0</v>
      </c>
    </row>
    <row r="244" spans="1:67" x14ac:dyDescent="0.2">
      <c r="A244" s="214"/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5"/>
      <c r="O244" s="211" t="s">
        <v>43</v>
      </c>
      <c r="P244" s="212"/>
      <c r="Q244" s="212"/>
      <c r="R244" s="212"/>
      <c r="S244" s="212"/>
      <c r="T244" s="212"/>
      <c r="U244" s="213"/>
      <c r="V244" s="43" t="s">
        <v>42</v>
      </c>
      <c r="W244" s="44">
        <f>IFERROR(SUM(W243:W243),"0")</f>
        <v>0</v>
      </c>
      <c r="X244" s="44">
        <f>IFERROR(SUM(X243:X243),"0")</f>
        <v>0</v>
      </c>
      <c r="Y244" s="44">
        <f>IFERROR(IF(Y243="",0,Y243),"0")</f>
        <v>0</v>
      </c>
      <c r="Z244" s="68"/>
      <c r="AA244" s="68"/>
    </row>
    <row r="245" spans="1:67" x14ac:dyDescent="0.2">
      <c r="A245" s="214"/>
      <c r="B245" s="214"/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5"/>
      <c r="O245" s="211" t="s">
        <v>43</v>
      </c>
      <c r="P245" s="212"/>
      <c r="Q245" s="212"/>
      <c r="R245" s="212"/>
      <c r="S245" s="212"/>
      <c r="T245" s="212"/>
      <c r="U245" s="213"/>
      <c r="V245" s="43" t="s">
        <v>0</v>
      </c>
      <c r="W245" s="44">
        <f>IFERROR(SUMPRODUCT(W243:W243*H243:H243),"0")</f>
        <v>0</v>
      </c>
      <c r="X245" s="44">
        <f>IFERROR(SUMPRODUCT(X243:X243*H243:H243),"0")</f>
        <v>0</v>
      </c>
      <c r="Y245" s="43"/>
      <c r="Z245" s="68"/>
      <c r="AA245" s="68"/>
    </row>
    <row r="246" spans="1:67" ht="27.75" customHeight="1" x14ac:dyDescent="0.2">
      <c r="A246" s="254" t="s">
        <v>310</v>
      </c>
      <c r="B246" s="254"/>
      <c r="C246" s="254"/>
      <c r="D246" s="254"/>
      <c r="E246" s="254"/>
      <c r="F246" s="254"/>
      <c r="G246" s="254"/>
      <c r="H246" s="254"/>
      <c r="I246" s="254"/>
      <c r="J246" s="254"/>
      <c r="K246" s="254"/>
      <c r="L246" s="254"/>
      <c r="M246" s="254"/>
      <c r="N246" s="254"/>
      <c r="O246" s="254"/>
      <c r="P246" s="254"/>
      <c r="Q246" s="254"/>
      <c r="R246" s="254"/>
      <c r="S246" s="254"/>
      <c r="T246" s="254"/>
      <c r="U246" s="254"/>
      <c r="V246" s="254"/>
      <c r="W246" s="254"/>
      <c r="X246" s="254"/>
      <c r="Y246" s="254"/>
      <c r="Z246" s="55"/>
      <c r="AA246" s="55"/>
    </row>
    <row r="247" spans="1:67" ht="16.5" customHeight="1" x14ac:dyDescent="0.25">
      <c r="A247" s="247" t="s">
        <v>311</v>
      </c>
      <c r="B247" s="247"/>
      <c r="C247" s="247"/>
      <c r="D247" s="247"/>
      <c r="E247" s="247"/>
      <c r="F247" s="247"/>
      <c r="G247" s="247"/>
      <c r="H247" s="247"/>
      <c r="I247" s="247"/>
      <c r="J247" s="247"/>
      <c r="K247" s="247"/>
      <c r="L247" s="247"/>
      <c r="M247" s="247"/>
      <c r="N247" s="247"/>
      <c r="O247" s="247"/>
      <c r="P247" s="247"/>
      <c r="Q247" s="247"/>
      <c r="R247" s="247"/>
      <c r="S247" s="247"/>
      <c r="T247" s="247"/>
      <c r="U247" s="247"/>
      <c r="V247" s="247"/>
      <c r="W247" s="247"/>
      <c r="X247" s="247"/>
      <c r="Y247" s="247"/>
      <c r="Z247" s="66"/>
      <c r="AA247" s="66"/>
    </row>
    <row r="248" spans="1:67" ht="14.25" customHeight="1" x14ac:dyDescent="0.25">
      <c r="A248" s="242" t="s">
        <v>80</v>
      </c>
      <c r="B248" s="242"/>
      <c r="C248" s="242"/>
      <c r="D248" s="242"/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  <c r="P248" s="242"/>
      <c r="Q248" s="242"/>
      <c r="R248" s="242"/>
      <c r="S248" s="242"/>
      <c r="T248" s="242"/>
      <c r="U248" s="242"/>
      <c r="V248" s="242"/>
      <c r="W248" s="242"/>
      <c r="X248" s="242"/>
      <c r="Y248" s="242"/>
      <c r="Z248" s="67"/>
      <c r="AA248" s="67"/>
    </row>
    <row r="249" spans="1:67" ht="27" customHeight="1" x14ac:dyDescent="0.25">
      <c r="A249" s="64" t="s">
        <v>312</v>
      </c>
      <c r="B249" s="64" t="s">
        <v>313</v>
      </c>
      <c r="C249" s="37">
        <v>4301071014</v>
      </c>
      <c r="D249" s="206">
        <v>4640242181264</v>
      </c>
      <c r="E249" s="206"/>
      <c r="F249" s="63">
        <v>0.7</v>
      </c>
      <c r="G249" s="38">
        <v>10</v>
      </c>
      <c r="H249" s="63">
        <v>7</v>
      </c>
      <c r="I249" s="63">
        <v>7.28</v>
      </c>
      <c r="J249" s="38">
        <v>84</v>
      </c>
      <c r="K249" s="38" t="s">
        <v>84</v>
      </c>
      <c r="L249" s="39" t="s">
        <v>83</v>
      </c>
      <c r="M249" s="39"/>
      <c r="N249" s="38">
        <v>180</v>
      </c>
      <c r="O249" s="250" t="s">
        <v>314</v>
      </c>
      <c r="P249" s="208"/>
      <c r="Q249" s="208"/>
      <c r="R249" s="208"/>
      <c r="S249" s="209"/>
      <c r="T249" s="40" t="s">
        <v>49</v>
      </c>
      <c r="U249" s="40" t="s">
        <v>49</v>
      </c>
      <c r="V249" s="41" t="s">
        <v>42</v>
      </c>
      <c r="W249" s="59">
        <v>0</v>
      </c>
      <c r="X249" s="56">
        <f>IFERROR(IF(W249="","",W249),"")</f>
        <v>0</v>
      </c>
      <c r="Y249" s="42">
        <f>IFERROR(IF(W249="","",W249*0.0155),"")</f>
        <v>0</v>
      </c>
      <c r="Z249" s="69" t="s">
        <v>49</v>
      </c>
      <c r="AA249" s="70" t="s">
        <v>49</v>
      </c>
      <c r="AE249" s="83"/>
      <c r="BB249" s="169" t="s">
        <v>71</v>
      </c>
      <c r="BL249" s="83">
        <f>IFERROR(W249*I249,"0")</f>
        <v>0</v>
      </c>
      <c r="BM249" s="83">
        <f>IFERROR(X249*I249,"0")</f>
        <v>0</v>
      </c>
      <c r="BN249" s="83">
        <f>IFERROR(W249/J249,"0")</f>
        <v>0</v>
      </c>
      <c r="BO249" s="83">
        <f>IFERROR(X249/J249,"0")</f>
        <v>0</v>
      </c>
    </row>
    <row r="250" spans="1:67" ht="27" customHeight="1" x14ac:dyDescent="0.25">
      <c r="A250" s="64" t="s">
        <v>315</v>
      </c>
      <c r="B250" s="64" t="s">
        <v>316</v>
      </c>
      <c r="C250" s="37">
        <v>4301071021</v>
      </c>
      <c r="D250" s="206">
        <v>4640242181325</v>
      </c>
      <c r="E250" s="206"/>
      <c r="F250" s="63">
        <v>0.7</v>
      </c>
      <c r="G250" s="38">
        <v>10</v>
      </c>
      <c r="H250" s="63">
        <v>7</v>
      </c>
      <c r="I250" s="63">
        <v>7.28</v>
      </c>
      <c r="J250" s="38">
        <v>84</v>
      </c>
      <c r="K250" s="38" t="s">
        <v>84</v>
      </c>
      <c r="L250" s="39" t="s">
        <v>83</v>
      </c>
      <c r="M250" s="39"/>
      <c r="N250" s="38">
        <v>180</v>
      </c>
      <c r="O250" s="251" t="s">
        <v>317</v>
      </c>
      <c r="P250" s="208"/>
      <c r="Q250" s="208"/>
      <c r="R250" s="208"/>
      <c r="S250" s="209"/>
      <c r="T250" s="40" t="s">
        <v>49</v>
      </c>
      <c r="U250" s="40" t="s">
        <v>49</v>
      </c>
      <c r="V250" s="41" t="s">
        <v>42</v>
      </c>
      <c r="W250" s="59">
        <v>0</v>
      </c>
      <c r="X250" s="56">
        <f>IFERROR(IF(W250="","",W250),"")</f>
        <v>0</v>
      </c>
      <c r="Y250" s="42">
        <f>IFERROR(IF(W250="","",W250*0.0155),"")</f>
        <v>0</v>
      </c>
      <c r="Z250" s="69" t="s">
        <v>49</v>
      </c>
      <c r="AA250" s="70" t="s">
        <v>49</v>
      </c>
      <c r="AE250" s="83"/>
      <c r="BB250" s="170" t="s">
        <v>71</v>
      </c>
      <c r="BL250" s="83">
        <f>IFERROR(W250*I250,"0")</f>
        <v>0</v>
      </c>
      <c r="BM250" s="83">
        <f>IFERROR(X250*I250,"0")</f>
        <v>0</v>
      </c>
      <c r="BN250" s="83">
        <f>IFERROR(W250/J250,"0")</f>
        <v>0</v>
      </c>
      <c r="BO250" s="83">
        <f>IFERROR(X250/J250,"0")</f>
        <v>0</v>
      </c>
    </row>
    <row r="251" spans="1:67" ht="27" customHeight="1" x14ac:dyDescent="0.25">
      <c r="A251" s="64" t="s">
        <v>318</v>
      </c>
      <c r="B251" s="64" t="s">
        <v>319</v>
      </c>
      <c r="C251" s="37">
        <v>4301070993</v>
      </c>
      <c r="D251" s="206">
        <v>4640242180670</v>
      </c>
      <c r="E251" s="206"/>
      <c r="F251" s="63">
        <v>1</v>
      </c>
      <c r="G251" s="38">
        <v>6</v>
      </c>
      <c r="H251" s="63">
        <v>6</v>
      </c>
      <c r="I251" s="63">
        <v>6.23</v>
      </c>
      <c r="J251" s="38">
        <v>84</v>
      </c>
      <c r="K251" s="38" t="s">
        <v>84</v>
      </c>
      <c r="L251" s="39" t="s">
        <v>83</v>
      </c>
      <c r="M251" s="39"/>
      <c r="N251" s="38">
        <v>180</v>
      </c>
      <c r="O251" s="252" t="s">
        <v>320</v>
      </c>
      <c r="P251" s="208"/>
      <c r="Q251" s="208"/>
      <c r="R251" s="208"/>
      <c r="S251" s="209"/>
      <c r="T251" s="40" t="s">
        <v>49</v>
      </c>
      <c r="U251" s="40" t="s">
        <v>49</v>
      </c>
      <c r="V251" s="41" t="s">
        <v>42</v>
      </c>
      <c r="W251" s="59">
        <v>0</v>
      </c>
      <c r="X251" s="56">
        <f>IFERROR(IF(W251="","",W251),"")</f>
        <v>0</v>
      </c>
      <c r="Y251" s="42">
        <f>IFERROR(IF(W251="","",W251*0.0155),"")</f>
        <v>0</v>
      </c>
      <c r="Z251" s="69" t="s">
        <v>49</v>
      </c>
      <c r="AA251" s="70" t="s">
        <v>49</v>
      </c>
      <c r="AE251" s="83"/>
      <c r="BB251" s="171" t="s">
        <v>71</v>
      </c>
      <c r="BL251" s="83">
        <f>IFERROR(W251*I251,"0")</f>
        <v>0</v>
      </c>
      <c r="BM251" s="83">
        <f>IFERROR(X251*I251,"0")</f>
        <v>0</v>
      </c>
      <c r="BN251" s="83">
        <f>IFERROR(W251/J251,"0")</f>
        <v>0</v>
      </c>
      <c r="BO251" s="83">
        <f>IFERROR(X251/J251,"0")</f>
        <v>0</v>
      </c>
    </row>
    <row r="252" spans="1:67" x14ac:dyDescent="0.2">
      <c r="A252" s="214"/>
      <c r="B252" s="214"/>
      <c r="C252" s="214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215"/>
      <c r="O252" s="211" t="s">
        <v>43</v>
      </c>
      <c r="P252" s="212"/>
      <c r="Q252" s="212"/>
      <c r="R252" s="212"/>
      <c r="S252" s="212"/>
      <c r="T252" s="212"/>
      <c r="U252" s="213"/>
      <c r="V252" s="43" t="s">
        <v>42</v>
      </c>
      <c r="W252" s="44">
        <f>IFERROR(SUM(W249:W251),"0")</f>
        <v>0</v>
      </c>
      <c r="X252" s="44">
        <f>IFERROR(SUM(X249:X251),"0")</f>
        <v>0</v>
      </c>
      <c r="Y252" s="44">
        <f>IFERROR(IF(Y249="",0,Y249),"0")+IFERROR(IF(Y250="",0,Y250),"0")+IFERROR(IF(Y251="",0,Y251),"0")</f>
        <v>0</v>
      </c>
      <c r="Z252" s="68"/>
      <c r="AA252" s="68"/>
    </row>
    <row r="253" spans="1:67" x14ac:dyDescent="0.2">
      <c r="A253" s="214"/>
      <c r="B253" s="214"/>
      <c r="C253" s="214"/>
      <c r="D253" s="214"/>
      <c r="E253" s="214"/>
      <c r="F253" s="214"/>
      <c r="G253" s="214"/>
      <c r="H253" s="214"/>
      <c r="I253" s="214"/>
      <c r="J253" s="214"/>
      <c r="K253" s="214"/>
      <c r="L253" s="214"/>
      <c r="M253" s="214"/>
      <c r="N253" s="215"/>
      <c r="O253" s="211" t="s">
        <v>43</v>
      </c>
      <c r="P253" s="212"/>
      <c r="Q253" s="212"/>
      <c r="R253" s="212"/>
      <c r="S253" s="212"/>
      <c r="T253" s="212"/>
      <c r="U253" s="213"/>
      <c r="V253" s="43" t="s">
        <v>0</v>
      </c>
      <c r="W253" s="44">
        <f>IFERROR(SUMPRODUCT(W249:W251*H249:H251),"0")</f>
        <v>0</v>
      </c>
      <c r="X253" s="44">
        <f>IFERROR(SUMPRODUCT(X249:X251*H249:H251),"0")</f>
        <v>0</v>
      </c>
      <c r="Y253" s="43"/>
      <c r="Z253" s="68"/>
      <c r="AA253" s="68"/>
    </row>
    <row r="254" spans="1:67" ht="16.5" customHeight="1" x14ac:dyDescent="0.25">
      <c r="A254" s="247" t="s">
        <v>321</v>
      </c>
      <c r="B254" s="247"/>
      <c r="C254" s="247"/>
      <c r="D254" s="247"/>
      <c r="E254" s="247"/>
      <c r="F254" s="247"/>
      <c r="G254" s="247"/>
      <c r="H254" s="247"/>
      <c r="I254" s="247"/>
      <c r="J254" s="247"/>
      <c r="K254" s="247"/>
      <c r="L254" s="247"/>
      <c r="M254" s="247"/>
      <c r="N254" s="247"/>
      <c r="O254" s="247"/>
      <c r="P254" s="247"/>
      <c r="Q254" s="247"/>
      <c r="R254" s="247"/>
      <c r="S254" s="247"/>
      <c r="T254" s="247"/>
      <c r="U254" s="247"/>
      <c r="V254" s="247"/>
      <c r="W254" s="247"/>
      <c r="X254" s="247"/>
      <c r="Y254" s="247"/>
      <c r="Z254" s="66"/>
      <c r="AA254" s="66"/>
    </row>
    <row r="255" spans="1:67" ht="14.25" customHeight="1" x14ac:dyDescent="0.25">
      <c r="A255" s="242" t="s">
        <v>146</v>
      </c>
      <c r="B255" s="242"/>
      <c r="C255" s="242"/>
      <c r="D255" s="242"/>
      <c r="E255" s="242"/>
      <c r="F255" s="242"/>
      <c r="G255" s="242"/>
      <c r="H255" s="242"/>
      <c r="I255" s="242"/>
      <c r="J255" s="242"/>
      <c r="K255" s="242"/>
      <c r="L255" s="242"/>
      <c r="M255" s="242"/>
      <c r="N255" s="242"/>
      <c r="O255" s="242"/>
      <c r="P255" s="242"/>
      <c r="Q255" s="242"/>
      <c r="R255" s="242"/>
      <c r="S255" s="242"/>
      <c r="T255" s="242"/>
      <c r="U255" s="242"/>
      <c r="V255" s="242"/>
      <c r="W255" s="242"/>
      <c r="X255" s="242"/>
      <c r="Y255" s="242"/>
      <c r="Z255" s="67"/>
      <c r="AA255" s="67"/>
    </row>
    <row r="256" spans="1:67" ht="27" customHeight="1" x14ac:dyDescent="0.25">
      <c r="A256" s="64" t="s">
        <v>322</v>
      </c>
      <c r="B256" s="64" t="s">
        <v>323</v>
      </c>
      <c r="C256" s="37">
        <v>4301131019</v>
      </c>
      <c r="D256" s="206">
        <v>4640242180427</v>
      </c>
      <c r="E256" s="206"/>
      <c r="F256" s="63">
        <v>1.8</v>
      </c>
      <c r="G256" s="38">
        <v>1</v>
      </c>
      <c r="H256" s="63">
        <v>1.8</v>
      </c>
      <c r="I256" s="63">
        <v>1.915</v>
      </c>
      <c r="J256" s="38">
        <v>234</v>
      </c>
      <c r="K256" s="38" t="s">
        <v>138</v>
      </c>
      <c r="L256" s="39" t="s">
        <v>83</v>
      </c>
      <c r="M256" s="39"/>
      <c r="N256" s="38">
        <v>180</v>
      </c>
      <c r="O256" s="248" t="s">
        <v>324</v>
      </c>
      <c r="P256" s="208"/>
      <c r="Q256" s="208"/>
      <c r="R256" s="208"/>
      <c r="S256" s="209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IFERROR(IF(W256="","",W256*0.00502),"")</f>
        <v>0</v>
      </c>
      <c r="Z256" s="69" t="s">
        <v>49</v>
      </c>
      <c r="AA256" s="70" t="s">
        <v>49</v>
      </c>
      <c r="AE256" s="83"/>
      <c r="BB256" s="172" t="s">
        <v>89</v>
      </c>
      <c r="BL256" s="83">
        <f>IFERROR(W256*I256,"0")</f>
        <v>0</v>
      </c>
      <c r="BM256" s="83">
        <f>IFERROR(X256*I256,"0")</f>
        <v>0</v>
      </c>
      <c r="BN256" s="83">
        <f>IFERROR(W256/J256,"0")</f>
        <v>0</v>
      </c>
      <c r="BO256" s="83">
        <f>IFERROR(X256/J256,"0")</f>
        <v>0</v>
      </c>
    </row>
    <row r="257" spans="1:67" x14ac:dyDescent="0.2">
      <c r="A257" s="214"/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5"/>
      <c r="O257" s="211" t="s">
        <v>43</v>
      </c>
      <c r="P257" s="212"/>
      <c r="Q257" s="212"/>
      <c r="R257" s="212"/>
      <c r="S257" s="212"/>
      <c r="T257" s="212"/>
      <c r="U257" s="213"/>
      <c r="V257" s="43" t="s">
        <v>42</v>
      </c>
      <c r="W257" s="44">
        <f>IFERROR(SUM(W256:W256),"0")</f>
        <v>0</v>
      </c>
      <c r="X257" s="44">
        <f>IFERROR(SUM(X256:X256),"0")</f>
        <v>0</v>
      </c>
      <c r="Y257" s="44">
        <f>IFERROR(IF(Y256="",0,Y256),"0")</f>
        <v>0</v>
      </c>
      <c r="Z257" s="68"/>
      <c r="AA257" s="68"/>
    </row>
    <row r="258" spans="1:67" x14ac:dyDescent="0.2">
      <c r="A258" s="214"/>
      <c r="B258" s="214"/>
      <c r="C258" s="214"/>
      <c r="D258" s="214"/>
      <c r="E258" s="214"/>
      <c r="F258" s="214"/>
      <c r="G258" s="214"/>
      <c r="H258" s="214"/>
      <c r="I258" s="214"/>
      <c r="J258" s="214"/>
      <c r="K258" s="214"/>
      <c r="L258" s="214"/>
      <c r="M258" s="214"/>
      <c r="N258" s="215"/>
      <c r="O258" s="211" t="s">
        <v>43</v>
      </c>
      <c r="P258" s="212"/>
      <c r="Q258" s="212"/>
      <c r="R258" s="212"/>
      <c r="S258" s="212"/>
      <c r="T258" s="212"/>
      <c r="U258" s="213"/>
      <c r="V258" s="43" t="s">
        <v>0</v>
      </c>
      <c r="W258" s="44">
        <f>IFERROR(SUMPRODUCT(W256:W256*H256:H256),"0")</f>
        <v>0</v>
      </c>
      <c r="X258" s="44">
        <f>IFERROR(SUMPRODUCT(X256:X256*H256:H256),"0")</f>
        <v>0</v>
      </c>
      <c r="Y258" s="43"/>
      <c r="Z258" s="68"/>
      <c r="AA258" s="68"/>
    </row>
    <row r="259" spans="1:67" ht="14.25" customHeight="1" x14ac:dyDescent="0.25">
      <c r="A259" s="242" t="s">
        <v>86</v>
      </c>
      <c r="B259" s="242"/>
      <c r="C259" s="242"/>
      <c r="D259" s="242"/>
      <c r="E259" s="242"/>
      <c r="F259" s="242"/>
      <c r="G259" s="242"/>
      <c r="H259" s="242"/>
      <c r="I259" s="242"/>
      <c r="J259" s="242"/>
      <c r="K259" s="242"/>
      <c r="L259" s="242"/>
      <c r="M259" s="242"/>
      <c r="N259" s="242"/>
      <c r="O259" s="242"/>
      <c r="P259" s="242"/>
      <c r="Q259" s="242"/>
      <c r="R259" s="242"/>
      <c r="S259" s="242"/>
      <c r="T259" s="242"/>
      <c r="U259" s="242"/>
      <c r="V259" s="242"/>
      <c r="W259" s="242"/>
      <c r="X259" s="242"/>
      <c r="Y259" s="242"/>
      <c r="Z259" s="67"/>
      <c r="AA259" s="67"/>
    </row>
    <row r="260" spans="1:67" ht="27" customHeight="1" x14ac:dyDescent="0.25">
      <c r="A260" s="64" t="s">
        <v>325</v>
      </c>
      <c r="B260" s="64" t="s">
        <v>326</v>
      </c>
      <c r="C260" s="37">
        <v>4301132080</v>
      </c>
      <c r="D260" s="206">
        <v>4640242180397</v>
      </c>
      <c r="E260" s="206"/>
      <c r="F260" s="63">
        <v>1</v>
      </c>
      <c r="G260" s="38">
        <v>6</v>
      </c>
      <c r="H260" s="63">
        <v>6</v>
      </c>
      <c r="I260" s="63">
        <v>6.26</v>
      </c>
      <c r="J260" s="38">
        <v>84</v>
      </c>
      <c r="K260" s="38" t="s">
        <v>84</v>
      </c>
      <c r="L260" s="39" t="s">
        <v>83</v>
      </c>
      <c r="M260" s="39"/>
      <c r="N260" s="38">
        <v>180</v>
      </c>
      <c r="O260" s="249" t="s">
        <v>327</v>
      </c>
      <c r="P260" s="208"/>
      <c r="Q260" s="208"/>
      <c r="R260" s="208"/>
      <c r="S260" s="209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IFERROR(IF(W260="","",W260*0.0155),"")</f>
        <v>0</v>
      </c>
      <c r="Z260" s="69" t="s">
        <v>49</v>
      </c>
      <c r="AA260" s="70" t="s">
        <v>49</v>
      </c>
      <c r="AE260" s="83"/>
      <c r="BB260" s="173" t="s">
        <v>89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27" customHeight="1" x14ac:dyDescent="0.25">
      <c r="A261" s="64" t="s">
        <v>328</v>
      </c>
      <c r="B261" s="64" t="s">
        <v>329</v>
      </c>
      <c r="C261" s="37">
        <v>4301132104</v>
      </c>
      <c r="D261" s="206">
        <v>4640242181219</v>
      </c>
      <c r="E261" s="206"/>
      <c r="F261" s="63">
        <v>0.3</v>
      </c>
      <c r="G261" s="38">
        <v>9</v>
      </c>
      <c r="H261" s="63">
        <v>2.7</v>
      </c>
      <c r="I261" s="63">
        <v>2.8450000000000002</v>
      </c>
      <c r="J261" s="38">
        <v>234</v>
      </c>
      <c r="K261" s="38" t="s">
        <v>138</v>
      </c>
      <c r="L261" s="39" t="s">
        <v>83</v>
      </c>
      <c r="M261" s="39"/>
      <c r="N261" s="38">
        <v>180</v>
      </c>
      <c r="O261" s="244" t="s">
        <v>330</v>
      </c>
      <c r="P261" s="208"/>
      <c r="Q261" s="208"/>
      <c r="R261" s="208"/>
      <c r="S261" s="209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IFERROR(IF(W261="","",W261*0.00502),"")</f>
        <v>0</v>
      </c>
      <c r="Z261" s="69" t="s">
        <v>49</v>
      </c>
      <c r="AA261" s="70" t="s">
        <v>49</v>
      </c>
      <c r="AE261" s="83"/>
      <c r="BB261" s="174" t="s">
        <v>89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x14ac:dyDescent="0.2">
      <c r="A262" s="214"/>
      <c r="B262" s="214"/>
      <c r="C262" s="214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5"/>
      <c r="O262" s="211" t="s">
        <v>43</v>
      </c>
      <c r="P262" s="212"/>
      <c r="Q262" s="212"/>
      <c r="R262" s="212"/>
      <c r="S262" s="212"/>
      <c r="T262" s="212"/>
      <c r="U262" s="213"/>
      <c r="V262" s="43" t="s">
        <v>42</v>
      </c>
      <c r="W262" s="44">
        <f>IFERROR(SUM(W260:W261),"0")</f>
        <v>0</v>
      </c>
      <c r="X262" s="44">
        <f>IFERROR(SUM(X260:X261),"0")</f>
        <v>0</v>
      </c>
      <c r="Y262" s="44">
        <f>IFERROR(IF(Y260="",0,Y260),"0")+IFERROR(IF(Y261="",0,Y261),"0")</f>
        <v>0</v>
      </c>
      <c r="Z262" s="68"/>
      <c r="AA262" s="68"/>
    </row>
    <row r="263" spans="1:67" x14ac:dyDescent="0.2">
      <c r="A263" s="214"/>
      <c r="B263" s="214"/>
      <c r="C263" s="214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5"/>
      <c r="O263" s="211" t="s">
        <v>43</v>
      </c>
      <c r="P263" s="212"/>
      <c r="Q263" s="212"/>
      <c r="R263" s="212"/>
      <c r="S263" s="212"/>
      <c r="T263" s="212"/>
      <c r="U263" s="213"/>
      <c r="V263" s="43" t="s">
        <v>0</v>
      </c>
      <c r="W263" s="44">
        <f>IFERROR(SUMPRODUCT(W260:W261*H260:H261),"0")</f>
        <v>0</v>
      </c>
      <c r="X263" s="44">
        <f>IFERROR(SUMPRODUCT(X260:X261*H260:H261),"0")</f>
        <v>0</v>
      </c>
      <c r="Y263" s="43"/>
      <c r="Z263" s="68"/>
      <c r="AA263" s="68"/>
    </row>
    <row r="264" spans="1:67" ht="14.25" customHeight="1" x14ac:dyDescent="0.25">
      <c r="A264" s="242" t="s">
        <v>164</v>
      </c>
      <c r="B264" s="242"/>
      <c r="C264" s="242"/>
      <c r="D264" s="242"/>
      <c r="E264" s="242"/>
      <c r="F264" s="242"/>
      <c r="G264" s="242"/>
      <c r="H264" s="242"/>
      <c r="I264" s="242"/>
      <c r="J264" s="242"/>
      <c r="K264" s="242"/>
      <c r="L264" s="242"/>
      <c r="M264" s="242"/>
      <c r="N264" s="242"/>
      <c r="O264" s="242"/>
      <c r="P264" s="242"/>
      <c r="Q264" s="242"/>
      <c r="R264" s="242"/>
      <c r="S264" s="242"/>
      <c r="T264" s="242"/>
      <c r="U264" s="242"/>
      <c r="V264" s="242"/>
      <c r="W264" s="242"/>
      <c r="X264" s="242"/>
      <c r="Y264" s="242"/>
      <c r="Z264" s="67"/>
      <c r="AA264" s="67"/>
    </row>
    <row r="265" spans="1:67" ht="27" customHeight="1" x14ac:dyDescent="0.25">
      <c r="A265" s="64" t="s">
        <v>331</v>
      </c>
      <c r="B265" s="64" t="s">
        <v>332</v>
      </c>
      <c r="C265" s="37">
        <v>4301136028</v>
      </c>
      <c r="D265" s="206">
        <v>4640242180304</v>
      </c>
      <c r="E265" s="206"/>
      <c r="F265" s="63">
        <v>2.7</v>
      </c>
      <c r="G265" s="38">
        <v>1</v>
      </c>
      <c r="H265" s="63">
        <v>2.7</v>
      </c>
      <c r="I265" s="63">
        <v>2.8906000000000001</v>
      </c>
      <c r="J265" s="38">
        <v>126</v>
      </c>
      <c r="K265" s="38" t="s">
        <v>90</v>
      </c>
      <c r="L265" s="39" t="s">
        <v>83</v>
      </c>
      <c r="M265" s="39"/>
      <c r="N265" s="38">
        <v>180</v>
      </c>
      <c r="O265" s="245" t="s">
        <v>333</v>
      </c>
      <c r="P265" s="208"/>
      <c r="Q265" s="208"/>
      <c r="R265" s="208"/>
      <c r="S265" s="209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IFERROR(IF(W265="","",W265*0.00936),"")</f>
        <v>0</v>
      </c>
      <c r="Z265" s="69" t="s">
        <v>49</v>
      </c>
      <c r="AA265" s="70" t="s">
        <v>49</v>
      </c>
      <c r="AE265" s="83"/>
      <c r="BB265" s="175" t="s">
        <v>89</v>
      </c>
      <c r="BL265" s="83">
        <f>IFERROR(W265*I265,"0")</f>
        <v>0</v>
      </c>
      <c r="BM265" s="83">
        <f>IFERROR(X265*I265,"0")</f>
        <v>0</v>
      </c>
      <c r="BN265" s="83">
        <f>IFERROR(W265/J265,"0")</f>
        <v>0</v>
      </c>
      <c r="BO265" s="83">
        <f>IFERROR(X265/J265,"0")</f>
        <v>0</v>
      </c>
    </row>
    <row r="266" spans="1:67" ht="37.5" customHeight="1" x14ac:dyDescent="0.25">
      <c r="A266" s="64" t="s">
        <v>334</v>
      </c>
      <c r="B266" s="64" t="s">
        <v>335</v>
      </c>
      <c r="C266" s="37">
        <v>4301136027</v>
      </c>
      <c r="D266" s="206">
        <v>4640242180298</v>
      </c>
      <c r="E266" s="206"/>
      <c r="F266" s="63">
        <v>2.7</v>
      </c>
      <c r="G266" s="38">
        <v>1</v>
      </c>
      <c r="H266" s="63">
        <v>2.7</v>
      </c>
      <c r="I266" s="63">
        <v>2.8919999999999999</v>
      </c>
      <c r="J266" s="38">
        <v>126</v>
      </c>
      <c r="K266" s="38" t="s">
        <v>90</v>
      </c>
      <c r="L266" s="39" t="s">
        <v>83</v>
      </c>
      <c r="M266" s="39"/>
      <c r="N266" s="38">
        <v>180</v>
      </c>
      <c r="O266" s="24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8"/>
      <c r="Q266" s="208"/>
      <c r="R266" s="208"/>
      <c r="S266" s="209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IFERROR(IF(W266="","",W266*0.00936),"")</f>
        <v>0</v>
      </c>
      <c r="Z266" s="69" t="s">
        <v>49</v>
      </c>
      <c r="AA266" s="70" t="s">
        <v>49</v>
      </c>
      <c r="AE266" s="83"/>
      <c r="BB266" s="176" t="s">
        <v>89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ht="27" customHeight="1" x14ac:dyDescent="0.25">
      <c r="A267" s="64" t="s">
        <v>336</v>
      </c>
      <c r="B267" s="64" t="s">
        <v>337</v>
      </c>
      <c r="C267" s="37">
        <v>4301136026</v>
      </c>
      <c r="D267" s="206">
        <v>4640242180236</v>
      </c>
      <c r="E267" s="206"/>
      <c r="F267" s="63">
        <v>5</v>
      </c>
      <c r="G267" s="38">
        <v>1</v>
      </c>
      <c r="H267" s="63">
        <v>5</v>
      </c>
      <c r="I267" s="63">
        <v>5.2350000000000003</v>
      </c>
      <c r="J267" s="38">
        <v>84</v>
      </c>
      <c r="K267" s="38" t="s">
        <v>84</v>
      </c>
      <c r="L267" s="39" t="s">
        <v>83</v>
      </c>
      <c r="M267" s="39"/>
      <c r="N267" s="38">
        <v>180</v>
      </c>
      <c r="O267" s="240" t="s">
        <v>338</v>
      </c>
      <c r="P267" s="208"/>
      <c r="Q267" s="208"/>
      <c r="R267" s="208"/>
      <c r="S267" s="209"/>
      <c r="T267" s="40" t="s">
        <v>49</v>
      </c>
      <c r="U267" s="40" t="s">
        <v>49</v>
      </c>
      <c r="V267" s="41" t="s">
        <v>42</v>
      </c>
      <c r="W267" s="59">
        <v>0</v>
      </c>
      <c r="X267" s="56">
        <f>IFERROR(IF(W267="","",W267),"")</f>
        <v>0</v>
      </c>
      <c r="Y267" s="42">
        <f>IFERROR(IF(W267="","",W267*0.0155),"")</f>
        <v>0</v>
      </c>
      <c r="Z267" s="69" t="s">
        <v>49</v>
      </c>
      <c r="AA267" s="70" t="s">
        <v>49</v>
      </c>
      <c r="AE267" s="83"/>
      <c r="BB267" s="177" t="s">
        <v>89</v>
      </c>
      <c r="BL267" s="83">
        <f>IFERROR(W267*I267,"0")</f>
        <v>0</v>
      </c>
      <c r="BM267" s="83">
        <f>IFERROR(X267*I267,"0")</f>
        <v>0</v>
      </c>
      <c r="BN267" s="83">
        <f>IFERROR(W267/J267,"0")</f>
        <v>0</v>
      </c>
      <c r="BO267" s="83">
        <f>IFERROR(X267/J267,"0")</f>
        <v>0</v>
      </c>
    </row>
    <row r="268" spans="1:67" ht="27" customHeight="1" x14ac:dyDescent="0.25">
      <c r="A268" s="64" t="s">
        <v>339</v>
      </c>
      <c r="B268" s="64" t="s">
        <v>340</v>
      </c>
      <c r="C268" s="37">
        <v>4301136029</v>
      </c>
      <c r="D268" s="206">
        <v>4640242180410</v>
      </c>
      <c r="E268" s="206"/>
      <c r="F268" s="63">
        <v>2.2400000000000002</v>
      </c>
      <c r="G268" s="38">
        <v>1</v>
      </c>
      <c r="H268" s="63">
        <v>2.2400000000000002</v>
      </c>
      <c r="I268" s="63">
        <v>2.4319999999999999</v>
      </c>
      <c r="J268" s="38">
        <v>126</v>
      </c>
      <c r="K268" s="38" t="s">
        <v>90</v>
      </c>
      <c r="L268" s="39" t="s">
        <v>83</v>
      </c>
      <c r="M268" s="39"/>
      <c r="N268" s="38">
        <v>180</v>
      </c>
      <c r="O268" s="24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8"/>
      <c r="Q268" s="208"/>
      <c r="R268" s="208"/>
      <c r="S268" s="209"/>
      <c r="T268" s="40" t="s">
        <v>49</v>
      </c>
      <c r="U268" s="40" t="s">
        <v>49</v>
      </c>
      <c r="V268" s="41" t="s">
        <v>42</v>
      </c>
      <c r="W268" s="59">
        <v>0</v>
      </c>
      <c r="X268" s="56">
        <f>IFERROR(IF(W268="","",W268),"")</f>
        <v>0</v>
      </c>
      <c r="Y268" s="42">
        <f>IFERROR(IF(W268="","",W268*0.00936),"")</f>
        <v>0</v>
      </c>
      <c r="Z268" s="69" t="s">
        <v>49</v>
      </c>
      <c r="AA268" s="70" t="s">
        <v>49</v>
      </c>
      <c r="AE268" s="83"/>
      <c r="BB268" s="178" t="s">
        <v>89</v>
      </c>
      <c r="BL268" s="83">
        <f>IFERROR(W268*I268,"0")</f>
        <v>0</v>
      </c>
      <c r="BM268" s="83">
        <f>IFERROR(X268*I268,"0")</f>
        <v>0</v>
      </c>
      <c r="BN268" s="83">
        <f>IFERROR(W268/J268,"0")</f>
        <v>0</v>
      </c>
      <c r="BO268" s="83">
        <f>IFERROR(X268/J268,"0")</f>
        <v>0</v>
      </c>
    </row>
    <row r="269" spans="1:67" x14ac:dyDescent="0.2">
      <c r="A269" s="214"/>
      <c r="B269" s="214"/>
      <c r="C269" s="214"/>
      <c r="D269" s="214"/>
      <c r="E269" s="214"/>
      <c r="F269" s="214"/>
      <c r="G269" s="214"/>
      <c r="H269" s="214"/>
      <c r="I269" s="214"/>
      <c r="J269" s="214"/>
      <c r="K269" s="214"/>
      <c r="L269" s="214"/>
      <c r="M269" s="214"/>
      <c r="N269" s="215"/>
      <c r="O269" s="211" t="s">
        <v>43</v>
      </c>
      <c r="P269" s="212"/>
      <c r="Q269" s="212"/>
      <c r="R269" s="212"/>
      <c r="S269" s="212"/>
      <c r="T269" s="212"/>
      <c r="U269" s="213"/>
      <c r="V269" s="43" t="s">
        <v>42</v>
      </c>
      <c r="W269" s="44">
        <f>IFERROR(SUM(W265:W268),"0")</f>
        <v>0</v>
      </c>
      <c r="X269" s="44">
        <f>IFERROR(SUM(X265:X268),"0")</f>
        <v>0</v>
      </c>
      <c r="Y269" s="44">
        <f>IFERROR(IF(Y265="",0,Y265),"0")+IFERROR(IF(Y266="",0,Y266),"0")+IFERROR(IF(Y267="",0,Y267),"0")+IFERROR(IF(Y268="",0,Y268),"0")</f>
        <v>0</v>
      </c>
      <c r="Z269" s="68"/>
      <c r="AA269" s="68"/>
    </row>
    <row r="270" spans="1:67" x14ac:dyDescent="0.2">
      <c r="A270" s="214"/>
      <c r="B270" s="214"/>
      <c r="C270" s="214"/>
      <c r="D270" s="214"/>
      <c r="E270" s="214"/>
      <c r="F270" s="214"/>
      <c r="G270" s="214"/>
      <c r="H270" s="214"/>
      <c r="I270" s="214"/>
      <c r="J270" s="214"/>
      <c r="K270" s="214"/>
      <c r="L270" s="214"/>
      <c r="M270" s="214"/>
      <c r="N270" s="215"/>
      <c r="O270" s="211" t="s">
        <v>43</v>
      </c>
      <c r="P270" s="212"/>
      <c r="Q270" s="212"/>
      <c r="R270" s="212"/>
      <c r="S270" s="212"/>
      <c r="T270" s="212"/>
      <c r="U270" s="213"/>
      <c r="V270" s="43" t="s">
        <v>0</v>
      </c>
      <c r="W270" s="44">
        <f>IFERROR(SUMPRODUCT(W265:W268*H265:H268),"0")</f>
        <v>0</v>
      </c>
      <c r="X270" s="44">
        <f>IFERROR(SUMPRODUCT(X265:X268*H265:H268),"0")</f>
        <v>0</v>
      </c>
      <c r="Y270" s="43"/>
      <c r="Z270" s="68"/>
      <c r="AA270" s="68"/>
    </row>
    <row r="271" spans="1:67" ht="14.25" customHeight="1" x14ac:dyDescent="0.25">
      <c r="A271" s="242" t="s">
        <v>142</v>
      </c>
      <c r="B271" s="242"/>
      <c r="C271" s="242"/>
      <c r="D271" s="242"/>
      <c r="E271" s="242"/>
      <c r="F271" s="242"/>
      <c r="G271" s="242"/>
      <c r="H271" s="242"/>
      <c r="I271" s="242"/>
      <c r="J271" s="242"/>
      <c r="K271" s="242"/>
      <c r="L271" s="242"/>
      <c r="M271" s="242"/>
      <c r="N271" s="242"/>
      <c r="O271" s="242"/>
      <c r="P271" s="242"/>
      <c r="Q271" s="242"/>
      <c r="R271" s="242"/>
      <c r="S271" s="242"/>
      <c r="T271" s="242"/>
      <c r="U271" s="242"/>
      <c r="V271" s="242"/>
      <c r="W271" s="242"/>
      <c r="X271" s="242"/>
      <c r="Y271" s="242"/>
      <c r="Z271" s="67"/>
      <c r="AA271" s="67"/>
    </row>
    <row r="272" spans="1:67" ht="27" customHeight="1" x14ac:dyDescent="0.25">
      <c r="A272" s="64" t="s">
        <v>341</v>
      </c>
      <c r="B272" s="64" t="s">
        <v>342</v>
      </c>
      <c r="C272" s="37">
        <v>4301135320</v>
      </c>
      <c r="D272" s="206">
        <v>4640242181592</v>
      </c>
      <c r="E272" s="206"/>
      <c r="F272" s="63">
        <v>3.5</v>
      </c>
      <c r="G272" s="38">
        <v>1</v>
      </c>
      <c r="H272" s="63">
        <v>3.5</v>
      </c>
      <c r="I272" s="63">
        <v>3.6850000000000001</v>
      </c>
      <c r="J272" s="38">
        <v>126</v>
      </c>
      <c r="K272" s="38" t="s">
        <v>90</v>
      </c>
      <c r="L272" s="39" t="s">
        <v>83</v>
      </c>
      <c r="M272" s="39"/>
      <c r="N272" s="38">
        <v>180</v>
      </c>
      <c r="O272" s="243" t="s">
        <v>343</v>
      </c>
      <c r="P272" s="208"/>
      <c r="Q272" s="208"/>
      <c r="R272" s="208"/>
      <c r="S272" s="209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ref="X272:X294" si="24">IFERROR(IF(W272="","",W272),"")</f>
        <v>0</v>
      </c>
      <c r="Y272" s="42">
        <f t="shared" ref="Y272:Y278" si="25">IFERROR(IF(W272="","",W272*0.00936),"")</f>
        <v>0</v>
      </c>
      <c r="Z272" s="69" t="s">
        <v>49</v>
      </c>
      <c r="AA272" s="70" t="s">
        <v>344</v>
      </c>
      <c r="AE272" s="83"/>
      <c r="BB272" s="179" t="s">
        <v>89</v>
      </c>
      <c r="BL272" s="83">
        <f t="shared" ref="BL272:BL294" si="26">IFERROR(W272*I272,"0")</f>
        <v>0</v>
      </c>
      <c r="BM272" s="83">
        <f t="shared" ref="BM272:BM294" si="27">IFERROR(X272*I272,"0")</f>
        <v>0</v>
      </c>
      <c r="BN272" s="83">
        <f t="shared" ref="BN272:BN294" si="28">IFERROR(W272/J272,"0")</f>
        <v>0</v>
      </c>
      <c r="BO272" s="83">
        <f t="shared" ref="BO272:BO294" si="29">IFERROR(X272/J272,"0")</f>
        <v>0</v>
      </c>
    </row>
    <row r="273" spans="1:67" ht="27" customHeight="1" x14ac:dyDescent="0.25">
      <c r="A273" s="64" t="s">
        <v>345</v>
      </c>
      <c r="B273" s="64" t="s">
        <v>346</v>
      </c>
      <c r="C273" s="37">
        <v>4301135191</v>
      </c>
      <c r="D273" s="206">
        <v>4640242180373</v>
      </c>
      <c r="E273" s="206"/>
      <c r="F273" s="63">
        <v>3</v>
      </c>
      <c r="G273" s="38">
        <v>1</v>
      </c>
      <c r="H273" s="63">
        <v>3</v>
      </c>
      <c r="I273" s="63">
        <v>3.1920000000000002</v>
      </c>
      <c r="J273" s="38">
        <v>126</v>
      </c>
      <c r="K273" s="38" t="s">
        <v>90</v>
      </c>
      <c r="L273" s="39" t="s">
        <v>83</v>
      </c>
      <c r="M273" s="39"/>
      <c r="N273" s="38">
        <v>180</v>
      </c>
      <c r="O273" s="235" t="s">
        <v>347</v>
      </c>
      <c r="P273" s="208"/>
      <c r="Q273" s="208"/>
      <c r="R273" s="208"/>
      <c r="S273" s="209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24"/>
        <v>0</v>
      </c>
      <c r="Y273" s="42">
        <f t="shared" si="25"/>
        <v>0</v>
      </c>
      <c r="Z273" s="69" t="s">
        <v>49</v>
      </c>
      <c r="AA273" s="70" t="s">
        <v>49</v>
      </c>
      <c r="AE273" s="83"/>
      <c r="BB273" s="180" t="s">
        <v>89</v>
      </c>
      <c r="BL273" s="83">
        <f t="shared" si="26"/>
        <v>0</v>
      </c>
      <c r="BM273" s="83">
        <f t="shared" si="27"/>
        <v>0</v>
      </c>
      <c r="BN273" s="83">
        <f t="shared" si="28"/>
        <v>0</v>
      </c>
      <c r="BO273" s="83">
        <f t="shared" si="29"/>
        <v>0</v>
      </c>
    </row>
    <row r="274" spans="1:67" ht="27" customHeight="1" x14ac:dyDescent="0.25">
      <c r="A274" s="64" t="s">
        <v>348</v>
      </c>
      <c r="B274" s="64" t="s">
        <v>349</v>
      </c>
      <c r="C274" s="37">
        <v>4301135195</v>
      </c>
      <c r="D274" s="206">
        <v>4640242180366</v>
      </c>
      <c r="E274" s="206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90</v>
      </c>
      <c r="L274" s="39" t="s">
        <v>83</v>
      </c>
      <c r="M274" s="39"/>
      <c r="N274" s="38">
        <v>180</v>
      </c>
      <c r="O274" s="236" t="s">
        <v>350</v>
      </c>
      <c r="P274" s="208"/>
      <c r="Q274" s="208"/>
      <c r="R274" s="208"/>
      <c r="S274" s="209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 t="shared" si="25"/>
        <v>0</v>
      </c>
      <c r="Z274" s="69" t="s">
        <v>49</v>
      </c>
      <c r="AA274" s="70" t="s">
        <v>49</v>
      </c>
      <c r="AE274" s="83"/>
      <c r="BB274" s="181" t="s">
        <v>89</v>
      </c>
      <c r="BL274" s="83">
        <f t="shared" si="26"/>
        <v>0</v>
      </c>
      <c r="BM274" s="83">
        <f t="shared" si="27"/>
        <v>0</v>
      </c>
      <c r="BN274" s="83">
        <f t="shared" si="28"/>
        <v>0</v>
      </c>
      <c r="BO274" s="83">
        <f t="shared" si="29"/>
        <v>0</v>
      </c>
    </row>
    <row r="275" spans="1:67" ht="27" customHeight="1" x14ac:dyDescent="0.25">
      <c r="A275" s="64" t="s">
        <v>351</v>
      </c>
      <c r="B275" s="64" t="s">
        <v>352</v>
      </c>
      <c r="C275" s="37">
        <v>4301135188</v>
      </c>
      <c r="D275" s="206">
        <v>4640242180335</v>
      </c>
      <c r="E275" s="206"/>
      <c r="F275" s="63">
        <v>3.7</v>
      </c>
      <c r="G275" s="38">
        <v>1</v>
      </c>
      <c r="H275" s="63">
        <v>3.7</v>
      </c>
      <c r="I275" s="63">
        <v>3.8919999999999999</v>
      </c>
      <c r="J275" s="38">
        <v>126</v>
      </c>
      <c r="K275" s="38" t="s">
        <v>90</v>
      </c>
      <c r="L275" s="39" t="s">
        <v>83</v>
      </c>
      <c r="M275" s="39"/>
      <c r="N275" s="38">
        <v>180</v>
      </c>
      <c r="O275" s="237" t="s">
        <v>353</v>
      </c>
      <c r="P275" s="208"/>
      <c r="Q275" s="208"/>
      <c r="R275" s="208"/>
      <c r="S275" s="209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 t="shared" si="25"/>
        <v>0</v>
      </c>
      <c r="Z275" s="69" t="s">
        <v>49</v>
      </c>
      <c r="AA275" s="70" t="s">
        <v>49</v>
      </c>
      <c r="AE275" s="83"/>
      <c r="BB275" s="182" t="s">
        <v>89</v>
      </c>
      <c r="BL275" s="83">
        <f t="shared" si="26"/>
        <v>0</v>
      </c>
      <c r="BM275" s="83">
        <f t="shared" si="27"/>
        <v>0</v>
      </c>
      <c r="BN275" s="83">
        <f t="shared" si="28"/>
        <v>0</v>
      </c>
      <c r="BO275" s="83">
        <f t="shared" si="29"/>
        <v>0</v>
      </c>
    </row>
    <row r="276" spans="1:67" ht="37.5" customHeight="1" x14ac:dyDescent="0.25">
      <c r="A276" s="64" t="s">
        <v>354</v>
      </c>
      <c r="B276" s="64" t="s">
        <v>355</v>
      </c>
      <c r="C276" s="37">
        <v>4301135189</v>
      </c>
      <c r="D276" s="206">
        <v>4640242180342</v>
      </c>
      <c r="E276" s="206"/>
      <c r="F276" s="63">
        <v>3.7</v>
      </c>
      <c r="G276" s="38">
        <v>1</v>
      </c>
      <c r="H276" s="63">
        <v>3.7</v>
      </c>
      <c r="I276" s="63">
        <v>3.8919999999999999</v>
      </c>
      <c r="J276" s="38">
        <v>126</v>
      </c>
      <c r="K276" s="38" t="s">
        <v>90</v>
      </c>
      <c r="L276" s="39" t="s">
        <v>83</v>
      </c>
      <c r="M276" s="39"/>
      <c r="N276" s="38">
        <v>180</v>
      </c>
      <c r="O276" s="23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8"/>
      <c r="Q276" s="208"/>
      <c r="R276" s="208"/>
      <c r="S276" s="209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 t="shared" si="25"/>
        <v>0</v>
      </c>
      <c r="Z276" s="69" t="s">
        <v>49</v>
      </c>
      <c r="AA276" s="70" t="s">
        <v>49</v>
      </c>
      <c r="AE276" s="83"/>
      <c r="BB276" s="183" t="s">
        <v>89</v>
      </c>
      <c r="BL276" s="83">
        <f t="shared" si="26"/>
        <v>0</v>
      </c>
      <c r="BM276" s="83">
        <f t="shared" si="27"/>
        <v>0</v>
      </c>
      <c r="BN276" s="83">
        <f t="shared" si="28"/>
        <v>0</v>
      </c>
      <c r="BO276" s="83">
        <f t="shared" si="29"/>
        <v>0</v>
      </c>
    </row>
    <row r="277" spans="1:67" ht="37.5" customHeight="1" x14ac:dyDescent="0.25">
      <c r="A277" s="64" t="s">
        <v>356</v>
      </c>
      <c r="B277" s="64" t="s">
        <v>357</v>
      </c>
      <c r="C277" s="37">
        <v>4301135190</v>
      </c>
      <c r="D277" s="206">
        <v>4640242180359</v>
      </c>
      <c r="E277" s="206"/>
      <c r="F277" s="63">
        <v>3.7</v>
      </c>
      <c r="G277" s="38">
        <v>1</v>
      </c>
      <c r="H277" s="63">
        <v>3.7</v>
      </c>
      <c r="I277" s="63">
        <v>3.8919999999999999</v>
      </c>
      <c r="J277" s="38">
        <v>126</v>
      </c>
      <c r="K277" s="38" t="s">
        <v>90</v>
      </c>
      <c r="L277" s="39" t="s">
        <v>83</v>
      </c>
      <c r="M277" s="39"/>
      <c r="N277" s="38">
        <v>180</v>
      </c>
      <c r="O277" s="239" t="s">
        <v>358</v>
      </c>
      <c r="P277" s="208"/>
      <c r="Q277" s="208"/>
      <c r="R277" s="208"/>
      <c r="S277" s="209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 t="shared" si="25"/>
        <v>0</v>
      </c>
      <c r="Z277" s="69" t="s">
        <v>49</v>
      </c>
      <c r="AA277" s="70" t="s">
        <v>49</v>
      </c>
      <c r="AE277" s="83"/>
      <c r="BB277" s="184" t="s">
        <v>89</v>
      </c>
      <c r="BL277" s="83">
        <f t="shared" si="26"/>
        <v>0</v>
      </c>
      <c r="BM277" s="83">
        <f t="shared" si="27"/>
        <v>0</v>
      </c>
      <c r="BN277" s="83">
        <f t="shared" si="28"/>
        <v>0</v>
      </c>
      <c r="BO277" s="83">
        <f t="shared" si="29"/>
        <v>0</v>
      </c>
    </row>
    <row r="278" spans="1:67" ht="37.5" customHeight="1" x14ac:dyDescent="0.25">
      <c r="A278" s="64" t="s">
        <v>359</v>
      </c>
      <c r="B278" s="64" t="s">
        <v>360</v>
      </c>
      <c r="C278" s="37">
        <v>4301135187</v>
      </c>
      <c r="D278" s="206">
        <v>4640242180328</v>
      </c>
      <c r="E278" s="206"/>
      <c r="F278" s="63">
        <v>3.5</v>
      </c>
      <c r="G278" s="38">
        <v>1</v>
      </c>
      <c r="H278" s="63">
        <v>3.5</v>
      </c>
      <c r="I278" s="63">
        <v>3.6920000000000002</v>
      </c>
      <c r="J278" s="38">
        <v>126</v>
      </c>
      <c r="K278" s="38" t="s">
        <v>90</v>
      </c>
      <c r="L278" s="39" t="s">
        <v>83</v>
      </c>
      <c r="M278" s="39"/>
      <c r="N278" s="38">
        <v>180</v>
      </c>
      <c r="O278" s="230" t="s">
        <v>361</v>
      </c>
      <c r="P278" s="208"/>
      <c r="Q278" s="208"/>
      <c r="R278" s="208"/>
      <c r="S278" s="209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 t="shared" si="25"/>
        <v>0</v>
      </c>
      <c r="Z278" s="69" t="s">
        <v>49</v>
      </c>
      <c r="AA278" s="70" t="s">
        <v>49</v>
      </c>
      <c r="AE278" s="83"/>
      <c r="BB278" s="185" t="s">
        <v>89</v>
      </c>
      <c r="BL278" s="83">
        <f t="shared" si="26"/>
        <v>0</v>
      </c>
      <c r="BM278" s="83">
        <f t="shared" si="27"/>
        <v>0</v>
      </c>
      <c r="BN278" s="83">
        <f t="shared" si="28"/>
        <v>0</v>
      </c>
      <c r="BO278" s="83">
        <f t="shared" si="29"/>
        <v>0</v>
      </c>
    </row>
    <row r="279" spans="1:67" ht="27" customHeight="1" x14ac:dyDescent="0.25">
      <c r="A279" s="64" t="s">
        <v>362</v>
      </c>
      <c r="B279" s="64" t="s">
        <v>363</v>
      </c>
      <c r="C279" s="37">
        <v>4301135186</v>
      </c>
      <c r="D279" s="206">
        <v>4640242180311</v>
      </c>
      <c r="E279" s="206"/>
      <c r="F279" s="63">
        <v>5.5</v>
      </c>
      <c r="G279" s="38">
        <v>1</v>
      </c>
      <c r="H279" s="63">
        <v>5.5</v>
      </c>
      <c r="I279" s="63">
        <v>5.7350000000000003</v>
      </c>
      <c r="J279" s="38">
        <v>84</v>
      </c>
      <c r="K279" s="38" t="s">
        <v>84</v>
      </c>
      <c r="L279" s="39" t="s">
        <v>83</v>
      </c>
      <c r="M279" s="39"/>
      <c r="N279" s="38">
        <v>180</v>
      </c>
      <c r="O279" s="231" t="s">
        <v>364</v>
      </c>
      <c r="P279" s="208"/>
      <c r="Q279" s="208"/>
      <c r="R279" s="208"/>
      <c r="S279" s="209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>IFERROR(IF(W279="","",W279*0.0155),"")</f>
        <v>0</v>
      </c>
      <c r="Z279" s="69" t="s">
        <v>49</v>
      </c>
      <c r="AA279" s="70" t="s">
        <v>49</v>
      </c>
      <c r="AE279" s="83"/>
      <c r="BB279" s="186" t="s">
        <v>89</v>
      </c>
      <c r="BL279" s="83">
        <f t="shared" si="26"/>
        <v>0</v>
      </c>
      <c r="BM279" s="83">
        <f t="shared" si="27"/>
        <v>0</v>
      </c>
      <c r="BN279" s="83">
        <f t="shared" si="28"/>
        <v>0</v>
      </c>
      <c r="BO279" s="83">
        <f t="shared" si="29"/>
        <v>0</v>
      </c>
    </row>
    <row r="280" spans="1:67" ht="27" customHeight="1" x14ac:dyDescent="0.25">
      <c r="A280" s="64" t="s">
        <v>365</v>
      </c>
      <c r="B280" s="64" t="s">
        <v>366</v>
      </c>
      <c r="C280" s="37">
        <v>4301135194</v>
      </c>
      <c r="D280" s="206">
        <v>4640242180380</v>
      </c>
      <c r="E280" s="206"/>
      <c r="F280" s="63">
        <v>1.8</v>
      </c>
      <c r="G280" s="38">
        <v>1</v>
      </c>
      <c r="H280" s="63">
        <v>1.8</v>
      </c>
      <c r="I280" s="63">
        <v>1.9119999999999999</v>
      </c>
      <c r="J280" s="38">
        <v>234</v>
      </c>
      <c r="K280" s="38" t="s">
        <v>138</v>
      </c>
      <c r="L280" s="39" t="s">
        <v>83</v>
      </c>
      <c r="M280" s="39"/>
      <c r="N280" s="38">
        <v>180</v>
      </c>
      <c r="O280" s="232" t="s">
        <v>367</v>
      </c>
      <c r="P280" s="208"/>
      <c r="Q280" s="208"/>
      <c r="R280" s="208"/>
      <c r="S280" s="209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IFERROR(IF(W280="","",W280*0.00502),"")</f>
        <v>0</v>
      </c>
      <c r="Z280" s="69" t="s">
        <v>49</v>
      </c>
      <c r="AA280" s="70" t="s">
        <v>49</v>
      </c>
      <c r="AE280" s="83"/>
      <c r="BB280" s="187" t="s">
        <v>89</v>
      </c>
      <c r="BL280" s="83">
        <f t="shared" si="26"/>
        <v>0</v>
      </c>
      <c r="BM280" s="83">
        <f t="shared" si="27"/>
        <v>0</v>
      </c>
      <c r="BN280" s="83">
        <f t="shared" si="28"/>
        <v>0</v>
      </c>
      <c r="BO280" s="83">
        <f t="shared" si="29"/>
        <v>0</v>
      </c>
    </row>
    <row r="281" spans="1:67" ht="27" customHeight="1" x14ac:dyDescent="0.25">
      <c r="A281" s="64" t="s">
        <v>368</v>
      </c>
      <c r="B281" s="64" t="s">
        <v>369</v>
      </c>
      <c r="C281" s="37">
        <v>4301135192</v>
      </c>
      <c r="D281" s="206">
        <v>4640242180380</v>
      </c>
      <c r="E281" s="206"/>
      <c r="F281" s="63">
        <v>3.7</v>
      </c>
      <c r="G281" s="38">
        <v>1</v>
      </c>
      <c r="H281" s="63">
        <v>3.7</v>
      </c>
      <c r="I281" s="63">
        <v>3.8919999999999999</v>
      </c>
      <c r="J281" s="38">
        <v>126</v>
      </c>
      <c r="K281" s="38" t="s">
        <v>90</v>
      </c>
      <c r="L281" s="39" t="s">
        <v>83</v>
      </c>
      <c r="M281" s="39"/>
      <c r="N281" s="38">
        <v>180</v>
      </c>
      <c r="O281" s="233" t="s">
        <v>370</v>
      </c>
      <c r="P281" s="208"/>
      <c r="Q281" s="208"/>
      <c r="R281" s="208"/>
      <c r="S281" s="209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IFERROR(IF(W281="","",W281*0.00936),"")</f>
        <v>0</v>
      </c>
      <c r="Z281" s="69" t="s">
        <v>49</v>
      </c>
      <c r="AA281" s="70" t="s">
        <v>49</v>
      </c>
      <c r="AE281" s="83"/>
      <c r="BB281" s="188" t="s">
        <v>89</v>
      </c>
      <c r="BL281" s="83">
        <f t="shared" si="26"/>
        <v>0</v>
      </c>
      <c r="BM281" s="83">
        <f t="shared" si="27"/>
        <v>0</v>
      </c>
      <c r="BN281" s="83">
        <f t="shared" si="28"/>
        <v>0</v>
      </c>
      <c r="BO281" s="83">
        <f t="shared" si="29"/>
        <v>0</v>
      </c>
    </row>
    <row r="282" spans="1:67" ht="27" customHeight="1" x14ac:dyDescent="0.25">
      <c r="A282" s="64" t="s">
        <v>371</v>
      </c>
      <c r="B282" s="64" t="s">
        <v>372</v>
      </c>
      <c r="C282" s="37">
        <v>4301135193</v>
      </c>
      <c r="D282" s="206">
        <v>4640242180403</v>
      </c>
      <c r="E282" s="206"/>
      <c r="F282" s="63">
        <v>3</v>
      </c>
      <c r="G282" s="38">
        <v>1</v>
      </c>
      <c r="H282" s="63">
        <v>3</v>
      </c>
      <c r="I282" s="63">
        <v>3.1920000000000002</v>
      </c>
      <c r="J282" s="38">
        <v>126</v>
      </c>
      <c r="K282" s="38" t="s">
        <v>90</v>
      </c>
      <c r="L282" s="39" t="s">
        <v>83</v>
      </c>
      <c r="M282" s="39"/>
      <c r="N282" s="38">
        <v>180</v>
      </c>
      <c r="O282" s="234" t="s">
        <v>373</v>
      </c>
      <c r="P282" s="208"/>
      <c r="Q282" s="208"/>
      <c r="R282" s="208"/>
      <c r="S282" s="209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IFERROR(IF(W282="","",W282*0.00936),"")</f>
        <v>0</v>
      </c>
      <c r="Z282" s="69" t="s">
        <v>49</v>
      </c>
      <c r="AA282" s="70" t="s">
        <v>49</v>
      </c>
      <c r="AE282" s="83"/>
      <c r="BB282" s="189" t="s">
        <v>89</v>
      </c>
      <c r="BL282" s="83">
        <f t="shared" si="26"/>
        <v>0</v>
      </c>
      <c r="BM282" s="83">
        <f t="shared" si="27"/>
        <v>0</v>
      </c>
      <c r="BN282" s="83">
        <f t="shared" si="28"/>
        <v>0</v>
      </c>
      <c r="BO282" s="83">
        <f t="shared" si="29"/>
        <v>0</v>
      </c>
    </row>
    <row r="283" spans="1:67" ht="27" customHeight="1" x14ac:dyDescent="0.25">
      <c r="A283" s="64" t="s">
        <v>374</v>
      </c>
      <c r="B283" s="64" t="s">
        <v>375</v>
      </c>
      <c r="C283" s="37">
        <v>4301135304</v>
      </c>
      <c r="D283" s="206">
        <v>4640242181240</v>
      </c>
      <c r="E283" s="206"/>
      <c r="F283" s="63">
        <v>0.3</v>
      </c>
      <c r="G283" s="38">
        <v>9</v>
      </c>
      <c r="H283" s="63">
        <v>2.7</v>
      </c>
      <c r="I283" s="63">
        <v>2.8</v>
      </c>
      <c r="J283" s="38">
        <v>234</v>
      </c>
      <c r="K283" s="38" t="s">
        <v>138</v>
      </c>
      <c r="L283" s="39" t="s">
        <v>83</v>
      </c>
      <c r="M283" s="39"/>
      <c r="N283" s="38">
        <v>180</v>
      </c>
      <c r="O283" s="225" t="s">
        <v>376</v>
      </c>
      <c r="P283" s="208"/>
      <c r="Q283" s="208"/>
      <c r="R283" s="208"/>
      <c r="S283" s="209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 t="shared" ref="Y283:Y289" si="30">IFERROR(IF(W283="","",W283*0.00502),"")</f>
        <v>0</v>
      </c>
      <c r="Z283" s="69" t="s">
        <v>49</v>
      </c>
      <c r="AA283" s="70" t="s">
        <v>49</v>
      </c>
      <c r="AE283" s="83"/>
      <c r="BB283" s="190" t="s">
        <v>89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377</v>
      </c>
      <c r="B284" s="64" t="s">
        <v>378</v>
      </c>
      <c r="C284" s="37">
        <v>4301135310</v>
      </c>
      <c r="D284" s="206">
        <v>4640242181318</v>
      </c>
      <c r="E284" s="206"/>
      <c r="F284" s="63">
        <v>0.3</v>
      </c>
      <c r="G284" s="38">
        <v>9</v>
      </c>
      <c r="H284" s="63">
        <v>2.7</v>
      </c>
      <c r="I284" s="63">
        <v>2.9079999999999999</v>
      </c>
      <c r="J284" s="38">
        <v>234</v>
      </c>
      <c r="K284" s="38" t="s">
        <v>138</v>
      </c>
      <c r="L284" s="39" t="s">
        <v>83</v>
      </c>
      <c r="M284" s="39"/>
      <c r="N284" s="38">
        <v>180</v>
      </c>
      <c r="O284" s="226" t="s">
        <v>379</v>
      </c>
      <c r="P284" s="208"/>
      <c r="Q284" s="208"/>
      <c r="R284" s="208"/>
      <c r="S284" s="209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 t="shared" si="30"/>
        <v>0</v>
      </c>
      <c r="Z284" s="69" t="s">
        <v>49</v>
      </c>
      <c r="AA284" s="70" t="s">
        <v>49</v>
      </c>
      <c r="AE284" s="83"/>
      <c r="BB284" s="191" t="s">
        <v>89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customHeight="1" x14ac:dyDescent="0.25">
      <c r="A285" s="64" t="s">
        <v>380</v>
      </c>
      <c r="B285" s="64" t="s">
        <v>381</v>
      </c>
      <c r="C285" s="37">
        <v>4301135306</v>
      </c>
      <c r="D285" s="206">
        <v>4640242181578</v>
      </c>
      <c r="E285" s="206"/>
      <c r="F285" s="63">
        <v>0.3</v>
      </c>
      <c r="G285" s="38">
        <v>9</v>
      </c>
      <c r="H285" s="63">
        <v>2.7</v>
      </c>
      <c r="I285" s="63">
        <v>2.8450000000000002</v>
      </c>
      <c r="J285" s="38">
        <v>234</v>
      </c>
      <c r="K285" s="38" t="s">
        <v>138</v>
      </c>
      <c r="L285" s="39" t="s">
        <v>83</v>
      </c>
      <c r="M285" s="39"/>
      <c r="N285" s="38">
        <v>180</v>
      </c>
      <c r="O285" s="227" t="s">
        <v>382</v>
      </c>
      <c r="P285" s="208"/>
      <c r="Q285" s="208"/>
      <c r="R285" s="208"/>
      <c r="S285" s="209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 t="shared" si="30"/>
        <v>0</v>
      </c>
      <c r="Z285" s="69" t="s">
        <v>49</v>
      </c>
      <c r="AA285" s="70" t="s">
        <v>49</v>
      </c>
      <c r="AE285" s="83"/>
      <c r="BB285" s="192" t="s">
        <v>89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27" customHeight="1" x14ac:dyDescent="0.25">
      <c r="A286" s="64" t="s">
        <v>383</v>
      </c>
      <c r="B286" s="64" t="s">
        <v>384</v>
      </c>
      <c r="C286" s="37">
        <v>4301135305</v>
      </c>
      <c r="D286" s="206">
        <v>4640242181394</v>
      </c>
      <c r="E286" s="206"/>
      <c r="F286" s="63">
        <v>0.3</v>
      </c>
      <c r="G286" s="38">
        <v>9</v>
      </c>
      <c r="H286" s="63">
        <v>2.7</v>
      </c>
      <c r="I286" s="63">
        <v>2.8450000000000002</v>
      </c>
      <c r="J286" s="38">
        <v>234</v>
      </c>
      <c r="K286" s="38" t="s">
        <v>138</v>
      </c>
      <c r="L286" s="39" t="s">
        <v>83</v>
      </c>
      <c r="M286" s="39"/>
      <c r="N286" s="38">
        <v>180</v>
      </c>
      <c r="O286" s="228" t="s">
        <v>385</v>
      </c>
      <c r="P286" s="208"/>
      <c r="Q286" s="208"/>
      <c r="R286" s="208"/>
      <c r="S286" s="209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 t="shared" si="30"/>
        <v>0</v>
      </c>
      <c r="Z286" s="69" t="s">
        <v>49</v>
      </c>
      <c r="AA286" s="70" t="s">
        <v>49</v>
      </c>
      <c r="AE286" s="83"/>
      <c r="BB286" s="193" t="s">
        <v>89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27" customHeight="1" x14ac:dyDescent="0.25">
      <c r="A287" s="64" t="s">
        <v>386</v>
      </c>
      <c r="B287" s="64" t="s">
        <v>387</v>
      </c>
      <c r="C287" s="37">
        <v>4301135309</v>
      </c>
      <c r="D287" s="206">
        <v>4640242181332</v>
      </c>
      <c r="E287" s="206"/>
      <c r="F287" s="63">
        <v>0.3</v>
      </c>
      <c r="G287" s="38">
        <v>9</v>
      </c>
      <c r="H287" s="63">
        <v>2.7</v>
      </c>
      <c r="I287" s="63">
        <v>2.9079999999999999</v>
      </c>
      <c r="J287" s="38">
        <v>234</v>
      </c>
      <c r="K287" s="38" t="s">
        <v>138</v>
      </c>
      <c r="L287" s="39" t="s">
        <v>83</v>
      </c>
      <c r="M287" s="39"/>
      <c r="N287" s="38">
        <v>180</v>
      </c>
      <c r="O287" s="229" t="s">
        <v>388</v>
      </c>
      <c r="P287" s="208"/>
      <c r="Q287" s="208"/>
      <c r="R287" s="208"/>
      <c r="S287" s="209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 t="shared" si="30"/>
        <v>0</v>
      </c>
      <c r="Z287" s="69" t="s">
        <v>49</v>
      </c>
      <c r="AA287" s="70" t="s">
        <v>49</v>
      </c>
      <c r="AE287" s="83"/>
      <c r="BB287" s="194" t="s">
        <v>89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ht="27" customHeight="1" x14ac:dyDescent="0.25">
      <c r="A288" s="64" t="s">
        <v>389</v>
      </c>
      <c r="B288" s="64" t="s">
        <v>390</v>
      </c>
      <c r="C288" s="37">
        <v>4301135308</v>
      </c>
      <c r="D288" s="206">
        <v>4640242181349</v>
      </c>
      <c r="E288" s="206"/>
      <c r="F288" s="63">
        <v>0.3</v>
      </c>
      <c r="G288" s="38">
        <v>9</v>
      </c>
      <c r="H288" s="63">
        <v>2.7</v>
      </c>
      <c r="I288" s="63">
        <v>2.9079999999999999</v>
      </c>
      <c r="J288" s="38">
        <v>234</v>
      </c>
      <c r="K288" s="38" t="s">
        <v>138</v>
      </c>
      <c r="L288" s="39" t="s">
        <v>83</v>
      </c>
      <c r="M288" s="39"/>
      <c r="N288" s="38">
        <v>180</v>
      </c>
      <c r="O288" s="220" t="s">
        <v>391</v>
      </c>
      <c r="P288" s="208"/>
      <c r="Q288" s="208"/>
      <c r="R288" s="208"/>
      <c r="S288" s="209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24"/>
        <v>0</v>
      </c>
      <c r="Y288" s="42">
        <f t="shared" si="30"/>
        <v>0</v>
      </c>
      <c r="Z288" s="69" t="s">
        <v>49</v>
      </c>
      <c r="AA288" s="70" t="s">
        <v>49</v>
      </c>
      <c r="AE288" s="83"/>
      <c r="BB288" s="195" t="s">
        <v>89</v>
      </c>
      <c r="BL288" s="83">
        <f t="shared" si="26"/>
        <v>0</v>
      </c>
      <c r="BM288" s="83">
        <f t="shared" si="27"/>
        <v>0</v>
      </c>
      <c r="BN288" s="83">
        <f t="shared" si="28"/>
        <v>0</v>
      </c>
      <c r="BO288" s="83">
        <f t="shared" si="29"/>
        <v>0</v>
      </c>
    </row>
    <row r="289" spans="1:67" ht="27" customHeight="1" x14ac:dyDescent="0.25">
      <c r="A289" s="64" t="s">
        <v>392</v>
      </c>
      <c r="B289" s="64" t="s">
        <v>393</v>
      </c>
      <c r="C289" s="37">
        <v>4301135307</v>
      </c>
      <c r="D289" s="206">
        <v>4640242181370</v>
      </c>
      <c r="E289" s="206"/>
      <c r="F289" s="63">
        <v>0.3</v>
      </c>
      <c r="G289" s="38">
        <v>9</v>
      </c>
      <c r="H289" s="63">
        <v>2.7</v>
      </c>
      <c r="I289" s="63">
        <v>2.9079999999999999</v>
      </c>
      <c r="J289" s="38">
        <v>234</v>
      </c>
      <c r="K289" s="38" t="s">
        <v>138</v>
      </c>
      <c r="L289" s="39" t="s">
        <v>83</v>
      </c>
      <c r="M289" s="39"/>
      <c r="N289" s="38">
        <v>180</v>
      </c>
      <c r="O289" s="221" t="s">
        <v>394</v>
      </c>
      <c r="P289" s="208"/>
      <c r="Q289" s="208"/>
      <c r="R289" s="208"/>
      <c r="S289" s="209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24"/>
        <v>0</v>
      </c>
      <c r="Y289" s="42">
        <f t="shared" si="30"/>
        <v>0</v>
      </c>
      <c r="Z289" s="69" t="s">
        <v>49</v>
      </c>
      <c r="AA289" s="70" t="s">
        <v>49</v>
      </c>
      <c r="AE289" s="83"/>
      <c r="BB289" s="196" t="s">
        <v>89</v>
      </c>
      <c r="BL289" s="83">
        <f t="shared" si="26"/>
        <v>0</v>
      </c>
      <c r="BM289" s="83">
        <f t="shared" si="27"/>
        <v>0</v>
      </c>
      <c r="BN289" s="83">
        <f t="shared" si="28"/>
        <v>0</v>
      </c>
      <c r="BO289" s="83">
        <f t="shared" si="29"/>
        <v>0</v>
      </c>
    </row>
    <row r="290" spans="1:67" ht="27" customHeight="1" x14ac:dyDescent="0.25">
      <c r="A290" s="64" t="s">
        <v>395</v>
      </c>
      <c r="B290" s="64" t="s">
        <v>396</v>
      </c>
      <c r="C290" s="37">
        <v>4301135153</v>
      </c>
      <c r="D290" s="206">
        <v>4607111037480</v>
      </c>
      <c r="E290" s="206"/>
      <c r="F290" s="63">
        <v>1</v>
      </c>
      <c r="G290" s="38">
        <v>4</v>
      </c>
      <c r="H290" s="63">
        <v>4</v>
      </c>
      <c r="I290" s="63">
        <v>4.2724000000000002</v>
      </c>
      <c r="J290" s="38">
        <v>84</v>
      </c>
      <c r="K290" s="38" t="s">
        <v>84</v>
      </c>
      <c r="L290" s="39" t="s">
        <v>83</v>
      </c>
      <c r="M290" s="39"/>
      <c r="N290" s="38">
        <v>180</v>
      </c>
      <c r="O290" s="222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8"/>
      <c r="Q290" s="208"/>
      <c r="R290" s="208"/>
      <c r="S290" s="209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24"/>
        <v>0</v>
      </c>
      <c r="Y290" s="42">
        <f>IFERROR(IF(W290="","",W290*0.0155),"")</f>
        <v>0</v>
      </c>
      <c r="Z290" s="69" t="s">
        <v>49</v>
      </c>
      <c r="AA290" s="70" t="s">
        <v>49</v>
      </c>
      <c r="AE290" s="83"/>
      <c r="BB290" s="197" t="s">
        <v>89</v>
      </c>
      <c r="BL290" s="83">
        <f t="shared" si="26"/>
        <v>0</v>
      </c>
      <c r="BM290" s="83">
        <f t="shared" si="27"/>
        <v>0</v>
      </c>
      <c r="BN290" s="83">
        <f t="shared" si="28"/>
        <v>0</v>
      </c>
      <c r="BO290" s="83">
        <f t="shared" si="29"/>
        <v>0</v>
      </c>
    </row>
    <row r="291" spans="1:67" ht="27" customHeight="1" x14ac:dyDescent="0.25">
      <c r="A291" s="64" t="s">
        <v>395</v>
      </c>
      <c r="B291" s="64" t="s">
        <v>397</v>
      </c>
      <c r="C291" s="37">
        <v>4301135318</v>
      </c>
      <c r="D291" s="206">
        <v>4607111037480</v>
      </c>
      <c r="E291" s="206"/>
      <c r="F291" s="63">
        <v>1</v>
      </c>
      <c r="G291" s="38">
        <v>4</v>
      </c>
      <c r="H291" s="63">
        <v>4</v>
      </c>
      <c r="I291" s="63">
        <v>4.2724000000000002</v>
      </c>
      <c r="J291" s="38">
        <v>84</v>
      </c>
      <c r="K291" s="38" t="s">
        <v>84</v>
      </c>
      <c r="L291" s="39" t="s">
        <v>83</v>
      </c>
      <c r="M291" s="39"/>
      <c r="N291" s="38">
        <v>180</v>
      </c>
      <c r="O291" s="223" t="s">
        <v>398</v>
      </c>
      <c r="P291" s="208"/>
      <c r="Q291" s="208"/>
      <c r="R291" s="208"/>
      <c r="S291" s="209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24"/>
        <v>0</v>
      </c>
      <c r="Y291" s="42">
        <f>IFERROR(IF(W291="","",W291*0.0155),"")</f>
        <v>0</v>
      </c>
      <c r="Z291" s="69" t="s">
        <v>49</v>
      </c>
      <c r="AA291" s="70" t="s">
        <v>49</v>
      </c>
      <c r="AE291" s="83"/>
      <c r="BB291" s="198" t="s">
        <v>89</v>
      </c>
      <c r="BL291" s="83">
        <f t="shared" si="26"/>
        <v>0</v>
      </c>
      <c r="BM291" s="83">
        <f t="shared" si="27"/>
        <v>0</v>
      </c>
      <c r="BN291" s="83">
        <f t="shared" si="28"/>
        <v>0</v>
      </c>
      <c r="BO291" s="83">
        <f t="shared" si="29"/>
        <v>0</v>
      </c>
    </row>
    <row r="292" spans="1:67" ht="27" customHeight="1" x14ac:dyDescent="0.25">
      <c r="A292" s="64" t="s">
        <v>399</v>
      </c>
      <c r="B292" s="64" t="s">
        <v>400</v>
      </c>
      <c r="C292" s="37">
        <v>4301135152</v>
      </c>
      <c r="D292" s="206">
        <v>4607111037473</v>
      </c>
      <c r="E292" s="206"/>
      <c r="F292" s="63">
        <v>1</v>
      </c>
      <c r="G292" s="38">
        <v>4</v>
      </c>
      <c r="H292" s="63">
        <v>4</v>
      </c>
      <c r="I292" s="63">
        <v>4.2300000000000004</v>
      </c>
      <c r="J292" s="38">
        <v>84</v>
      </c>
      <c r="K292" s="38" t="s">
        <v>84</v>
      </c>
      <c r="L292" s="39" t="s">
        <v>83</v>
      </c>
      <c r="M292" s="39"/>
      <c r="N292" s="38">
        <v>180</v>
      </c>
      <c r="O292" s="22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8"/>
      <c r="Q292" s="208"/>
      <c r="R292" s="208"/>
      <c r="S292" s="209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24"/>
        <v>0</v>
      </c>
      <c r="Y292" s="42">
        <f>IFERROR(IF(W292="","",W292*0.0155),"")</f>
        <v>0</v>
      </c>
      <c r="Z292" s="69" t="s">
        <v>49</v>
      </c>
      <c r="AA292" s="70" t="s">
        <v>49</v>
      </c>
      <c r="AE292" s="83"/>
      <c r="BB292" s="199" t="s">
        <v>89</v>
      </c>
      <c r="BL292" s="83">
        <f t="shared" si="26"/>
        <v>0</v>
      </c>
      <c r="BM292" s="83">
        <f t="shared" si="27"/>
        <v>0</v>
      </c>
      <c r="BN292" s="83">
        <f t="shared" si="28"/>
        <v>0</v>
      </c>
      <c r="BO292" s="83">
        <f t="shared" si="29"/>
        <v>0</v>
      </c>
    </row>
    <row r="293" spans="1:67" ht="27" customHeight="1" x14ac:dyDescent="0.25">
      <c r="A293" s="64" t="s">
        <v>399</v>
      </c>
      <c r="B293" s="64" t="s">
        <v>401</v>
      </c>
      <c r="C293" s="37">
        <v>4301135319</v>
      </c>
      <c r="D293" s="206">
        <v>4607111037473</v>
      </c>
      <c r="E293" s="206"/>
      <c r="F293" s="63">
        <v>1</v>
      </c>
      <c r="G293" s="38">
        <v>4</v>
      </c>
      <c r="H293" s="63">
        <v>4</v>
      </c>
      <c r="I293" s="63">
        <v>4.2300000000000004</v>
      </c>
      <c r="J293" s="38">
        <v>84</v>
      </c>
      <c r="K293" s="38" t="s">
        <v>84</v>
      </c>
      <c r="L293" s="39" t="s">
        <v>83</v>
      </c>
      <c r="M293" s="39"/>
      <c r="N293" s="38">
        <v>180</v>
      </c>
      <c r="O293" s="207" t="s">
        <v>402</v>
      </c>
      <c r="P293" s="208"/>
      <c r="Q293" s="208"/>
      <c r="R293" s="208"/>
      <c r="S293" s="209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24"/>
        <v>0</v>
      </c>
      <c r="Y293" s="42">
        <f>IFERROR(IF(W293="","",W293*0.0155),"")</f>
        <v>0</v>
      </c>
      <c r="Z293" s="69" t="s">
        <v>49</v>
      </c>
      <c r="AA293" s="70" t="s">
        <v>49</v>
      </c>
      <c r="AE293" s="83"/>
      <c r="BB293" s="200" t="s">
        <v>89</v>
      </c>
      <c r="BL293" s="83">
        <f t="shared" si="26"/>
        <v>0</v>
      </c>
      <c r="BM293" s="83">
        <f t="shared" si="27"/>
        <v>0</v>
      </c>
      <c r="BN293" s="83">
        <f t="shared" si="28"/>
        <v>0</v>
      </c>
      <c r="BO293" s="83">
        <f t="shared" si="29"/>
        <v>0</v>
      </c>
    </row>
    <row r="294" spans="1:67" ht="27" customHeight="1" x14ac:dyDescent="0.25">
      <c r="A294" s="64" t="s">
        <v>403</v>
      </c>
      <c r="B294" s="64" t="s">
        <v>404</v>
      </c>
      <c r="C294" s="37">
        <v>4301135198</v>
      </c>
      <c r="D294" s="206">
        <v>4640242180663</v>
      </c>
      <c r="E294" s="206"/>
      <c r="F294" s="63">
        <v>0.9</v>
      </c>
      <c r="G294" s="38">
        <v>4</v>
      </c>
      <c r="H294" s="63">
        <v>3.6</v>
      </c>
      <c r="I294" s="63">
        <v>3.83</v>
      </c>
      <c r="J294" s="38">
        <v>84</v>
      </c>
      <c r="K294" s="38" t="s">
        <v>84</v>
      </c>
      <c r="L294" s="39" t="s">
        <v>83</v>
      </c>
      <c r="M294" s="39"/>
      <c r="N294" s="38">
        <v>180</v>
      </c>
      <c r="O294" s="210" t="s">
        <v>405</v>
      </c>
      <c r="P294" s="208"/>
      <c r="Q294" s="208"/>
      <c r="R294" s="208"/>
      <c r="S294" s="209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24"/>
        <v>0</v>
      </c>
      <c r="Y294" s="42">
        <f>IFERROR(IF(W294="","",W294*0.0155),"")</f>
        <v>0</v>
      </c>
      <c r="Z294" s="69" t="s">
        <v>49</v>
      </c>
      <c r="AA294" s="70" t="s">
        <v>49</v>
      </c>
      <c r="AE294" s="83"/>
      <c r="BB294" s="201" t="s">
        <v>89</v>
      </c>
      <c r="BL294" s="83">
        <f t="shared" si="26"/>
        <v>0</v>
      </c>
      <c r="BM294" s="83">
        <f t="shared" si="27"/>
        <v>0</v>
      </c>
      <c r="BN294" s="83">
        <f t="shared" si="28"/>
        <v>0</v>
      </c>
      <c r="BO294" s="83">
        <f t="shared" si="29"/>
        <v>0</v>
      </c>
    </row>
    <row r="295" spans="1:67" x14ac:dyDescent="0.2">
      <c r="A295" s="214"/>
      <c r="B295" s="214"/>
      <c r="C295" s="214"/>
      <c r="D295" s="214"/>
      <c r="E295" s="214"/>
      <c r="F295" s="214"/>
      <c r="G295" s="214"/>
      <c r="H295" s="214"/>
      <c r="I295" s="214"/>
      <c r="J295" s="214"/>
      <c r="K295" s="214"/>
      <c r="L295" s="214"/>
      <c r="M295" s="214"/>
      <c r="N295" s="215"/>
      <c r="O295" s="211" t="s">
        <v>43</v>
      </c>
      <c r="P295" s="212"/>
      <c r="Q295" s="212"/>
      <c r="R295" s="212"/>
      <c r="S295" s="212"/>
      <c r="T295" s="212"/>
      <c r="U295" s="213"/>
      <c r="V295" s="43" t="s">
        <v>42</v>
      </c>
      <c r="W295" s="44">
        <f>IFERROR(SUM(W272:W294),"0")</f>
        <v>0</v>
      </c>
      <c r="X295" s="44">
        <f>IFERROR(SUM(X272:X294),"0")</f>
        <v>0</v>
      </c>
      <c r="Y295" s="44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</v>
      </c>
      <c r="Z295" s="68"/>
      <c r="AA295" s="68"/>
    </row>
    <row r="296" spans="1:67" x14ac:dyDescent="0.2">
      <c r="A296" s="214"/>
      <c r="B296" s="214"/>
      <c r="C296" s="214"/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5"/>
      <c r="O296" s="211" t="s">
        <v>43</v>
      </c>
      <c r="P296" s="212"/>
      <c r="Q296" s="212"/>
      <c r="R296" s="212"/>
      <c r="S296" s="212"/>
      <c r="T296" s="212"/>
      <c r="U296" s="213"/>
      <c r="V296" s="43" t="s">
        <v>0</v>
      </c>
      <c r="W296" s="44">
        <f>IFERROR(SUMPRODUCT(W272:W294*H272:H294),"0")</f>
        <v>0</v>
      </c>
      <c r="X296" s="44">
        <f>IFERROR(SUMPRODUCT(X272:X294*H272:H294),"0")</f>
        <v>0</v>
      </c>
      <c r="Y296" s="43"/>
      <c r="Z296" s="68"/>
      <c r="AA296" s="68"/>
    </row>
    <row r="297" spans="1:67" ht="15" customHeight="1" x14ac:dyDescent="0.2">
      <c r="A297" s="214"/>
      <c r="B297" s="214"/>
      <c r="C297" s="214"/>
      <c r="D297" s="214"/>
      <c r="E297" s="214"/>
      <c r="F297" s="214"/>
      <c r="G297" s="214"/>
      <c r="H297" s="214"/>
      <c r="I297" s="214"/>
      <c r="J297" s="214"/>
      <c r="K297" s="214"/>
      <c r="L297" s="214"/>
      <c r="M297" s="214"/>
      <c r="N297" s="219"/>
      <c r="O297" s="216" t="s">
        <v>36</v>
      </c>
      <c r="P297" s="217"/>
      <c r="Q297" s="217"/>
      <c r="R297" s="217"/>
      <c r="S297" s="217"/>
      <c r="T297" s="217"/>
      <c r="U297" s="218"/>
      <c r="V297" s="43" t="s">
        <v>0</v>
      </c>
      <c r="W297" s="44">
        <f>IFERROR(W24+W33+W41+W51+W61+W67+W72+W78+W88+W95+W103+W109+W114+W122+W127+W133+W138+W145+W150+W158+W163+W170+W175+W180+W185+W192+W199+W209+W217+W222+W228+W234+W240+W245+W253+W258+W263+W270+W296,"0")</f>
        <v>12638.64</v>
      </c>
      <c r="X297" s="44">
        <f>IFERROR(X24+X33+X41+X51+X61+X67+X72+X78+X88+X95+X103+X109+X114+X122+X127+X133+X138+X145+X150+X158+X163+X170+X175+X180+X185+X192+X199+X209+X217+X222+X228+X234+X240+X245+X253+X258+X263+X270+X296,"0")</f>
        <v>12638.64</v>
      </c>
      <c r="Y297" s="43"/>
      <c r="Z297" s="68"/>
      <c r="AA297" s="68"/>
    </row>
    <row r="298" spans="1:67" x14ac:dyDescent="0.2">
      <c r="A298" s="214"/>
      <c r="B298" s="214"/>
      <c r="C298" s="214"/>
      <c r="D298" s="214"/>
      <c r="E298" s="214"/>
      <c r="F298" s="214"/>
      <c r="G298" s="214"/>
      <c r="H298" s="214"/>
      <c r="I298" s="214"/>
      <c r="J298" s="214"/>
      <c r="K298" s="214"/>
      <c r="L298" s="214"/>
      <c r="M298" s="214"/>
      <c r="N298" s="219"/>
      <c r="O298" s="216" t="s">
        <v>37</v>
      </c>
      <c r="P298" s="217"/>
      <c r="Q298" s="217"/>
      <c r="R298" s="217"/>
      <c r="S298" s="217"/>
      <c r="T298" s="217"/>
      <c r="U298" s="218"/>
      <c r="V298" s="43" t="s">
        <v>0</v>
      </c>
      <c r="W298" s="44">
        <f>IFERROR(SUM(BL22:BL294),"0")</f>
        <v>13979.705600000003</v>
      </c>
      <c r="X298" s="44">
        <f>IFERROR(SUM(BM22:BM294),"0")</f>
        <v>13979.705600000003</v>
      </c>
      <c r="Y298" s="43"/>
      <c r="Z298" s="68"/>
      <c r="AA298" s="68"/>
    </row>
    <row r="299" spans="1:67" x14ac:dyDescent="0.2">
      <c r="A299" s="214"/>
      <c r="B299" s="214"/>
      <c r="C299" s="214"/>
      <c r="D299" s="214"/>
      <c r="E299" s="214"/>
      <c r="F299" s="214"/>
      <c r="G299" s="214"/>
      <c r="H299" s="214"/>
      <c r="I299" s="214"/>
      <c r="J299" s="214"/>
      <c r="K299" s="214"/>
      <c r="L299" s="214"/>
      <c r="M299" s="214"/>
      <c r="N299" s="219"/>
      <c r="O299" s="216" t="s">
        <v>38</v>
      </c>
      <c r="P299" s="217"/>
      <c r="Q299" s="217"/>
      <c r="R299" s="217"/>
      <c r="S299" s="217"/>
      <c r="T299" s="217"/>
      <c r="U299" s="218"/>
      <c r="V299" s="43" t="s">
        <v>23</v>
      </c>
      <c r="W299" s="45">
        <f>ROUNDUP(SUM(BN22:BN294),0)</f>
        <v>36</v>
      </c>
      <c r="X299" s="45">
        <f>ROUNDUP(SUM(BO22:BO294),0)</f>
        <v>36</v>
      </c>
      <c r="Y299" s="43"/>
      <c r="Z299" s="68"/>
      <c r="AA299" s="68"/>
    </row>
    <row r="300" spans="1:67" x14ac:dyDescent="0.2">
      <c r="A300" s="214"/>
      <c r="B300" s="214"/>
      <c r="C300" s="214"/>
      <c r="D300" s="214"/>
      <c r="E300" s="214"/>
      <c r="F300" s="214"/>
      <c r="G300" s="214"/>
      <c r="H300" s="214"/>
      <c r="I300" s="214"/>
      <c r="J300" s="214"/>
      <c r="K300" s="214"/>
      <c r="L300" s="214"/>
      <c r="M300" s="214"/>
      <c r="N300" s="219"/>
      <c r="O300" s="216" t="s">
        <v>39</v>
      </c>
      <c r="P300" s="217"/>
      <c r="Q300" s="217"/>
      <c r="R300" s="217"/>
      <c r="S300" s="217"/>
      <c r="T300" s="217"/>
      <c r="U300" s="218"/>
      <c r="V300" s="43" t="s">
        <v>0</v>
      </c>
      <c r="W300" s="44">
        <f>GrossWeightTotal+PalletQtyTotal*25</f>
        <v>14879.705600000003</v>
      </c>
      <c r="X300" s="44">
        <f>GrossWeightTotalR+PalletQtyTotalR*25</f>
        <v>14879.705600000003</v>
      </c>
      <c r="Y300" s="43"/>
      <c r="Z300" s="68"/>
      <c r="AA300" s="68"/>
    </row>
    <row r="301" spans="1:67" x14ac:dyDescent="0.2">
      <c r="A301" s="214"/>
      <c r="B301" s="214"/>
      <c r="C301" s="214"/>
      <c r="D301" s="214"/>
      <c r="E301" s="214"/>
      <c r="F301" s="214"/>
      <c r="G301" s="214"/>
      <c r="H301" s="214"/>
      <c r="I301" s="214"/>
      <c r="J301" s="214"/>
      <c r="K301" s="214"/>
      <c r="L301" s="214"/>
      <c r="M301" s="214"/>
      <c r="N301" s="219"/>
      <c r="O301" s="216" t="s">
        <v>40</v>
      </c>
      <c r="P301" s="217"/>
      <c r="Q301" s="217"/>
      <c r="R301" s="217"/>
      <c r="S301" s="217"/>
      <c r="T301" s="217"/>
      <c r="U301" s="218"/>
      <c r="V301" s="43" t="s">
        <v>23</v>
      </c>
      <c r="W301" s="44">
        <f>IFERROR(W23+W32+W40+W50+W60+W66+W71+W77+W87+W94+W102+W108+W113+W121+W126+W132+W137+W144+W149+W157+W162+W169+W174+W179+W184+W191+W198+W208+W216+W221+W227+W233+W239+W244+W252+W257+W262+W269+W295,"0")</f>
        <v>2982</v>
      </c>
      <c r="X301" s="44">
        <f>IFERROR(X23+X32+X40+X50+X60+X66+X71+X77+X87+X94+X102+X108+X113+X121+X126+X132+X137+X144+X149+X157+X162+X169+X174+X179+X184+X191+X198+X208+X216+X221+X227+X233+X239+X244+X252+X257+X262+X269+X295,"0")</f>
        <v>2982</v>
      </c>
      <c r="Y301" s="43"/>
      <c r="Z301" s="68"/>
      <c r="AA301" s="68"/>
    </row>
    <row r="302" spans="1:67" ht="14.25" x14ac:dyDescent="0.2">
      <c r="A302" s="214"/>
      <c r="B302" s="214"/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214"/>
      <c r="N302" s="219"/>
      <c r="O302" s="216" t="s">
        <v>41</v>
      </c>
      <c r="P302" s="217"/>
      <c r="Q302" s="217"/>
      <c r="R302" s="217"/>
      <c r="S302" s="217"/>
      <c r="T302" s="217"/>
      <c r="U302" s="218"/>
      <c r="V302" s="46" t="s">
        <v>55</v>
      </c>
      <c r="W302" s="43"/>
      <c r="X302" s="43"/>
      <c r="Y302" s="43">
        <f>IFERROR(Y23+Y32+Y40+Y50+Y60+Y66+Y71+Y77+Y87+Y94+Y102+Y108+Y113+Y121+Y126+Y132+Y137+Y144+Y149+Y157+Y162+Y169+Y174+Y179+Y184+Y191+Y198+Y208+Y216+Y221+Y227+Y233+Y239+Y244+Y252+Y257+Y262+Y269+Y295,"0")</f>
        <v>45.351600000000005</v>
      </c>
      <c r="Z302" s="68"/>
      <c r="AA302" s="68"/>
    </row>
    <row r="303" spans="1:67" ht="13.5" thickBot="1" x14ac:dyDescent="0.25"/>
    <row r="304" spans="1:67" ht="27" thickTop="1" thickBot="1" x14ac:dyDescent="0.25">
      <c r="A304" s="47" t="s">
        <v>9</v>
      </c>
      <c r="B304" s="82" t="s">
        <v>79</v>
      </c>
      <c r="C304" s="202" t="s">
        <v>48</v>
      </c>
      <c r="D304" s="202" t="s">
        <v>48</v>
      </c>
      <c r="E304" s="202" t="s">
        <v>48</v>
      </c>
      <c r="F304" s="202" t="s">
        <v>48</v>
      </c>
      <c r="G304" s="202" t="s">
        <v>48</v>
      </c>
      <c r="H304" s="202" t="s">
        <v>48</v>
      </c>
      <c r="I304" s="202" t="s">
        <v>48</v>
      </c>
      <c r="J304" s="202" t="s">
        <v>48</v>
      </c>
      <c r="K304" s="202" t="s">
        <v>48</v>
      </c>
      <c r="L304" s="202" t="s">
        <v>48</v>
      </c>
      <c r="M304" s="203"/>
      <c r="N304" s="202" t="s">
        <v>48</v>
      </c>
      <c r="O304" s="202" t="s">
        <v>48</v>
      </c>
      <c r="P304" s="202" t="s">
        <v>48</v>
      </c>
      <c r="Q304" s="202" t="s">
        <v>48</v>
      </c>
      <c r="R304" s="202" t="s">
        <v>48</v>
      </c>
      <c r="S304" s="202" t="s">
        <v>48</v>
      </c>
      <c r="T304" s="202" t="s">
        <v>212</v>
      </c>
      <c r="U304" s="202" t="s">
        <v>212</v>
      </c>
      <c r="V304" s="202" t="s">
        <v>212</v>
      </c>
      <c r="W304" s="202" t="s">
        <v>239</v>
      </c>
      <c r="X304" s="202" t="s">
        <v>239</v>
      </c>
      <c r="Y304" s="202" t="s">
        <v>239</v>
      </c>
      <c r="Z304" s="202" t="s">
        <v>239</v>
      </c>
      <c r="AA304" s="202" t="s">
        <v>256</v>
      </c>
      <c r="AB304" s="202" t="s">
        <v>256</v>
      </c>
      <c r="AC304" s="202" t="s">
        <v>256</v>
      </c>
      <c r="AD304" s="202" t="s">
        <v>256</v>
      </c>
      <c r="AE304" s="202" t="s">
        <v>256</v>
      </c>
      <c r="AF304" s="202" t="s">
        <v>256</v>
      </c>
      <c r="AG304" s="82" t="s">
        <v>299</v>
      </c>
      <c r="AH304" s="202" t="s">
        <v>303</v>
      </c>
      <c r="AI304" s="202" t="s">
        <v>303</v>
      </c>
      <c r="AJ304" s="202" t="s">
        <v>310</v>
      </c>
      <c r="AK304" s="202" t="s">
        <v>310</v>
      </c>
    </row>
    <row r="305" spans="1:37" ht="14.25" customHeight="1" thickTop="1" x14ac:dyDescent="0.2">
      <c r="A305" s="204" t="s">
        <v>10</v>
      </c>
      <c r="B305" s="202" t="s">
        <v>79</v>
      </c>
      <c r="C305" s="202" t="s">
        <v>85</v>
      </c>
      <c r="D305" s="202" t="s">
        <v>97</v>
      </c>
      <c r="E305" s="202" t="s">
        <v>107</v>
      </c>
      <c r="F305" s="202" t="s">
        <v>122</v>
      </c>
      <c r="G305" s="202" t="s">
        <v>135</v>
      </c>
      <c r="H305" s="202" t="s">
        <v>141</v>
      </c>
      <c r="I305" s="202" t="s">
        <v>145</v>
      </c>
      <c r="J305" s="202" t="s">
        <v>151</v>
      </c>
      <c r="K305" s="202" t="s">
        <v>164</v>
      </c>
      <c r="L305" s="202" t="s">
        <v>171</v>
      </c>
      <c r="M305" s="1"/>
      <c r="N305" s="202" t="s">
        <v>180</v>
      </c>
      <c r="O305" s="202" t="s">
        <v>185</v>
      </c>
      <c r="P305" s="202" t="s">
        <v>188</v>
      </c>
      <c r="Q305" s="202" t="s">
        <v>198</v>
      </c>
      <c r="R305" s="202" t="s">
        <v>201</v>
      </c>
      <c r="S305" s="202" t="s">
        <v>209</v>
      </c>
      <c r="T305" s="202" t="s">
        <v>213</v>
      </c>
      <c r="U305" s="202" t="s">
        <v>219</v>
      </c>
      <c r="V305" s="202" t="s">
        <v>222</v>
      </c>
      <c r="W305" s="202" t="s">
        <v>240</v>
      </c>
      <c r="X305" s="202" t="s">
        <v>245</v>
      </c>
      <c r="Y305" s="202" t="s">
        <v>239</v>
      </c>
      <c r="Z305" s="202" t="s">
        <v>253</v>
      </c>
      <c r="AA305" s="202" t="s">
        <v>257</v>
      </c>
      <c r="AB305" s="202" t="s">
        <v>262</v>
      </c>
      <c r="AC305" s="202" t="s">
        <v>269</v>
      </c>
      <c r="AD305" s="202" t="s">
        <v>282</v>
      </c>
      <c r="AE305" s="202" t="s">
        <v>291</v>
      </c>
      <c r="AF305" s="202" t="s">
        <v>294</v>
      </c>
      <c r="AG305" s="202" t="s">
        <v>300</v>
      </c>
      <c r="AH305" s="202" t="s">
        <v>304</v>
      </c>
      <c r="AI305" s="202" t="s">
        <v>307</v>
      </c>
      <c r="AJ305" s="202" t="s">
        <v>311</v>
      </c>
      <c r="AK305" s="202" t="s">
        <v>321</v>
      </c>
    </row>
    <row r="306" spans="1:37" ht="13.5" thickBot="1" x14ac:dyDescent="0.25">
      <c r="A306" s="205"/>
      <c r="B306" s="202"/>
      <c r="C306" s="202"/>
      <c r="D306" s="202"/>
      <c r="E306" s="202"/>
      <c r="F306" s="202"/>
      <c r="G306" s="202"/>
      <c r="H306" s="202"/>
      <c r="I306" s="202"/>
      <c r="J306" s="202"/>
      <c r="K306" s="202"/>
      <c r="L306" s="202"/>
      <c r="M306" s="1"/>
      <c r="N306" s="202"/>
      <c r="O306" s="202"/>
      <c r="P306" s="202"/>
      <c r="Q306" s="202"/>
      <c r="R306" s="202"/>
      <c r="S306" s="202"/>
      <c r="T306" s="202"/>
      <c r="U306" s="202"/>
      <c r="V306" s="202"/>
      <c r="W306" s="202"/>
      <c r="X306" s="202"/>
      <c r="Y306" s="202"/>
      <c r="Z306" s="202"/>
      <c r="AA306" s="202"/>
      <c r="AB306" s="202"/>
      <c r="AC306" s="202"/>
      <c r="AD306" s="202"/>
      <c r="AE306" s="202"/>
      <c r="AF306" s="202"/>
      <c r="AG306" s="202"/>
      <c r="AH306" s="202"/>
      <c r="AI306" s="202"/>
      <c r="AJ306" s="202"/>
      <c r="AK306" s="202"/>
    </row>
    <row r="307" spans="1:37" ht="18" thickTop="1" thickBot="1" x14ac:dyDescent="0.25">
      <c r="A307" s="47" t="s">
        <v>13</v>
      </c>
      <c r="B307" s="53">
        <f>IFERROR(W22*H22,"0")</f>
        <v>0</v>
      </c>
      <c r="C307" s="53">
        <f>IFERROR(W28*H28,"0")+IFERROR(W29*H29,"0")+IFERROR(W30*H30,"0")+IFERROR(W31*H31,"0")</f>
        <v>756</v>
      </c>
      <c r="D307" s="53">
        <f>IFERROR(W36*H36,"0")+IFERROR(W37*H37,"0")+IFERROR(W38*H38,"0")+IFERROR(W39*H39,"0")</f>
        <v>1512</v>
      </c>
      <c r="E307" s="53">
        <f>IFERROR(W44*H44,"0")+IFERROR(W45*H45,"0")+IFERROR(W46*H46,"0")+IFERROR(W47*H47,"0")+IFERROR(W48*H48,"0")+IFERROR(W49*H49,"0")</f>
        <v>0</v>
      </c>
      <c r="F307" s="53">
        <f>IFERROR(W54*H54,"0")+IFERROR(W55*H55,"0")+IFERROR(W56*H56,"0")+IFERROR(W57*H57,"0")+IFERROR(W58*H58,"0")+IFERROR(W59*H59,"0")</f>
        <v>1760.6399999999999</v>
      </c>
      <c r="G307" s="53">
        <f>IFERROR(W64*H64,"0")+IFERROR(W65*H65,"0")</f>
        <v>0</v>
      </c>
      <c r="H307" s="53">
        <f>IFERROR(W70*H70,"0")</f>
        <v>252</v>
      </c>
      <c r="I307" s="53">
        <f>IFERROR(W75*H75,"0")+IFERROR(W76*H76,"0")</f>
        <v>504</v>
      </c>
      <c r="J307" s="53">
        <f>IFERROR(W81*H81,"0")+IFERROR(W82*H82,"0")+IFERROR(W83*H83,"0")+IFERROR(W84*H84,"0")+IFERROR(W85*H85,"0")+IFERROR(W86*H86,"0")</f>
        <v>1008</v>
      </c>
      <c r="K307" s="53">
        <f>IFERROR(W91*H91,"0")+IFERROR(W92*H92,"0")+IFERROR(W93*H93,"0")</f>
        <v>776.16000000000008</v>
      </c>
      <c r="L307" s="53">
        <f>IFERROR(W98*H98,"0")+IFERROR(W99*H99,"0")+IFERROR(W100*H100,"0")+IFERROR(W101*H101,"0")</f>
        <v>4179.84</v>
      </c>
      <c r="M307" s="1"/>
      <c r="N307" s="53">
        <f>IFERROR(W106*H106,"0")+IFERROR(W107*H107,"0")</f>
        <v>630</v>
      </c>
      <c r="O307" s="53">
        <f>IFERROR(W112*H112,"0")</f>
        <v>210</v>
      </c>
      <c r="P307" s="53">
        <f>IFERROR(W117*H117,"0")+IFERROR(W118*H118,"0")+IFERROR(W119*H119,"0")+IFERROR(W120*H120,"0")</f>
        <v>420</v>
      </c>
      <c r="Q307" s="53">
        <f>IFERROR(W125*H125,"0")</f>
        <v>210</v>
      </c>
      <c r="R307" s="53">
        <f>IFERROR(W130*H130,"0")+IFERROR(W131*H131,"0")</f>
        <v>0</v>
      </c>
      <c r="S307" s="53">
        <f>IFERROR(W136*H136,"0")</f>
        <v>0</v>
      </c>
      <c r="T307" s="53">
        <f>IFERROR(W142*H142,"0")+IFERROR(W143*H143,"0")</f>
        <v>0</v>
      </c>
      <c r="U307" s="53">
        <f>IFERROR(W148*H148,"0")</f>
        <v>0</v>
      </c>
      <c r="V307" s="53">
        <f>IFERROR(W153*H153,"0")+IFERROR(W154*H154,"0")+IFERROR(W155*H155,"0")+IFERROR(W156*H156,"0")+IFERROR(W160*H160,"0")+IFERROR(W161*H161,"0")</f>
        <v>0</v>
      </c>
      <c r="W307" s="53">
        <f>IFERROR(W167*H167,"0")+IFERROR(W168*H168,"0")</f>
        <v>420</v>
      </c>
      <c r="X307" s="53">
        <f>IFERROR(W173*H173,"0")</f>
        <v>0</v>
      </c>
      <c r="Y307" s="53">
        <f>IFERROR(W178*H178,"0")</f>
        <v>0</v>
      </c>
      <c r="Z307" s="53">
        <f>IFERROR(W183*H183,"0")</f>
        <v>0</v>
      </c>
      <c r="AA307" s="53">
        <f>IFERROR(W189*H189,"0")+IFERROR(W190*H190,"0")</f>
        <v>0</v>
      </c>
      <c r="AB307" s="53">
        <f>IFERROR(W195*H195,"0")+IFERROR(W196*H196,"0")+IFERROR(W197*H197,"0")</f>
        <v>0</v>
      </c>
      <c r="AC307" s="53">
        <f>IFERROR(W202*H202,"0")+IFERROR(W203*H203,"0")+IFERROR(W204*H204,"0")+IFERROR(W205*H205,"0")+IFERROR(W206*H206,"0")+IFERROR(W207*H207,"0")</f>
        <v>0</v>
      </c>
      <c r="AD307" s="53">
        <f>IFERROR(W212*H212,"0")+IFERROR(W213*H213,"0")+IFERROR(W214*H214,"0")+IFERROR(W215*H215,"0")</f>
        <v>0</v>
      </c>
      <c r="AE307" s="53">
        <f>IFERROR(W220*H220,"0")</f>
        <v>0</v>
      </c>
      <c r="AF307" s="53">
        <f>IFERROR(W225*H225,"0")+IFERROR(W226*H226,"0")</f>
        <v>0</v>
      </c>
      <c r="AG307" s="53">
        <f>IFERROR(W232*H232,"0")</f>
        <v>0</v>
      </c>
      <c r="AH307" s="53">
        <f>IFERROR(W238*H238,"0")</f>
        <v>0</v>
      </c>
      <c r="AI307" s="53">
        <f>IFERROR(W243*H243,"0")</f>
        <v>0</v>
      </c>
      <c r="AJ307" s="53">
        <f>IFERROR(W249*H249,"0")+IFERROR(W250*H250,"0")+IFERROR(W251*H251,"0")</f>
        <v>0</v>
      </c>
      <c r="AK307" s="53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0</v>
      </c>
    </row>
    <row r="308" spans="1:37" ht="13.5" thickTop="1" x14ac:dyDescent="0.2">
      <c r="C308" s="1"/>
    </row>
    <row r="309" spans="1:37" ht="19.5" customHeight="1" x14ac:dyDescent="0.2">
      <c r="A309" s="71" t="s">
        <v>65</v>
      </c>
      <c r="B309" s="71" t="s">
        <v>66</v>
      </c>
      <c r="C309" s="71" t="s">
        <v>68</v>
      </c>
    </row>
    <row r="310" spans="1:37" x14ac:dyDescent="0.2">
      <c r="A310" s="72">
        <f>SUMPRODUCT(--(BB:BB="ЗПФ"),--(V:V="кор"),H:H,X:X)+SUMPRODUCT(--(BB:BB="ЗПФ"),--(V:V="кг"),X:X)</f>
        <v>7452.4800000000014</v>
      </c>
      <c r="B310" s="73">
        <f>SUMPRODUCT(--(BB:BB="ПГП"),--(V:V="кор"),H:H,X:X)+SUMPRODUCT(--(BB:BB="ПГП"),--(V:V="кг"),X:X)</f>
        <v>5186.16</v>
      </c>
      <c r="C310" s="73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50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O102:U102"/>
    <mergeCell ref="A102:N103"/>
    <mergeCell ref="O103:U103"/>
    <mergeCell ref="A104:Y104"/>
    <mergeCell ref="A105:Y105"/>
    <mergeCell ref="D106:E106"/>
    <mergeCell ref="O106:S106"/>
    <mergeCell ref="D107:E107"/>
    <mergeCell ref="O107:S107"/>
    <mergeCell ref="O108:U108"/>
    <mergeCell ref="A108:N109"/>
    <mergeCell ref="O109:U109"/>
    <mergeCell ref="A110:Y110"/>
    <mergeCell ref="A111:Y111"/>
    <mergeCell ref="D112:E112"/>
    <mergeCell ref="O112:S112"/>
    <mergeCell ref="O113:U113"/>
    <mergeCell ref="A113:N114"/>
    <mergeCell ref="O114:U114"/>
    <mergeCell ref="A115:Y115"/>
    <mergeCell ref="A116:Y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A124:Y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A135:Y135"/>
    <mergeCell ref="D136:E136"/>
    <mergeCell ref="O136:S136"/>
    <mergeCell ref="O137:U137"/>
    <mergeCell ref="A137:N138"/>
    <mergeCell ref="O138:U138"/>
    <mergeCell ref="A139:Y139"/>
    <mergeCell ref="A140:Y140"/>
    <mergeCell ref="A141:Y141"/>
    <mergeCell ref="D142:E142"/>
    <mergeCell ref="O142:S142"/>
    <mergeCell ref="D143:E143"/>
    <mergeCell ref="O143:S143"/>
    <mergeCell ref="O144:U144"/>
    <mergeCell ref="A144:N145"/>
    <mergeCell ref="O145:U145"/>
    <mergeCell ref="A146:Y146"/>
    <mergeCell ref="A147:Y147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59:Y159"/>
    <mergeCell ref="D160:E160"/>
    <mergeCell ref="O160:S160"/>
    <mergeCell ref="D161:E161"/>
    <mergeCell ref="O161:S161"/>
    <mergeCell ref="O162:U162"/>
    <mergeCell ref="A162:N163"/>
    <mergeCell ref="O163:U163"/>
    <mergeCell ref="A164:Y164"/>
    <mergeCell ref="A165:Y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A172:Y172"/>
    <mergeCell ref="D173:E173"/>
    <mergeCell ref="O173:S173"/>
    <mergeCell ref="O174:U174"/>
    <mergeCell ref="A174:N175"/>
    <mergeCell ref="O175:U175"/>
    <mergeCell ref="A176:Y176"/>
    <mergeCell ref="A177:Y177"/>
    <mergeCell ref="D178:E178"/>
    <mergeCell ref="O178:S178"/>
    <mergeCell ref="O179:U179"/>
    <mergeCell ref="A179:N180"/>
    <mergeCell ref="O180:U180"/>
    <mergeCell ref="A181:Y181"/>
    <mergeCell ref="A182:Y182"/>
    <mergeCell ref="D183:E183"/>
    <mergeCell ref="O183:S183"/>
    <mergeCell ref="O184:U184"/>
    <mergeCell ref="A184:N185"/>
    <mergeCell ref="O185:U185"/>
    <mergeCell ref="A186:Y186"/>
    <mergeCell ref="A187:Y187"/>
    <mergeCell ref="A188:Y188"/>
    <mergeCell ref="D189:E189"/>
    <mergeCell ref="O189:S189"/>
    <mergeCell ref="D190:E190"/>
    <mergeCell ref="O190:S190"/>
    <mergeCell ref="O191:U191"/>
    <mergeCell ref="A191:N192"/>
    <mergeCell ref="O192:U192"/>
    <mergeCell ref="A193:Y193"/>
    <mergeCell ref="A194:Y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O208:U208"/>
    <mergeCell ref="A208:N209"/>
    <mergeCell ref="O209:U209"/>
    <mergeCell ref="A210:Y210"/>
    <mergeCell ref="A211:Y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A219:Y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O227:U227"/>
    <mergeCell ref="A227:N228"/>
    <mergeCell ref="O228:U228"/>
    <mergeCell ref="A229:Y229"/>
    <mergeCell ref="A230:Y230"/>
    <mergeCell ref="A231:Y231"/>
    <mergeCell ref="D232:E232"/>
    <mergeCell ref="O232:S232"/>
    <mergeCell ref="O233:U233"/>
    <mergeCell ref="A233:N234"/>
    <mergeCell ref="O234:U234"/>
    <mergeCell ref="A235:Y235"/>
    <mergeCell ref="A236:Y236"/>
    <mergeCell ref="A237:Y237"/>
    <mergeCell ref="D238:E238"/>
    <mergeCell ref="O238:S238"/>
    <mergeCell ref="O239:U239"/>
    <mergeCell ref="A239:N240"/>
    <mergeCell ref="O240:U240"/>
    <mergeCell ref="A241:Y241"/>
    <mergeCell ref="A242:Y242"/>
    <mergeCell ref="D243:E243"/>
    <mergeCell ref="O243:S243"/>
    <mergeCell ref="O244:U244"/>
    <mergeCell ref="A244:N245"/>
    <mergeCell ref="O245:U245"/>
    <mergeCell ref="A246:Y246"/>
    <mergeCell ref="A247:Y247"/>
    <mergeCell ref="A248:Y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A255:Y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O269:U269"/>
    <mergeCell ref="A269:N270"/>
    <mergeCell ref="O270:U270"/>
    <mergeCell ref="A271:Y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O295:U295"/>
    <mergeCell ref="A295:N296"/>
    <mergeCell ref="O296:U296"/>
    <mergeCell ref="O297:U297"/>
    <mergeCell ref="A297:N302"/>
    <mergeCell ref="O298:U298"/>
    <mergeCell ref="O299:U299"/>
    <mergeCell ref="O300:U300"/>
    <mergeCell ref="O301:U301"/>
    <mergeCell ref="O302:U302"/>
    <mergeCell ref="C304:S304"/>
    <mergeCell ref="T304:V304"/>
    <mergeCell ref="W304:Z304"/>
    <mergeCell ref="AA304:AF304"/>
    <mergeCell ref="AH304:AI304"/>
    <mergeCell ref="AJ304:AK304"/>
    <mergeCell ref="A305:A306"/>
    <mergeCell ref="B305:B306"/>
    <mergeCell ref="C305:C306"/>
    <mergeCell ref="D305:D306"/>
    <mergeCell ref="E305:E306"/>
    <mergeCell ref="F305:F306"/>
    <mergeCell ref="G305:G306"/>
    <mergeCell ref="H305:H306"/>
    <mergeCell ref="I305:I306"/>
    <mergeCell ref="J305:J306"/>
    <mergeCell ref="K305:K306"/>
    <mergeCell ref="L305:L306"/>
    <mergeCell ref="N305:N306"/>
    <mergeCell ref="O305:O306"/>
    <mergeCell ref="P305:P306"/>
    <mergeCell ref="Q305:Q306"/>
    <mergeCell ref="R305:R306"/>
    <mergeCell ref="S305:S306"/>
    <mergeCell ref="T305:T306"/>
    <mergeCell ref="U305:U306"/>
    <mergeCell ref="V305:V306"/>
    <mergeCell ref="W305:W306"/>
    <mergeCell ref="X305:X306"/>
    <mergeCell ref="Y305:Y306"/>
    <mergeCell ref="Z305:Z306"/>
    <mergeCell ref="AA305:AA306"/>
    <mergeCell ref="AB305:AB306"/>
    <mergeCell ref="AC305:AC306"/>
    <mergeCell ref="AD305:AD306"/>
    <mergeCell ref="AE305:AE306"/>
    <mergeCell ref="AF305:AF306"/>
    <mergeCell ref="AG305:AG306"/>
    <mergeCell ref="AH305:AH306"/>
    <mergeCell ref="AI305:AI306"/>
    <mergeCell ref="AJ305:AJ306"/>
    <mergeCell ref="AK305:AK306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9"/>
    </row>
    <row r="3" spans="2:8" x14ac:dyDescent="0.2">
      <c r="B3" s="54" t="s">
        <v>407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409</v>
      </c>
      <c r="C6" s="54" t="s">
        <v>410</v>
      </c>
      <c r="D6" s="54" t="s">
        <v>411</v>
      </c>
      <c r="E6" s="54" t="s">
        <v>49</v>
      </c>
    </row>
    <row r="7" spans="2:8" x14ac:dyDescent="0.2">
      <c r="B7" s="54" t="s">
        <v>412</v>
      </c>
      <c r="C7" s="54" t="s">
        <v>413</v>
      </c>
      <c r="D7" s="54" t="s">
        <v>414</v>
      </c>
      <c r="E7" s="54" t="s">
        <v>49</v>
      </c>
    </row>
    <row r="8" spans="2:8" x14ac:dyDescent="0.2">
      <c r="B8" s="54" t="s">
        <v>415</v>
      </c>
      <c r="C8" s="54" t="s">
        <v>416</v>
      </c>
      <c r="D8" s="54" t="s">
        <v>417</v>
      </c>
      <c r="E8" s="54" t="s">
        <v>49</v>
      </c>
    </row>
    <row r="9" spans="2:8" x14ac:dyDescent="0.2">
      <c r="B9" s="54" t="s">
        <v>418</v>
      </c>
      <c r="C9" s="54" t="s">
        <v>419</v>
      </c>
      <c r="D9" s="54" t="s">
        <v>420</v>
      </c>
      <c r="E9" s="54" t="s">
        <v>49</v>
      </c>
    </row>
    <row r="10" spans="2:8" x14ac:dyDescent="0.2">
      <c r="B10" s="54" t="s">
        <v>421</v>
      </c>
      <c r="C10" s="54" t="s">
        <v>422</v>
      </c>
      <c r="D10" s="54" t="s">
        <v>423</v>
      </c>
      <c r="E10" s="54" t="s">
        <v>49</v>
      </c>
    </row>
    <row r="11" spans="2:8" x14ac:dyDescent="0.2">
      <c r="B11" s="54" t="s">
        <v>424</v>
      </c>
      <c r="C11" s="54" t="s">
        <v>425</v>
      </c>
      <c r="D11" s="54" t="s">
        <v>208</v>
      </c>
      <c r="E11" s="54" t="s">
        <v>49</v>
      </c>
    </row>
    <row r="13" spans="2:8" x14ac:dyDescent="0.2">
      <c r="B13" s="54" t="s">
        <v>426</v>
      </c>
      <c r="C13" s="54" t="s">
        <v>410</v>
      </c>
      <c r="D13" s="54" t="s">
        <v>49</v>
      </c>
      <c r="E13" s="54" t="s">
        <v>49</v>
      </c>
    </row>
    <row r="15" spans="2:8" x14ac:dyDescent="0.2">
      <c r="B15" s="54" t="s">
        <v>427</v>
      </c>
      <c r="C15" s="54" t="s">
        <v>413</v>
      </c>
      <c r="D15" s="54" t="s">
        <v>49</v>
      </c>
      <c r="E15" s="54" t="s">
        <v>49</v>
      </c>
    </row>
    <row r="17" spans="2:5" x14ac:dyDescent="0.2">
      <c r="B17" s="54" t="s">
        <v>428</v>
      </c>
      <c r="C17" s="54" t="s">
        <v>416</v>
      </c>
      <c r="D17" s="54" t="s">
        <v>49</v>
      </c>
      <c r="E17" s="54" t="s">
        <v>49</v>
      </c>
    </row>
    <row r="19" spans="2:5" x14ac:dyDescent="0.2">
      <c r="B19" s="54" t="s">
        <v>429</v>
      </c>
      <c r="C19" s="54" t="s">
        <v>419</v>
      </c>
      <c r="D19" s="54" t="s">
        <v>49</v>
      </c>
      <c r="E19" s="54" t="s">
        <v>49</v>
      </c>
    </row>
    <row r="21" spans="2:5" x14ac:dyDescent="0.2">
      <c r="B21" s="54" t="s">
        <v>430</v>
      </c>
      <c r="C21" s="54" t="s">
        <v>422</v>
      </c>
      <c r="D21" s="54" t="s">
        <v>49</v>
      </c>
      <c r="E21" s="54" t="s">
        <v>49</v>
      </c>
    </row>
    <row r="23" spans="2:5" x14ac:dyDescent="0.2">
      <c r="B23" s="54" t="s">
        <v>431</v>
      </c>
      <c r="C23" s="54" t="s">
        <v>425</v>
      </c>
      <c r="D23" s="54" t="s">
        <v>49</v>
      </c>
      <c r="E23" s="54" t="s">
        <v>49</v>
      </c>
    </row>
    <row r="25" spans="2:5" x14ac:dyDescent="0.2">
      <c r="B25" s="54" t="s">
        <v>432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433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434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435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436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437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438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439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440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441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442</v>
      </c>
      <c r="C35" s="54" t="s">
        <v>49</v>
      </c>
      <c r="D35" s="54" t="s">
        <v>49</v>
      </c>
      <c r="E35" s="54" t="s">
        <v>49</v>
      </c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bb0b2827-4eb3-461f-8866-28597c48f47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2024-07-05T06:09:58Z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